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90" i="371" l="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2" i="371"/>
  <c r="U16" i="371"/>
  <c r="U20" i="371"/>
  <c r="U24" i="371"/>
  <c r="U26" i="371"/>
  <c r="U28" i="371"/>
  <c r="U30" i="371"/>
  <c r="U32" i="371"/>
  <c r="U34" i="371"/>
  <c r="U36" i="371"/>
  <c r="U38" i="371"/>
  <c r="U46" i="371"/>
  <c r="U48" i="371"/>
  <c r="U50" i="371"/>
  <c r="U54" i="371"/>
  <c r="U64" i="371"/>
  <c r="U66" i="371"/>
  <c r="U68" i="371"/>
  <c r="U72" i="371"/>
  <c r="U76" i="371"/>
  <c r="U78" i="371"/>
  <c r="U82" i="371"/>
  <c r="U84" i="371"/>
  <c r="U88" i="371"/>
  <c r="U9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X22" i="419" l="1"/>
  <c r="AB22" i="419"/>
  <c r="AF22" i="419"/>
  <c r="D22" i="419"/>
  <c r="E22" i="419"/>
  <c r="H22" i="419"/>
  <c r="L22" i="419"/>
  <c r="P22" i="419"/>
  <c r="T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16" i="414"/>
  <c r="C16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K3" i="345"/>
  <c r="J3" i="345"/>
  <c r="G3" i="345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P3" i="345"/>
  <c r="Q3" i="345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<sst xmlns="http://schemas.openxmlformats.org/spreadsheetml/2006/main" count="21338" uniqueCount="4111">
  <si>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</si>
  <si>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</si>
  <si>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</si>
  <si>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</si>
  <si>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</si>
  <si>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</si>
  <si>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</si>
  <si>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</si>
  <si>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</si>
  <si>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</si>
  <si>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</si>
  <si>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</si>
  <si>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</si>
  <si>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</si>
  <si>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</si>
  <si>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</si>
  <si>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</si>
  <si>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</si>
  <si>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</si>
  <si>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</si>
  <si>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</si>
  <si>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</si>
  <si>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</si>
  <si>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</si>
  <si>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</si>
  <si>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</si>
  <si>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</si>
  <si>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</si>
  <si>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</si>
  <si>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</si>
  <si>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</si>
  <si>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</si>
  <si>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</si>
  <si>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</si>
  <si>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</si>
  <si>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</si>
  <si>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</si>
  <si>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</si>
  <si>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</si>
  <si>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</si>
  <si>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</si>
  <si>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</si>
  <si>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</si>
  <si>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</si>
  <si>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</si>
  <si>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</si>
  <si>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</si>
  <si>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</si>
  <si>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</si>
  <si>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</si>
  <si>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</si>
  <si>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</si>
  <si>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</si>
  <si>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</si>
  <si>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</si>
  <si>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</si>
  <si>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</si>
  <si>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</si>
  <si>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</si>
  <si>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</si>
  <si>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</si>
  <si>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</si>
  <si>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</si>
  <si>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</si>
  <si>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</si>
  <si>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</si>
  <si>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</si>
  <si>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</si>
  <si>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</si>
  <si>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</si>
  <si>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</si>
  <si>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</si>
  <si>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</si>
  <si>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</si>
  <si>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</si>
  <si>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</si>
  <si>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</si>
  <si>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</si>
  <si>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</si>
  <si>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</si>
  <si>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</si>
  <si>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</si>
  <si>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</si>
  <si>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</si>
  <si>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</si>
  <si>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</si>
  <si>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</si>
  <si>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</si>
  <si>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</si>
  <si>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</si>
  <si>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</si>
  <si>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</si>
  <si>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</si>
  <si>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</si>
  <si>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</si>
  <si>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</si>
  <si>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</si>
  <si>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</si>
  <si>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</si>
  <si>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</si>
  <si>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</si>
  <si>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</si>
  <si>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</si>
  <si>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</si>
  <si>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</si>
  <si>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</si>
  <si>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</si>
  <si>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</si>
  <si>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</si>
  <si>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</si>
  <si>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</si>
  <si>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</si>
  <si>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</si>
  <si>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</si>
  <si>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</si>
  <si>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</si>
  <si>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</si>
  <si>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</si>
  <si>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</si>
  <si>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</si>
  <si>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</si>
  <si>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</si>
  <si>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</si>
  <si>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</si>
  <si>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</si>
  <si>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</si>
  <si>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</si>
  <si>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</si>
  <si>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</si>
  <si>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</si>
  <si>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</si>
  <si>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</si>
  <si>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</si>
  <si>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</si>
  <si>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</si>
  <si>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</si>
  <si>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</si>
  <si>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</si>
  <si>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</si>
  <si>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</si>
  <si>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</si>
  <si>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</si>
  <si>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</si>
  <si>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</si>
  <si>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</si>
  <si>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</si>
  <si>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</si>
  <si>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</si>
  <si>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</si>
  <si>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</si>
  <si>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</si>
  <si>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</si>
  <si>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</si>
  <si>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</si>
  <si>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</si>
  <si>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</si>
  <si>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</si>
  <si>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</si>
  <si>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</si>
  <si>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</si>
  <si>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</si>
  <si>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</si>
  <si>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</si>
  <si>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</si>
  <si>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</si>
  <si>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</si>
  <si>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</si>
  <si>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</si>
  <si>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</si>
  <si>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</si>
  <si>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</si>
  <si>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</si>
  <si>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</si>
  <si>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</si>
  <si>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</si>
  <si>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</si>
  <si>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</si>
  <si>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</si>
  <si>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</si>
  <si>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</si>
  <si>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</si>
  <si>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</si>
  <si>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</si>
  <si>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</si>
  <si>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</si>
  <si>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</si>
  <si>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</si>
  <si>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</si>
  <si>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</si>
  <si>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</si>
  <si>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</si>
  <si>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</si>
  <si>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</si>
  <si>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</si>
  <si>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</si>
  <si>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</si>
  <si>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</si>
  <si>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</si>
  <si>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</si>
  <si>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</si>
  <si>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</si>
  <si>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</si>
  <si>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</si>
  <si>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</si>
  <si>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</si>
  <si>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</si>
  <si>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</si>
  <si>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</si>
  <si>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</si>
  <si>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</si>
  <si>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</si>
  <si>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</si>
  <si>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</si>
  <si>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</si>
  <si>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</si>
  <si>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</si>
  <si>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</si>
  <si>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</si>
  <si>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</si>
  <si>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</si>
  <si>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</si>
  <si>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</si>
  <si>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</si>
  <si>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</si>
  <si>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</si>
  <si>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</si>
  <si>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</si>
  <si>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</si>
  <si>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</si>
  <si>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</si>
  <si>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</si>
  <si>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</si>
  <si>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</si>
  <si>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</si>
  <si>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</si>
  <si>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</si>
  <si>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</si>
  <si>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</si>
  <si>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</si>
  <si>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</si>
  <si>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</si>
  <si>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</si>
  <si>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</si>
  <si>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</si>
  <si>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</si>
  <si>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</si>
  <si>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</si>
  <si>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</si>
  <si>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</si>
  <si>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</si>
  <si>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</si>
  <si>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</si>
  <si>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</si>
  <si>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</si>
  <si>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</si>
  <si>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</si>
  <si>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</si>
  <si>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</si>
  <si>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</si>
  <si>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</si>
  <si>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</si>
  <si>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</si>
  <si>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</si>
  <si>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</si>
  <si>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</si>
  <si>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</si>
  <si>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</si>
  <si>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</si>
  <si>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</si>
  <si>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</si>
  <si>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</si>
  <si>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</si>
  <si>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</si>
  <si>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</si>
  <si>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</si>
  <si>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</si>
  <si>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</si>
  <si>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</si>
  <si>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</si>
  <si>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</si>
  <si>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</si>
  <si>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</si>
  <si>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</si>
  <si>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</si>
  <si>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</si>
  <si>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</si>
  <si>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</si>
  <si>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</si>
  <si>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</si>
  <si>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</si>
  <si>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</si>
  <si>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</si>
  <si>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</si>
  <si>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</si>
  <si>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</si>
  <si>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</si>
  <si>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</si>
  <si>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</si>
  <si>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</si>
  <si>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</si>
  <si>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</si>
  <si>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</si>
  <si>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</si>
  <si>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</si>
  <si>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</si>
  <si>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</si>
  <si>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</si>
  <si>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</si>
  <si>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</si>
  <si>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</si>
  <si>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</si>
  <si>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</si>
  <si>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</si>
  <si>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</si>
  <si>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</si>
  <si>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</si>
  <si>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</si>
  <si>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</si>
  <si>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</si>
  <si>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</si>
  <si>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</si>
  <si>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</si>
  <si>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</si>
  <si>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</si>
  <si>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</si>
  <si>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</si>
  <si>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</si>
  <si>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</si>
  <si>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</si>
  <si>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</si>
  <si>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</si>
  <si>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</si>
  <si>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</si>
  <si>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</si>
  <si>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</si>
  <si>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</si>
  <si>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</si>
  <si>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</si>
  <si>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</si>
  <si>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</si>
  <si>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</si>
  <si>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</si>
  <si>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</si>
  <si>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</si>
  <si>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</si>
  <si>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</si>
  <si>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</si>
  <si>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</si>
  <si>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</si>
  <si>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</si>
  <si>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</si>
  <si>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</si>
  <si>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</si>
  <si>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</si>
  <si>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</si>
  <si>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</si>
  <si>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</si>
  <si>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</si>
  <si>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</si>
  <si>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</si>
  <si>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</si>
  <si>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</si>
  <si>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</si>
  <si>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</si>
  <si>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</si>
  <si>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</si>
  <si>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</si>
  <si>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</si>
  <si>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</si>
  <si>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</si>
  <si>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</si>
  <si>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</si>
  <si>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</si>
  <si>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</si>
  <si>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</si>
  <si>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</si>
  <si>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</si>
  <si>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</si>
  <si>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</si>
  <si>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</si>
  <si>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</si>
  <si>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</si>
  <si>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</si>
  <si>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</si>
  <si>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</si>
  <si>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</si>
  <si>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</si>
  <si>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</si>
  <si>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</si>
  <si>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</si>
  <si>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</si>
  <si>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</si>
  <si>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</si>
  <si>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</si>
  <si>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</si>
  <si>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</si>
  <si>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</si>
  <si>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</si>
  <si>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</si>
  <si>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</si>
  <si>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</si>
  <si>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</si>
  <si>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</si>
  <si>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</si>
  <si>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</si>
  <si>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</si>
  <si>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</si>
  <si>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</si>
  <si>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</si>
  <si>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</si>
  <si>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</si>
  <si>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</si>
  <si>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</si>
  <si>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</si>
  <si>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</si>
  <si>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</si>
  <si>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</si>
  <si>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</si>
  <si>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</si>
  <si>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</si>
  <si>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</si>
  <si>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</si>
  <si>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</si>
  <si>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</si>
  <si>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</si>
  <si>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</si>
  <si>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</si>
  <si>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</si>
  <si>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</si>
  <si>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</si>
  <si>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</si>
  <si>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</si>
  <si>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</si>
  <si>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</si>
  <si>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</si>
  <si>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</si>
  <si>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</si>
  <si>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</si>
  <si>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</si>
  <si>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</si>
  <si>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</si>
  <si>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</si>
  <si>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</si>
  <si>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</si>
  <si>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</si>
  <si>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</si>
  <si>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</si>
  <si>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</si>
  <si>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</si>
  <si>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</si>
  <si>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</si>
  <si>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</si>
  <si>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</si>
  <si>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</si>
  <si>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</si>
  <si>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</si>
  <si>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</si>
  <si>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</si>
  <si>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</si>
  <si>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</si>
  <si>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</si>
  <si>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</si>
  <si>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</si>
  <si>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</si>
  <si>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</si>
  <si>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</si>
  <si>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</si>
  <si>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</si>
  <si>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</si>
  <si>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</si>
  <si>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</si>
  <si>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</si>
  <si>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</si>
  <si>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</si>
  <si>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</si>
  <si>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</si>
  <si>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</si>
  <si>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</si>
  <si>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</si>
  <si>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</si>
  <si>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</si>
  <si>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</si>
  <si>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</si>
  <si>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</si>
  <si>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</si>
  <si>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</si>
  <si>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</si>
  <si>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</si>
  <si>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</si>
  <si>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</si>
  <si>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</si>
  <si>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</si>
  <si>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</si>
  <si>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</si>
  <si>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</si>
  <si>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</si>
  <si>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</si>
  <si>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</si>
  <si>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</si>
  <si>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</si>
  <si>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</si>
  <si>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</si>
  <si>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</si>
  <si>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</si>
  <si>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</si>
  <si>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</si>
  <si>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</si>
  <si>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</si>
  <si>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</si>
  <si>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</si>
  <si>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</si>
  <si>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</si>
  <si>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</si>
  <si>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</si>
  <si>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</si>
  <si>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</si>
  <si>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</si>
  <si>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</si>
  <si>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</si>
  <si>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</si>
  <si>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</si>
  <si>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</si>
  <si>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</si>
  <si>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</si>
  <si>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</si>
  <si>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</si>
  <si>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</si>
  <si>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</si>
  <si>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</si>
  <si>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</si>
  <si>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</si>
  <si>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</si>
  <si>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</si>
  <si>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</si>
  <si>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</si>
  <si>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</si>
  <si>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</si>
  <si>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</si>
  <si>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</si>
  <si>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</si>
  <si>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</si>
  <si>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</si>
  <si>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</si>
  <si>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</si>
  <si>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</si>
  <si>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</si>
  <si>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</si>
  <si>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</si>
  <si>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</si>
  <si>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</si>
  <si>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</si>
  <si>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</si>
  <si>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</si>
  <si>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</si>
  <si>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</si>
  <si>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</si>
  <si>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</si>
  <si>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</si>
  <si>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</si>
  <si>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</si>
  <si>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</si>
  <si>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</si>
  <si>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</si>
  <si>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</si>
  <si>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</si>
  <si>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</si>
  <si>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</si>
  <si>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</si>
  <si>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</si>
  <si>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</si>
  <si>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</si>
  <si>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</si>
  <si>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</si>
  <si>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</si>
  <si>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</si>
  <si>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</si>
  <si>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</si>
  <si>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</si>
  <si>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</si>
  <si>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</si>
  <si>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130805</t>
  </si>
  <si>
    <t>30805</t>
  </si>
  <si>
    <t>REMOOD 20 MG</t>
  </si>
  <si>
    <t>POR TBL FLM 30X20MG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</si>
  <si>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</si>
  <si>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</si>
  <si>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</si>
  <si>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</si>
  <si>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</si>
  <si>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</si>
  <si>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</si>
  <si>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</si>
  <si>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</si>
  <si>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</si>
  <si>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</si>
  <si>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</si>
  <si>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</si>
  <si>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</si>
  <si>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</si>
  <si>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</si>
  <si>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</si>
  <si>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</si>
  <si>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</si>
  <si>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</si>
  <si>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</si>
  <si>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</si>
  <si>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</si>
  <si>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</si>
  <si>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</si>
  <si>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</si>
  <si>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</si>
  <si>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</si>
  <si>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</si>
  <si>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</si>
  <si>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</si>
  <si>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</si>
  <si>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</si>
  <si>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</si>
  <si>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</si>
  <si>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</si>
  <si>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</si>
  <si>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</si>
  <si>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</si>
  <si>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</si>
  <si>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</si>
  <si>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</si>
  <si>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</si>
  <si>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</si>
  <si>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</si>
  <si>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</si>
  <si>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</si>
  <si>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</si>
  <si>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</si>
  <si>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</si>
  <si>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</si>
  <si>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</si>
  <si>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</si>
  <si>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</si>
  <si>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</si>
  <si>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</si>
  <si>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</si>
  <si>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</si>
  <si>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</si>
  <si>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</si>
  <si>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</si>
  <si>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</si>
  <si>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</si>
  <si>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</si>
  <si>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</si>
  <si>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</si>
  <si>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</si>
  <si>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</si>
  <si>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</si>
  <si>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</si>
  <si>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112894</t>
  </si>
  <si>
    <t>12894</t>
  </si>
  <si>
    <t>AULIN</t>
  </si>
  <si>
    <t>GRA 15X100MG(SACKY)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</si>
  <si>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</si>
  <si>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</si>
  <si>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</si>
  <si>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</si>
  <si>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</si>
  <si>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</si>
  <si>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</si>
  <si>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</si>
  <si>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</si>
  <si>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</si>
  <si>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</si>
  <si>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</si>
  <si>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</si>
  <si>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</si>
  <si>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</si>
  <si>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</si>
  <si>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</si>
  <si>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</si>
  <si>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</si>
  <si>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</si>
  <si>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</si>
  <si>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</si>
  <si>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</si>
  <si>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</si>
  <si>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</si>
  <si>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</si>
  <si>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</si>
  <si>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</si>
  <si>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</si>
  <si>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</si>
  <si>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</si>
  <si>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</si>
  <si>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</si>
  <si>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</si>
  <si>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</si>
  <si>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</si>
  <si>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</si>
  <si>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</si>
  <si>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</si>
  <si>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</si>
  <si>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</si>
  <si>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</si>
  <si>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</si>
  <si>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</si>
  <si>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</si>
  <si>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</si>
  <si>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</si>
  <si>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</si>
  <si>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</si>
  <si>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</si>
  <si>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</si>
  <si>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</si>
  <si>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</si>
  <si>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</si>
  <si>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</si>
  <si>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</si>
  <si>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</si>
  <si>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</si>
  <si>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</si>
  <si>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</si>
  <si>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</si>
  <si>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</si>
  <si>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</si>
  <si>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</si>
  <si>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</si>
  <si>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169654</t>
  </si>
  <si>
    <t>KAPIDIN 20 MG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</si>
  <si>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</si>
  <si>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</si>
  <si>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</si>
  <si>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</si>
  <si>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</si>
  <si>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</si>
  <si>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</si>
  <si>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</si>
  <si>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</si>
  <si>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</si>
  <si>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</si>
  <si>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</si>
  <si>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191836</t>
  </si>
  <si>
    <t>91836</t>
  </si>
  <si>
    <t>TORECAN</t>
  </si>
  <si>
    <t>INJ 5X1ML/6.5MG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</si>
  <si>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</si>
  <si>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</si>
  <si>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</si>
  <si>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</si>
  <si>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</si>
  <si>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</si>
  <si>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</si>
  <si>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</si>
  <si>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</si>
  <si>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</si>
  <si>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</si>
  <si>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</si>
  <si>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</si>
  <si>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</si>
  <si>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</si>
  <si>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</si>
  <si>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</si>
  <si>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</si>
  <si>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</si>
  <si>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</si>
  <si>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</si>
  <si>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</si>
  <si>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</si>
  <si>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</si>
  <si>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</si>
  <si>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</si>
  <si>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</si>
  <si>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</si>
  <si>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</si>
  <si>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</si>
  <si>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</si>
  <si>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</si>
  <si>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</si>
  <si>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846338</t>
  </si>
  <si>
    <t>122685</t>
  </si>
  <si>
    <t>PRESTARIUM NEO COMBI 5mg/1,25mg</t>
  </si>
  <si>
    <t>POR TBL FLM 30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</si>
  <si>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</si>
  <si>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</si>
  <si>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</si>
  <si>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</si>
  <si>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</si>
  <si>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</si>
  <si>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</si>
  <si>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</si>
  <si>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</si>
  <si>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</si>
  <si>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</si>
  <si>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</si>
  <si>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</si>
  <si>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</si>
  <si>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</si>
  <si>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</si>
  <si>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</si>
  <si>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</si>
  <si>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</si>
  <si>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</si>
  <si>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</si>
  <si>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</si>
  <si>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</si>
  <si>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905097</t>
  </si>
  <si>
    <t>23987</t>
  </si>
  <si>
    <t>DZ OCTENISEPT 250 ml</t>
  </si>
  <si>
    <t>sprej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</si>
  <si>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</si>
  <si>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</si>
  <si>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</si>
  <si>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</si>
  <si>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</si>
  <si>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</si>
  <si>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</si>
  <si>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</si>
  <si>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</si>
  <si>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</si>
  <si>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</si>
  <si>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</si>
  <si>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</si>
  <si>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</si>
  <si>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</si>
  <si>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</si>
  <si>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</si>
  <si>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</si>
  <si>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</si>
  <si>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</si>
  <si>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</si>
  <si>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</si>
  <si>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</si>
  <si>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</si>
  <si>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</si>
  <si>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</si>
  <si>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</si>
  <si>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117983</t>
  </si>
  <si>
    <t>17983</t>
  </si>
  <si>
    <t>OXYPHYLLIN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</si>
  <si>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</si>
  <si>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</si>
  <si>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</si>
  <si>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</si>
  <si>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</si>
  <si>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</si>
  <si>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</si>
  <si>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</si>
  <si>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</si>
  <si>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</si>
  <si>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</si>
  <si>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</si>
  <si>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</si>
  <si>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</si>
  <si>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</si>
  <si>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</si>
  <si>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</si>
  <si>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</si>
  <si>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</si>
  <si>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</si>
  <si>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</si>
  <si>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</si>
  <si>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193124</t>
  </si>
  <si>
    <t>93124</t>
  </si>
  <si>
    <t>FAKTU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</si>
  <si>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</si>
  <si>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</si>
  <si>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</si>
  <si>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</si>
  <si>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</si>
  <si>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</si>
  <si>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</si>
  <si>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</si>
  <si>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</si>
  <si>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</si>
  <si>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</si>
  <si>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</si>
  <si>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</si>
  <si>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</si>
  <si>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</si>
  <si>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</si>
  <si>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</si>
  <si>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</si>
  <si>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</si>
  <si>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</si>
  <si>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</si>
  <si>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849895</t>
  </si>
  <si>
    <t>162250</t>
  </si>
  <si>
    <t>ACC 200 NEO</t>
  </si>
  <si>
    <t>tbl eff 20x200ng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</si>
  <si>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</si>
  <si>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</si>
  <si>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</si>
  <si>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</si>
  <si>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</si>
  <si>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</si>
  <si>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</si>
  <si>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146125</t>
  </si>
  <si>
    <t>46125</t>
  </si>
  <si>
    <t>LIDOCAIN 10%</t>
  </si>
  <si>
    <t>SPR 1X38GM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</si>
  <si>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</si>
  <si>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</si>
  <si>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</si>
  <si>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</si>
  <si>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</si>
  <si>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</si>
  <si>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</si>
  <si>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</si>
  <si>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</si>
  <si>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843740</t>
  </si>
  <si>
    <t>AVIRIL Dětský zásyp s azulenem sypačka</t>
  </si>
  <si>
    <t>841498</t>
  </si>
  <si>
    <t>Carbosorb tbl.20-blistr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</si>
  <si>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</si>
  <si>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</si>
  <si>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</si>
  <si>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</si>
  <si>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</si>
  <si>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</si>
  <si>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</si>
  <si>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</si>
  <si>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</si>
  <si>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</si>
  <si>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</si>
  <si>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</si>
  <si>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</si>
  <si>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</si>
  <si>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</si>
  <si>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</si>
  <si>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</si>
  <si>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</si>
  <si>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</si>
  <si>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</si>
  <si>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</si>
  <si>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</si>
  <si>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</si>
  <si>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</si>
  <si>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</si>
  <si>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</si>
  <si>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</si>
  <si>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</si>
  <si>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</si>
  <si>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</si>
  <si>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</si>
  <si>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</si>
  <si>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</si>
  <si>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</si>
  <si>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</si>
  <si>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</si>
  <si>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</si>
  <si>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</si>
  <si>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</si>
  <si>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845265</t>
  </si>
  <si>
    <t>107935</t>
  </si>
  <si>
    <t>GLYVENOL 400</t>
  </si>
  <si>
    <t>POR CPS MOL 60X400MG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</si>
  <si>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</si>
  <si>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</si>
  <si>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</si>
  <si>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</si>
  <si>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</si>
  <si>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</si>
  <si>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</si>
  <si>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</si>
  <si>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</si>
  <si>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</si>
  <si>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</si>
  <si>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</si>
  <si>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</si>
  <si>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</si>
  <si>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</si>
  <si>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</si>
  <si>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</si>
  <si>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</si>
  <si>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</si>
  <si>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</si>
  <si>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</si>
  <si>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</si>
  <si>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</si>
  <si>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</si>
  <si>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</si>
  <si>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</si>
  <si>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</si>
  <si>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</si>
  <si>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</si>
  <si>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</si>
  <si>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</si>
  <si>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</si>
  <si>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</si>
  <si>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</si>
  <si>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</si>
  <si>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</si>
  <si>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</si>
  <si>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</si>
  <si>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</si>
  <si>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</si>
  <si>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</si>
  <si>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</si>
  <si>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</si>
  <si>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147285</t>
  </si>
  <si>
    <t>47285</t>
  </si>
  <si>
    <t>DUROGESIC 75MCG/H</t>
  </si>
  <si>
    <t>EMP 5X7.5MG(30CM2)</t>
  </si>
  <si>
    <t>151581</t>
  </si>
  <si>
    <t>DONEPEZIL ACTAVIS 5 MG</t>
  </si>
  <si>
    <t>POR TBL FLM 28X5MG</t>
  </si>
  <si>
    <t>847727</t>
  </si>
  <si>
    <t>500717</t>
  </si>
  <si>
    <t>XARELTO 10 MG</t>
  </si>
  <si>
    <t>POR TBL FLM 10X10MG</t>
  </si>
  <si>
    <t>847962</t>
  </si>
  <si>
    <t>AESCIN 30mg tbl.60 VULM</t>
  </si>
  <si>
    <t>133152</t>
  </si>
  <si>
    <t>33152</t>
  </si>
  <si>
    <t>FANTOMALT</t>
  </si>
  <si>
    <t>POR PLV SOL 1X400GMenterar.</t>
  </si>
  <si>
    <t>169667</t>
  </si>
  <si>
    <t>69667</t>
  </si>
  <si>
    <t>ARDEAELYTOSOL NA.HYDR.FOSF.8.7%</t>
  </si>
  <si>
    <t>INF 1X200ML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</si>
  <si>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</si>
  <si>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</si>
  <si>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</si>
  <si>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</si>
  <si>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</si>
  <si>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</si>
  <si>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</si>
  <si>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</si>
  <si>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</si>
  <si>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</si>
  <si>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</si>
  <si>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</si>
  <si>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</si>
  <si>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</si>
  <si>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</si>
  <si>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</si>
  <si>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155871</t>
  </si>
  <si>
    <t>ERCEFURYL 200 MG CPS.</t>
  </si>
  <si>
    <t>POR CPS DUR 14X200MG</t>
  </si>
  <si>
    <t>121698</t>
  </si>
  <si>
    <t>21698</t>
  </si>
  <si>
    <t>DEXAMETHASONE WZF POLFA</t>
  </si>
  <si>
    <t>OPHGTTSUS1X5ML0.1%</t>
  </si>
  <si>
    <t>175280</t>
  </si>
  <si>
    <t>CANOCORD 16 MG</t>
  </si>
  <si>
    <t>POR TBL NOB 28X16MG</t>
  </si>
  <si>
    <t>166503</t>
  </si>
  <si>
    <t>66503</t>
  </si>
  <si>
    <t>SEPTONEX</t>
  </si>
  <si>
    <t>DRM SPR SOL 1X30ML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</si>
  <si>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</si>
  <si>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</si>
  <si>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</si>
  <si>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</si>
  <si>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</si>
  <si>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</si>
  <si>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</si>
  <si>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</si>
  <si>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</si>
  <si>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</si>
  <si>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</si>
  <si>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</si>
  <si>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</si>
  <si>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</si>
  <si>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</si>
  <si>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</si>
  <si>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</si>
  <si>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</si>
  <si>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1000</t>
  </si>
  <si>
    <t>KL BENZINUM 500 ml/333g HVLP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</si>
  <si>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</si>
  <si>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</si>
  <si>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</si>
  <si>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</si>
  <si>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</si>
  <si>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</si>
  <si>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</si>
  <si>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</si>
  <si>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</si>
  <si>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</si>
  <si>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</si>
  <si>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</si>
  <si>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</si>
  <si>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</si>
  <si>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</si>
  <si>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</si>
  <si>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</si>
  <si>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</si>
  <si>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</si>
  <si>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</si>
  <si>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134467</t>
  </si>
  <si>
    <t>OFTIDOR 2% OČNÍ KAPKY, ROZTOK</t>
  </si>
  <si>
    <t>OPH GTT SOL 1X5MLX100MG</t>
  </si>
  <si>
    <t>845180</t>
  </si>
  <si>
    <t>100301</t>
  </si>
  <si>
    <t>DUSPATALIN RETARD</t>
  </si>
  <si>
    <t>POR CPS RDR 30X200MG</t>
  </si>
  <si>
    <t>156719</t>
  </si>
  <si>
    <t>56719</t>
  </si>
  <si>
    <t>OILATUM PLUS</t>
  </si>
  <si>
    <t>SOL 1X500ML</t>
  </si>
  <si>
    <t>198034</t>
  </si>
  <si>
    <t>98034</t>
  </si>
  <si>
    <t>DIPROSONE</t>
  </si>
  <si>
    <t>CRM 1X30GM</t>
  </si>
  <si>
    <t>159746</t>
  </si>
  <si>
    <t>59746</t>
  </si>
  <si>
    <t>HEŘMÁNKOVÝ ČAJ</t>
  </si>
  <si>
    <t>SPC 20X1.5GM(SCCKY)</t>
  </si>
  <si>
    <t>155671</t>
  </si>
  <si>
    <t>KYLOTAN PLUS H 80/12,5 MG</t>
  </si>
  <si>
    <t>POR TBL FLM 28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</si>
  <si>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</si>
  <si>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</si>
  <si>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</si>
  <si>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</si>
  <si>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</si>
  <si>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</si>
  <si>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</si>
  <si>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</si>
  <si>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</si>
  <si>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</si>
  <si>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</si>
  <si>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</si>
  <si>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</si>
  <si>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</si>
  <si>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</si>
  <si>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</si>
  <si>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</si>
  <si>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</si>
  <si>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</si>
  <si>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</si>
  <si>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 GTT SOL 1X10ML PLAST</t>
  </si>
  <si>
    <t>841023</t>
  </si>
  <si>
    <t>Apotheke Heřmánek pravý čaj 20x2g n.s.</t>
  </si>
  <si>
    <t>395712</t>
  </si>
  <si>
    <t>HBF Calcium panthotenát mast 30g</t>
  </si>
  <si>
    <t>159840</t>
  </si>
  <si>
    <t>59840</t>
  </si>
  <si>
    <t>HYALGAN 20MG/2ML</t>
  </si>
  <si>
    <t>INJ 1X2ML/20MG-STR.</t>
  </si>
  <si>
    <t>202701</t>
  </si>
  <si>
    <t>POR TBL ENT 90X20MG</t>
  </si>
  <si>
    <t>846932</t>
  </si>
  <si>
    <t>137279</t>
  </si>
  <si>
    <t>ALVESCO 160 INHALER</t>
  </si>
  <si>
    <t>INH SOL PSS 60X160RG</t>
  </si>
  <si>
    <t>198054</t>
  </si>
  <si>
    <t>SANVAL 10 MG</t>
  </si>
  <si>
    <t>200753</t>
  </si>
  <si>
    <t>DOZOTIMA 20 MG/ML + 5 MG/ML</t>
  </si>
  <si>
    <t>OPH GTT SOL 1X5ML</t>
  </si>
  <si>
    <t>845003</t>
  </si>
  <si>
    <t>107295</t>
  </si>
  <si>
    <t>0.9% SODIUM CHLORIDE IN WATER FOR INJECTION FRESEN</t>
  </si>
  <si>
    <t>INF SOL 1X100ML-PE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</si>
  <si>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</si>
  <si>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</si>
  <si>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</si>
  <si>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</si>
  <si>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</si>
  <si>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</si>
  <si>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</si>
  <si>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</si>
  <si>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</si>
  <si>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</si>
  <si>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</si>
  <si>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</si>
  <si>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</si>
  <si>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</si>
  <si>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</si>
  <si>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</si>
  <si>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</si>
  <si>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</si>
  <si>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</si>
  <si>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</si>
  <si>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</si>
  <si>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</si>
  <si>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</si>
  <si>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</si>
  <si>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</si>
  <si>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</si>
  <si>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</si>
  <si>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</si>
  <si>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</si>
  <si>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</si>
  <si>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</si>
  <si>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</si>
  <si>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</si>
  <si>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</si>
  <si>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</si>
  <si>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</si>
  <si>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</si>
  <si>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</si>
  <si>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</si>
  <si>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</si>
  <si>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</si>
  <si>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</si>
  <si>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</si>
  <si>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</si>
  <si>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</si>
  <si>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</si>
  <si>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</si>
  <si>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</si>
  <si>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</si>
  <si>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</si>
  <si>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</si>
  <si>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</si>
  <si>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</si>
  <si>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</si>
  <si>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</si>
  <si>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</si>
  <si>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</si>
  <si>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</si>
  <si>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</si>
  <si>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848545</t>
  </si>
  <si>
    <t>127546</t>
  </si>
  <si>
    <t>AMESOS 10 MG/5 MG TABLETY</t>
  </si>
  <si>
    <t>POR TBL NOB 30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</si>
  <si>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</si>
  <si>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</si>
  <si>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</si>
  <si>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</si>
  <si>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</si>
  <si>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</si>
  <si>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</si>
  <si>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</si>
  <si>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</si>
  <si>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</si>
  <si>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</si>
  <si>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</si>
  <si>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</si>
  <si>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</si>
  <si>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</si>
  <si>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</si>
  <si>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</si>
  <si>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</si>
  <si>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</si>
  <si>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</si>
  <si>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</si>
  <si>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</si>
  <si>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</si>
  <si>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</si>
  <si>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</si>
  <si>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</si>
  <si>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</si>
  <si>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</si>
  <si>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</si>
  <si>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</si>
  <si>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</si>
  <si>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</si>
  <si>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</si>
  <si>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</si>
  <si>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849666</t>
  </si>
  <si>
    <t>119688</t>
  </si>
  <si>
    <t>CONTROLOC 40 MG</t>
  </si>
  <si>
    <t>POR TBL ENT 100X40MG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</si>
  <si>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</si>
  <si>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</si>
  <si>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</si>
  <si>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</si>
  <si>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</si>
  <si>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</si>
  <si>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</si>
  <si>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</si>
  <si>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</si>
  <si>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</si>
  <si>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</si>
  <si>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117685</t>
  </si>
  <si>
    <t>17685</t>
  </si>
  <si>
    <t>MIRZATEN 30</t>
  </si>
  <si>
    <t>POR TBL FLM 30X30MG</t>
  </si>
  <si>
    <t>125273</t>
  </si>
  <si>
    <t>25273</t>
  </si>
  <si>
    <t>DOSTINEX 0.5 MG</t>
  </si>
  <si>
    <t>POR TBL NOB8X0.5MG</t>
  </si>
  <si>
    <t>125274</t>
  </si>
  <si>
    <t>25274</t>
  </si>
  <si>
    <t>POR TBL NOB2X0.5MG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</si>
  <si>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</si>
  <si>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</si>
  <si>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</si>
  <si>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</si>
  <si>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</si>
  <si>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</si>
  <si>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</si>
  <si>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</si>
  <si>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988740</t>
  </si>
  <si>
    <t>Nutrison Advanced Diason 1000ml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</si>
  <si>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</si>
  <si>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</si>
  <si>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</si>
  <si>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</si>
  <si>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</si>
  <si>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</si>
  <si>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</si>
  <si>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</si>
  <si>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</si>
  <si>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</si>
  <si>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</si>
  <si>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</si>
  <si>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</si>
  <si>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</si>
  <si>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</si>
  <si>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33677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</si>
  <si>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</si>
  <si>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</si>
  <si>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</si>
  <si>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</si>
  <si>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</si>
  <si>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</si>
  <si>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</si>
  <si>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</si>
  <si>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</si>
  <si>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</si>
  <si>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</si>
  <si>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</si>
  <si>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</si>
  <si>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</si>
  <si>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</si>
  <si>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</si>
  <si>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</si>
  <si>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</si>
  <si>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</si>
  <si>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</si>
  <si>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</si>
  <si>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</si>
  <si>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</si>
  <si>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</si>
  <si>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</si>
  <si>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</si>
  <si>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</si>
  <si>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</si>
  <si>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</si>
  <si>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</si>
  <si>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</si>
  <si>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</si>
  <si>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</si>
  <si>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</si>
  <si>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</si>
  <si>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</si>
  <si>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</si>
  <si>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</si>
  <si>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</si>
  <si>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</si>
  <si>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</si>
  <si>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</si>
  <si>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</si>
  <si>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</si>
  <si>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</si>
  <si>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</si>
  <si>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</si>
  <si>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</si>
  <si>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</si>
  <si>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</si>
  <si>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</si>
  <si>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148261</t>
  </si>
  <si>
    <t>48261</t>
  </si>
  <si>
    <t>PLV ADS 1X20GM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</si>
  <si>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</si>
  <si>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</si>
  <si>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</si>
  <si>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</si>
  <si>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</si>
  <si>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</si>
  <si>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</si>
  <si>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</si>
  <si>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</si>
  <si>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</si>
  <si>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</si>
  <si>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</si>
  <si>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</si>
  <si>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</si>
  <si>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</si>
  <si>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</si>
  <si>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</si>
  <si>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</si>
  <si>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</si>
  <si>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</si>
  <si>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</si>
  <si>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</si>
  <si>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</si>
  <si>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</si>
  <si>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</si>
  <si>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50113014</t>
  </si>
  <si>
    <t>117170</t>
  </si>
  <si>
    <t>17170</t>
  </si>
  <si>
    <t>BELOGENT KRÉM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</si>
  <si>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</si>
  <si>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</si>
  <si>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</si>
  <si>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</si>
  <si>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</si>
  <si>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</si>
  <si>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</si>
  <si>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</si>
  <si>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</si>
  <si>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</si>
  <si>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</si>
  <si>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</si>
  <si>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0088336</t>
  </si>
  <si>
    <t>Haemate P 500 I.U.</t>
  </si>
  <si>
    <t>50113011</t>
  </si>
  <si>
    <t>87239</t>
  </si>
  <si>
    <t>Fanhdi 50 I.U./ml(500 I.U) GRIFOLS</t>
  </si>
  <si>
    <t>199295</t>
  </si>
  <si>
    <t>99295</t>
  </si>
  <si>
    <t>TBL 20X100MG</t>
  </si>
  <si>
    <t>840169</t>
  </si>
  <si>
    <t>Indulona  Nechtíková 100g</t>
  </si>
  <si>
    <t>841059</t>
  </si>
  <si>
    <t>Indulona olivová ung.100g</t>
  </si>
  <si>
    <t>705608</t>
  </si>
  <si>
    <t>Indulona A/64 ung.100ml modrá</t>
  </si>
  <si>
    <t>100407</t>
  </si>
  <si>
    <t>407</t>
  </si>
  <si>
    <t>CALCIUM BIOTIKA</t>
  </si>
  <si>
    <t>INJ 10X10ML/1GM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</si>
  <si>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</si>
  <si>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</si>
  <si>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</si>
  <si>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</si>
  <si>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</si>
  <si>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</si>
  <si>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</si>
  <si>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</si>
  <si>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</si>
  <si>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</si>
  <si>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</si>
  <si>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</si>
  <si>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</si>
  <si>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</si>
  <si>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</si>
  <si>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</si>
  <si>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</si>
  <si>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</si>
  <si>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</si>
  <si>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</si>
  <si>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</si>
  <si>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</si>
  <si>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</si>
  <si>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</si>
  <si>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</si>
  <si>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</si>
  <si>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</si>
  <si>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</si>
  <si>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</si>
  <si>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</si>
  <si>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</si>
  <si>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</si>
  <si>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</si>
  <si>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</si>
  <si>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</si>
  <si>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</si>
  <si>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</si>
  <si>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</si>
  <si>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185525</t>
  </si>
  <si>
    <t>85525</t>
  </si>
  <si>
    <t>AMOKSIKLAV</t>
  </si>
  <si>
    <t>TBL OBD 21X625MG</t>
  </si>
  <si>
    <t>930674</t>
  </si>
  <si>
    <t>KL CHLORNAN SODNÝ 1% 300g v sirokohrdle lahvi</t>
  </si>
  <si>
    <t>773465</t>
  </si>
  <si>
    <t>Indulona Rakytníková</t>
  </si>
  <si>
    <t>905098</t>
  </si>
  <si>
    <t>23989</t>
  </si>
  <si>
    <t>DZ OCTENISEPT 1 l</t>
  </si>
  <si>
    <t>900814</t>
  </si>
  <si>
    <t>KL SOL.FORMAL.K FIXACI TKANI,1000G</t>
  </si>
  <si>
    <t>900406</t>
  </si>
  <si>
    <t>KL SOL.NOVIKOV 10G</t>
  </si>
  <si>
    <t>930589</t>
  </si>
  <si>
    <t>KL ETHANOLUM BENZ.DENAT. 900 ml / 720g/</t>
  </si>
  <si>
    <t>UN 1170</t>
  </si>
  <si>
    <t>921564</t>
  </si>
  <si>
    <t>KL VASELINUM ALBUM STERILNI,  10G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</si>
  <si>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</si>
  <si>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</si>
  <si>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</si>
  <si>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</si>
  <si>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</si>
  <si>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</si>
  <si>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</si>
  <si>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</si>
  <si>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</si>
  <si>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</si>
  <si>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</si>
  <si>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</si>
  <si>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</si>
  <si>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844346</t>
  </si>
  <si>
    <t>Akutol spray</t>
  </si>
  <si>
    <t>60 ml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</si>
  <si>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</si>
  <si>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</si>
  <si>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</si>
  <si>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</si>
  <si>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</si>
  <si>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</si>
  <si>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</si>
  <si>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901084</t>
  </si>
  <si>
    <t>IR SOL.METHYLROSANIL.CHL.1%10ML</t>
  </si>
  <si>
    <t>IR 10ml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</si>
  <si>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</si>
  <si>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</si>
  <si>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</si>
  <si>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</si>
  <si>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</si>
  <si>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</si>
  <si>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</si>
  <si>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</si>
  <si>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</si>
  <si>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</si>
  <si>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</si>
  <si>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</si>
  <si>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</si>
  <si>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</si>
  <si>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</si>
  <si>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N06AB05 - Paroxetin</t>
  </si>
  <si>
    <t>J01CR02 - Amoxicilin a enzymový inhibitor</t>
  </si>
  <si>
    <t>B01AC04 - Klopidogrel</t>
  </si>
  <si>
    <t>J02AC01 - Flukonazol</t>
  </si>
  <si>
    <t>A10AB01 - Inzulin lidský</t>
  </si>
  <si>
    <t>N05CD08 - Midazolam</t>
  </si>
  <si>
    <t>A10BB12 - Glimepirid</t>
  </si>
  <si>
    <t>J01DC02 - Cefuroxim</t>
  </si>
  <si>
    <t>B01AA03 - Warfarin</t>
  </si>
  <si>
    <t>N02AX02 - Tramadol</t>
  </si>
  <si>
    <t>B01AB06 - Nadroparin</t>
  </si>
  <si>
    <t>N06AB10 - Escitalopram</t>
  </si>
  <si>
    <t>R06AE07 - Cetirizin</t>
  </si>
  <si>
    <t>A02BC02 - Pantoprazol</t>
  </si>
  <si>
    <t>A06AD11 - Laktulóza</t>
  </si>
  <si>
    <t>H02AB04 - Methylprednisolon</t>
  </si>
  <si>
    <t>C01BD01 - Amiodaron</t>
  </si>
  <si>
    <t>J01FF01 - Klindamycin</t>
  </si>
  <si>
    <t>C07AB07 - Bisoprolol</t>
  </si>
  <si>
    <t>M01AX17 - Nimesulid</t>
  </si>
  <si>
    <t>C07AG02 - Karvedilol</t>
  </si>
  <si>
    <t>N03AX12 - Gabapentin</t>
  </si>
  <si>
    <t>C08CA01 - Amlodipin</t>
  </si>
  <si>
    <t>A02BC03 - Lansoprazol</t>
  </si>
  <si>
    <t>N06AB04 - Citalopram</t>
  </si>
  <si>
    <t>C09AA05 - Ramipril</t>
  </si>
  <si>
    <t>N06AX11 - Mirtazapin</t>
  </si>
  <si>
    <t>C09BB03 - Lisinopril a amlodipin</t>
  </si>
  <si>
    <t>V06XX - Potraviny pro zvláštní lékařské účely (PZLÚ)</t>
  </si>
  <si>
    <t>C10AB05 - Fenofibrát</t>
  </si>
  <si>
    <t>G02CB03 - Kabergolin</t>
  </si>
  <si>
    <t>A02BC02</t>
  </si>
  <si>
    <t>POR TBL ENT 100X40MG I</t>
  </si>
  <si>
    <t>A02BC03</t>
  </si>
  <si>
    <t>LANZUL 30 MG</t>
  </si>
  <si>
    <t>POR CPS DUR 28X30MG</t>
  </si>
  <si>
    <t>A06AD11</t>
  </si>
  <si>
    <t>A10AB01</t>
  </si>
  <si>
    <t>ACTRAPID PENFILL 100 IU/ML</t>
  </si>
  <si>
    <t>A10BB12</t>
  </si>
  <si>
    <t>B01AA03</t>
  </si>
  <si>
    <t>WARFARIN ORION 5 MG</t>
  </si>
  <si>
    <t>B01AB06</t>
  </si>
  <si>
    <t>B01AC04</t>
  </si>
  <si>
    <t>C01BD01</t>
  </si>
  <si>
    <t>C07AB07</t>
  </si>
  <si>
    <t>C07AG02</t>
  </si>
  <si>
    <t>C08CA01</t>
  </si>
  <si>
    <t>C09AA05</t>
  </si>
  <si>
    <t>TRITACE 10 MG</t>
  </si>
  <si>
    <t>C09BB03</t>
  </si>
  <si>
    <t>C10AB05</t>
  </si>
  <si>
    <t>POR CPS DUR 30X267MG</t>
  </si>
  <si>
    <t>G02CB03</t>
  </si>
  <si>
    <t>DOSTINEX 0,5 MG</t>
  </si>
  <si>
    <t>POR TBL NOB 8X0.5MG</t>
  </si>
  <si>
    <t>POR TBL NOB 2X0.5MG</t>
  </si>
  <si>
    <t>H02AB04</t>
  </si>
  <si>
    <t>POR TBL NOB 50X16MG</t>
  </si>
  <si>
    <t>SOLU-MEDROL 40 MG/ML</t>
  </si>
  <si>
    <t>INJ PSO LQF 40MG+1ML</t>
  </si>
  <si>
    <t>SOLU-MEDROL 62,5 MG/ML</t>
  </si>
  <si>
    <t>INJ PSO LQF 1GM+16ML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</si>
  <si>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</si>
  <si>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</si>
  <si>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</si>
  <si>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</si>
  <si>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</si>
  <si>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</si>
  <si>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</si>
  <si>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J01FF01</t>
  </si>
  <si>
    <t>DALACIN C</t>
  </si>
  <si>
    <t>INJ SOL 1X4ML/600MG</t>
  </si>
  <si>
    <t>J02AC01</t>
  </si>
  <si>
    <t>MYCOMAX INF</t>
  </si>
  <si>
    <t>INF SOL 100ML/200MG</t>
  </si>
  <si>
    <t>POR CPS DUR 7X100MG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</si>
  <si>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</si>
  <si>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</si>
  <si>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</si>
  <si>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</si>
  <si>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</si>
  <si>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</si>
  <si>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</si>
  <si>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NEURONTIN 300 MG</t>
  </si>
  <si>
    <t>POR CPS DUR 50X300MG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</si>
  <si>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</si>
  <si>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</si>
  <si>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</si>
  <si>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</si>
  <si>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</si>
  <si>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</si>
  <si>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N06AB05</t>
  </si>
  <si>
    <t>N06AB10</t>
  </si>
  <si>
    <t>N06AX11</t>
  </si>
  <si>
    <t>MIRZATEN 30 MG</t>
  </si>
  <si>
    <t>R06AE07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</si>
  <si>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</si>
  <si>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</si>
  <si>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</si>
  <si>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</si>
  <si>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</si>
  <si>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</si>
  <si>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</si>
  <si>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</si>
  <si>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</si>
  <si>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</si>
  <si>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</si>
  <si>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</si>
  <si>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</si>
  <si>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</si>
  <si>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</si>
  <si>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</si>
  <si>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</si>
  <si>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</si>
  <si>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</si>
  <si>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</si>
  <si>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</si>
  <si>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</si>
  <si>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</si>
  <si>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</si>
  <si>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</si>
  <si>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</si>
  <si>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</si>
  <si>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</si>
  <si>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</si>
  <si>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</si>
  <si>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</si>
  <si>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</si>
  <si>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</si>
  <si>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</si>
  <si>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</si>
  <si>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</si>
  <si>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</si>
  <si>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</si>
  <si>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</si>
  <si>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</si>
  <si>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</si>
  <si>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</si>
  <si>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</si>
  <si>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</si>
  <si>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</si>
  <si>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</si>
  <si>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</si>
  <si>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</si>
  <si>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</si>
  <si>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</si>
  <si>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Blažková Lenka</t>
  </si>
  <si>
    <t>Fabián Jakub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</si>
  <si>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</si>
  <si>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</si>
  <si>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</si>
  <si>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</si>
  <si>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</si>
  <si>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</si>
  <si>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</si>
  <si>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132654</t>
  </si>
  <si>
    <t>Klindamycin</t>
  </si>
  <si>
    <t>Nimesulid</t>
  </si>
  <si>
    <t>12891</t>
  </si>
  <si>
    <t>POR TBL NOB 15X100MG</t>
  </si>
  <si>
    <t>Cefuroxim</t>
  </si>
  <si>
    <t>Flutikason-furoát</t>
  </si>
  <si>
    <t>29814</t>
  </si>
  <si>
    <t>AVAMYS</t>
  </si>
  <si>
    <t>NAS SPR SUS 30X27.5RG</t>
  </si>
  <si>
    <t>Metronidazol</t>
  </si>
  <si>
    <t>POR TBL NOB 20X250MG</t>
  </si>
  <si>
    <t>POR GRA SUS 30SÁČ I</t>
  </si>
  <si>
    <t>Gabapentin</t>
  </si>
  <si>
    <t>Jiná antibiotika pro lokální aplikaci</t>
  </si>
  <si>
    <t>DRM UNG 1X10GM</t>
  </si>
  <si>
    <t>Jiná antiinfektiva</t>
  </si>
  <si>
    <t>OPH GTT SOL 1X10ML SKLO</t>
  </si>
  <si>
    <t>OPH UNG 1X5GM/5MG</t>
  </si>
  <si>
    <t>Omeprazol</t>
  </si>
  <si>
    <t>25364</t>
  </si>
  <si>
    <t>POR CPS ETD 14X20MG SKLO</t>
  </si>
  <si>
    <t>Pitofenon a analgetika</t>
  </si>
  <si>
    <t>57860</t>
  </si>
  <si>
    <t>POR GTT SOL 1X10ML</t>
  </si>
  <si>
    <t>Tramadol, kombinace</t>
  </si>
  <si>
    <t>138840</t>
  </si>
  <si>
    <t>POR TBL FLM 20</t>
  </si>
  <si>
    <t>Betamethason a antibiotika</t>
  </si>
  <si>
    <t>DRM CRM 1X30GM</t>
  </si>
  <si>
    <t>107135</t>
  </si>
  <si>
    <t>DALACIN C 150 MG</t>
  </si>
  <si>
    <t>POR CPS DUR 16X150MG</t>
  </si>
  <si>
    <t>Kyselina aminomethylbenzoová</t>
  </si>
  <si>
    <t>POR TBL NOB 10X250MG</t>
  </si>
  <si>
    <t>Theofylin</t>
  </si>
  <si>
    <t>86719</t>
  </si>
  <si>
    <t>AFONILUM SR 375 MG</t>
  </si>
  <si>
    <t>POR CPS PRO 20X375MG</t>
  </si>
  <si>
    <t>Ciprofloxacin</t>
  </si>
  <si>
    <t>53202</t>
  </si>
  <si>
    <t>CIPHIN 500</t>
  </si>
  <si>
    <t>Jiná kapiláry stabilizující látky</t>
  </si>
  <si>
    <t>POR TBL ENT 30X20MG</t>
  </si>
  <si>
    <t>Kombinace různých antibiotik</t>
  </si>
  <si>
    <t>OPH UNG 1X5GM</t>
  </si>
  <si>
    <t>98168</t>
  </si>
  <si>
    <t>2430</t>
  </si>
  <si>
    <t>VAG TBL 10X500MG</t>
  </si>
  <si>
    <t>94357</t>
  </si>
  <si>
    <t>VAG TBL 50X500MG</t>
  </si>
  <si>
    <t>Chondroitin-sulfát</t>
  </si>
  <si>
    <t>14817</t>
  </si>
  <si>
    <t>CONDROSULF 400</t>
  </si>
  <si>
    <t>POR CPS DUR 60X400MG</t>
  </si>
  <si>
    <t>Amoxicilin</t>
  </si>
  <si>
    <t>62050</t>
  </si>
  <si>
    <t>DUOMOX 500</t>
  </si>
  <si>
    <t>POR TBL SUS 20X500MG</t>
  </si>
  <si>
    <t>Atorvastatin</t>
  </si>
  <si>
    <t>93013</t>
  </si>
  <si>
    <t>SORTIS 10 MG</t>
  </si>
  <si>
    <t>47725</t>
  </si>
  <si>
    <t>ZINNAT 250 MG</t>
  </si>
  <si>
    <t>POR TBL FLM 10X250MG</t>
  </si>
  <si>
    <t>Drospirenon a ethinylestradiol</t>
  </si>
  <si>
    <t>175973</t>
  </si>
  <si>
    <t>SYLVIANE 0,03 MG/3 MG POTAHOVANÉ TABLETY</t>
  </si>
  <si>
    <t>POR TBL FLM 63</t>
  </si>
  <si>
    <t>Hydrokortison a antibiotika</t>
  </si>
  <si>
    <t>41515</t>
  </si>
  <si>
    <t>PIMAFUCORT</t>
  </si>
  <si>
    <t>DRM CRM 1X15GM</t>
  </si>
  <si>
    <t>Karbamazepin</t>
  </si>
  <si>
    <t>POR TBL NOB 50X200MG</t>
  </si>
  <si>
    <t>Ketoprofen</t>
  </si>
  <si>
    <t>76655</t>
  </si>
  <si>
    <t>KETONAL</t>
  </si>
  <si>
    <t>POR CPS DUR 25X50MG</t>
  </si>
  <si>
    <t>76656</t>
  </si>
  <si>
    <t>KETONAL 5% KRÉM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</si>
  <si>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</si>
  <si>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</si>
  <si>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</si>
  <si>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</si>
  <si>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</si>
  <si>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</si>
  <si>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</si>
  <si>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</si>
  <si>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Metoklopramid</t>
  </si>
  <si>
    <t>93104</t>
  </si>
  <si>
    <t>DEGAN 10 MG TABLETY</t>
  </si>
  <si>
    <t>POR TBL NOB 40X10MG</t>
  </si>
  <si>
    <t>132665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</si>
  <si>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</si>
  <si>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</si>
  <si>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</si>
  <si>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</si>
  <si>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</si>
  <si>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</si>
  <si>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</si>
  <si>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</si>
  <si>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Tolperison</t>
  </si>
  <si>
    <t>MYDOCALM 150 MG</t>
  </si>
  <si>
    <t>POR TBL FLM 30X150MG</t>
  </si>
  <si>
    <t>Tramadol</t>
  </si>
  <si>
    <t>84262</t>
  </si>
  <si>
    <t>TRALGIT GTT.</t>
  </si>
  <si>
    <t>POR GTT SOL 1X96ML</t>
  </si>
  <si>
    <t>201127</t>
  </si>
  <si>
    <t>TRAMAL TOBOLKY 50 MG</t>
  </si>
  <si>
    <t>POR CPS DUR 20X50MG II</t>
  </si>
  <si>
    <t>Vitamin B1 v kombinaci s vitaminem B6 a/nebo B12</t>
  </si>
  <si>
    <t>11485</t>
  </si>
  <si>
    <t>MILGAMMA N</t>
  </si>
  <si>
    <t>INJ SOL 5X2ML</t>
  </si>
  <si>
    <t>119622</t>
  </si>
  <si>
    <t>INJ SOL 10X2ML</t>
  </si>
  <si>
    <t>42477</t>
  </si>
  <si>
    <t>MILGAMMA</t>
  </si>
  <si>
    <t>POR TBL OBD 100</t>
  </si>
  <si>
    <t>Zolpidem</t>
  </si>
  <si>
    <t>132603</t>
  </si>
  <si>
    <t>STILNOX</t>
  </si>
  <si>
    <t>Jiná</t>
  </si>
  <si>
    <t>*4036</t>
  </si>
  <si>
    <t>Jiný</t>
  </si>
  <si>
    <t>*4035</t>
  </si>
  <si>
    <t>99366</t>
  </si>
  <si>
    <t>AMOKSIKLAV 457 MG/5 ML</t>
  </si>
  <si>
    <t>POR PLV SUS 70ML</t>
  </si>
  <si>
    <t>Diklofenak</t>
  </si>
  <si>
    <t>Erdostein</t>
  </si>
  <si>
    <t>47033</t>
  </si>
  <si>
    <t>ERDOMED</t>
  </si>
  <si>
    <t>POR PLV SUS 1X100ML</t>
  </si>
  <si>
    <t>NAS SPR SUS 120X27.5RG</t>
  </si>
  <si>
    <t>Hořčík (různé sole v kombinaci)</t>
  </si>
  <si>
    <t>POR GRA SOL 30</t>
  </si>
  <si>
    <t>Kyselina hyaluronová</t>
  </si>
  <si>
    <t>HYALGAN 20 MG/2 ML</t>
  </si>
  <si>
    <t>INJ SOL 1X2ML/20MG</t>
  </si>
  <si>
    <t>Levocetirizin</t>
  </si>
  <si>
    <t>32719</t>
  </si>
  <si>
    <t>XYZAL</t>
  </si>
  <si>
    <t>Mefenoxalon</t>
  </si>
  <si>
    <t>85656</t>
  </si>
  <si>
    <t>DORSIFLEX 200 MG</t>
  </si>
  <si>
    <t>POR TBL NOB 30X200MG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</si>
  <si>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</si>
  <si>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</si>
  <si>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</si>
  <si>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</si>
  <si>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</si>
  <si>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</si>
  <si>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</si>
  <si>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Mometason</t>
  </si>
  <si>
    <t>16456</t>
  </si>
  <si>
    <t>NASONEX</t>
  </si>
  <si>
    <t>NAS SPR SUS 60X50RG</t>
  </si>
  <si>
    <t>16457</t>
  </si>
  <si>
    <t>NAS SPR SUS 140X50RG</t>
  </si>
  <si>
    <t>50335</t>
  </si>
  <si>
    <t>POR GTT SOL 1X25ML</t>
  </si>
  <si>
    <t>17925</t>
  </si>
  <si>
    <t>ZALDIAR</t>
  </si>
  <si>
    <t>12494</t>
  </si>
  <si>
    <t>AUGMENTIN 1 G</t>
  </si>
  <si>
    <t>192854</t>
  </si>
  <si>
    <t>POR TBL FLM 14X1GM+SÁČ</t>
  </si>
  <si>
    <t>Benzathin-fenoxymethylpenicilin</t>
  </si>
  <si>
    <t>49549</t>
  </si>
  <si>
    <t>OSPEN 400</t>
  </si>
  <si>
    <t>POR SIR 1X150ML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</si>
  <si>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</si>
  <si>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</si>
  <si>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</si>
  <si>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</si>
  <si>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</si>
  <si>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</si>
  <si>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</si>
  <si>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129845</t>
  </si>
  <si>
    <t>ELOINE 0,02 MG/3 MG POTAHOVANÉ TABLETY</t>
  </si>
  <si>
    <t>POR TBL FLM 3X28</t>
  </si>
  <si>
    <t>87076</t>
  </si>
  <si>
    <t>POR CPS DUR 20X300MG</t>
  </si>
  <si>
    <t>Fenoxymethylpenicilin</t>
  </si>
  <si>
    <t>45998</t>
  </si>
  <si>
    <t>OSPEN 1500</t>
  </si>
  <si>
    <t>POR TBL FLM 30X1500KU</t>
  </si>
  <si>
    <t>Flukonazol</t>
  </si>
  <si>
    <t>Fytomenadion</t>
  </si>
  <si>
    <t>720</t>
  </si>
  <si>
    <t>KANAVIT</t>
  </si>
  <si>
    <t>POR GTT EML 1X5ML/100MG</t>
  </si>
  <si>
    <t>Ibuprofen</t>
  </si>
  <si>
    <t>11064</t>
  </si>
  <si>
    <t>IBALGIN 600</t>
  </si>
  <si>
    <t>POR TBL FLM 100X600MG</t>
  </si>
  <si>
    <t>55760</t>
  </si>
  <si>
    <t>PAMYCON NA PŘÍPRAVU KAPEK</t>
  </si>
  <si>
    <t>DRM PLV SOL 1X10LAH</t>
  </si>
  <si>
    <t>201971</t>
  </si>
  <si>
    <t>201970</t>
  </si>
  <si>
    <t>DRM PLV SOL 1X1LAH</t>
  </si>
  <si>
    <t>Nifuroxazid</t>
  </si>
  <si>
    <t>46405</t>
  </si>
  <si>
    <t>POR GRA SUS 15SÁČ I</t>
  </si>
  <si>
    <t>Norethisteron</t>
  </si>
  <si>
    <t>125226</t>
  </si>
  <si>
    <t>NORETHISTERON ZENTIVA</t>
  </si>
  <si>
    <t>POR TBL NOB 30X5MG</t>
  </si>
  <si>
    <t>Saccharomyces Boulardii</t>
  </si>
  <si>
    <t>10504</t>
  </si>
  <si>
    <t>ENTEROL</t>
  </si>
  <si>
    <t>POR PLV SUS 10X250MG</t>
  </si>
  <si>
    <t>Thiethylperazin</t>
  </si>
  <si>
    <t>9844</t>
  </si>
  <si>
    <t>POR TBL OBD 50X6.5MG</t>
  </si>
  <si>
    <t>12686</t>
  </si>
  <si>
    <t>TRAMAL RETARD TABLETY 100 MG</t>
  </si>
  <si>
    <t>POR TBL PRO 10X100MG</t>
  </si>
  <si>
    <t>166984</t>
  </si>
  <si>
    <t>ZALDIAR EFFERVESCENS 37,5 MG/325 MG ŠUMIVÉ TABLETY</t>
  </si>
  <si>
    <t>POR TBL EFF 10</t>
  </si>
  <si>
    <t>16286</t>
  </si>
  <si>
    <t>86148</t>
  </si>
  <si>
    <t>AUGMENTIN 625 MG</t>
  </si>
  <si>
    <t>POR TBL FLM 21X625MG+SÁČ</t>
  </si>
  <si>
    <t>200529</t>
  </si>
  <si>
    <t>POR TBL FLM 20X1GM</t>
  </si>
  <si>
    <t>55759</t>
  </si>
  <si>
    <t>132671</t>
  </si>
  <si>
    <t>Kyanokobalamin</t>
  </si>
  <si>
    <t>643</t>
  </si>
  <si>
    <t>VITAMIN B12 LÉČIVA 1000 MCG</t>
  </si>
  <si>
    <t>INJ SOL 5X1ML/1000RG</t>
  </si>
  <si>
    <t>Kyselina acetylsalicylová</t>
  </si>
  <si>
    <t>ANOPYRIN 100 MG</t>
  </si>
  <si>
    <t>POR TBL NOB 2X10X100MG</t>
  </si>
  <si>
    <t>Thiamin (vitamin B1)</t>
  </si>
  <si>
    <t>616</t>
  </si>
  <si>
    <t>THIAMIN LÉČIVA</t>
  </si>
  <si>
    <t>INJ SOL 10X2ML/100MG</t>
  </si>
  <si>
    <t>Bromazepam</t>
  </si>
  <si>
    <t>LEXAURIN 1,5</t>
  </si>
  <si>
    <t>POR TBL NOB 30X1.5MG</t>
  </si>
  <si>
    <t>Ciklopirox</t>
  </si>
  <si>
    <t>76152</t>
  </si>
  <si>
    <t>BATRAFEN ROZTOK</t>
  </si>
  <si>
    <t>DRM SOL 1X20ML</t>
  </si>
  <si>
    <t>Dexamethason a antiinfektiva</t>
  </si>
  <si>
    <t>57866</t>
  </si>
  <si>
    <t>TOBRADEX</t>
  </si>
  <si>
    <t>OPH GTT SUS 1X5ML</t>
  </si>
  <si>
    <t>200214</t>
  </si>
  <si>
    <t>POR TBL NOB 56X100MG</t>
  </si>
  <si>
    <t>Levothyroxin, sodná sůl</t>
  </si>
  <si>
    <t>EUTHYROX 75 MIKROGRAMŮ</t>
  </si>
  <si>
    <t>POR TBL NOB 100X75RG</t>
  </si>
  <si>
    <t>Mupirocin</t>
  </si>
  <si>
    <t>Kalcipotriol, kombinace</t>
  </si>
  <si>
    <t>47563</t>
  </si>
  <si>
    <t>DAIVOBET MAST</t>
  </si>
  <si>
    <t>Telmisartan a diuretika</t>
  </si>
  <si>
    <t>26573</t>
  </si>
  <si>
    <t>MICARDISPLUS 40/12,5 MG</t>
  </si>
  <si>
    <t>POR TBL NOB 56</t>
  </si>
  <si>
    <t>2547</t>
  </si>
  <si>
    <t>OPH UNG 1X3.5GM</t>
  </si>
  <si>
    <t>75605</t>
  </si>
  <si>
    <t>DICLOFENAC AL 25</t>
  </si>
  <si>
    <t>POR TBL FLM 100X25MG</t>
  </si>
  <si>
    <t>Guajfenesin</t>
  </si>
  <si>
    <t>94234</t>
  </si>
  <si>
    <t>GUAJACURAN</t>
  </si>
  <si>
    <t>POR TBL OBD 30X200MG</t>
  </si>
  <si>
    <t>84114</t>
  </si>
  <si>
    <t>FASTUM GEL</t>
  </si>
  <si>
    <t>DRM GEL 1X50GM</t>
  </si>
  <si>
    <t>Paracetamol, kombinace kromě psycholeptik</t>
  </si>
  <si>
    <t>48886</t>
  </si>
  <si>
    <t>ATARALGIN</t>
  </si>
  <si>
    <t>POR TBL NOB 10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</si>
  <si>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</si>
  <si>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</si>
  <si>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</si>
  <si>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</si>
  <si>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</si>
  <si>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</si>
  <si>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</si>
  <si>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</si>
  <si>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Telmisartan</t>
  </si>
  <si>
    <t>500129</t>
  </si>
  <si>
    <t>MICARDIS 80 MG</t>
  </si>
  <si>
    <t>POR TBL NOB 30X80MG</t>
  </si>
  <si>
    <t>26577</t>
  </si>
  <si>
    <t>MICARDISPLUS 80/12,5 MG</t>
  </si>
  <si>
    <t>POR TBL NOB 28X1</t>
  </si>
  <si>
    <t>57793</t>
  </si>
  <si>
    <t>TRAMAL KAPKY 100 MG/1 ML</t>
  </si>
  <si>
    <t>Azithromycin</t>
  </si>
  <si>
    <t>45010</t>
  </si>
  <si>
    <t>AZITROMYCIN SANDOZ 500 MG</t>
  </si>
  <si>
    <t>POR TBL FLM 3X500MG</t>
  </si>
  <si>
    <t>4234</t>
  </si>
  <si>
    <t>INJ SOL 1X2ML/300MG</t>
  </si>
  <si>
    <t>Kodein</t>
  </si>
  <si>
    <t>56993</t>
  </si>
  <si>
    <t>CODEIN SLOVAKOFARMA 30 MG</t>
  </si>
  <si>
    <t>POR TBL NOB 10X30MG</t>
  </si>
  <si>
    <t>150035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</si>
  <si>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</si>
  <si>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</si>
  <si>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</si>
  <si>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</si>
  <si>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</si>
  <si>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</si>
  <si>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</si>
  <si>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</si>
  <si>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</si>
  <si>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</si>
  <si>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Cetirizin</t>
  </si>
  <si>
    <t>66029</t>
  </si>
  <si>
    <t>Desloratadin</t>
  </si>
  <si>
    <t>28836</t>
  </si>
  <si>
    <t>AERIUS 0,5 MG/ML</t>
  </si>
  <si>
    <t>POR SOL 1X50ML LŽIČKA</t>
  </si>
  <si>
    <t>DIAZEPAM SLOVAKOFARMA 5 MG</t>
  </si>
  <si>
    <t>89024</t>
  </si>
  <si>
    <t>DICLOFENAC AL 50</t>
  </si>
  <si>
    <t>POR TBL FLM 20X50MG</t>
  </si>
  <si>
    <t>66031</t>
  </si>
  <si>
    <t>MYCOMAX SIR</t>
  </si>
  <si>
    <t>POR SIR 1X100ML/500MG</t>
  </si>
  <si>
    <t>66036</t>
  </si>
  <si>
    <t>POR CPS DUR 28X100MG</t>
  </si>
  <si>
    <t>Imichimod</t>
  </si>
  <si>
    <t>26353</t>
  </si>
  <si>
    <t>ALDARA 5% CREAM</t>
  </si>
  <si>
    <t>DRM CRM 12X250MG/12.5MG</t>
  </si>
  <si>
    <t>193437</t>
  </si>
  <si>
    <t>CRM 24X250MG/12.5MG</t>
  </si>
  <si>
    <t>Metoprolol</t>
  </si>
  <si>
    <t>46980</t>
  </si>
  <si>
    <t>BETALOC SR 200 MG</t>
  </si>
  <si>
    <t>POR TBL PRO 100X200MG</t>
  </si>
  <si>
    <t>25362</t>
  </si>
  <si>
    <t>HELICID 10 ZENTIVA</t>
  </si>
  <si>
    <t>POR CPS ETD 28X10MG SKLO</t>
  </si>
  <si>
    <t>Ramipril</t>
  </si>
  <si>
    <t>179326</t>
  </si>
  <si>
    <t>DORETA 75 MG/650 MG</t>
  </si>
  <si>
    <t>18549</t>
  </si>
  <si>
    <t>XORIMAX 500 MG POTAHOVANÉ TABLETY</t>
  </si>
  <si>
    <t>POR TBL FLM 24X500MG</t>
  </si>
  <si>
    <t>47133</t>
  </si>
  <si>
    <t>LETROX 150</t>
  </si>
  <si>
    <t>POR TBL NOB 100X150RG</t>
  </si>
  <si>
    <t>47132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</si>
  <si>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</si>
  <si>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</si>
  <si>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</si>
  <si>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</si>
  <si>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</si>
  <si>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</si>
  <si>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</si>
  <si>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</si>
  <si>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</si>
  <si>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</si>
  <si>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</si>
  <si>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</si>
  <si>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16444</t>
  </si>
  <si>
    <t>TEGRETOL CR 200</t>
  </si>
  <si>
    <t>POR TBL PRO 50X200MG</t>
  </si>
  <si>
    <t>16287</t>
  </si>
  <si>
    <t>DRM GEL 1X100GM</t>
  </si>
  <si>
    <t>25363</t>
  </si>
  <si>
    <t>POR CPS ETD 90X10MG SKLO</t>
  </si>
  <si>
    <t>POR CPS ETD 90X20MG SKLO</t>
  </si>
  <si>
    <t>202863</t>
  </si>
  <si>
    <t>HELICID 40 MG</t>
  </si>
  <si>
    <t>POR CPS ETD 100X40MG III HDPE</t>
  </si>
  <si>
    <t>16051</t>
  </si>
  <si>
    <t>POR TBL NOB 30X2MG</t>
  </si>
  <si>
    <t>17171</t>
  </si>
  <si>
    <t>BELOGENT MAST</t>
  </si>
  <si>
    <t>88219</t>
  </si>
  <si>
    <t>LEXAURIN 3</t>
  </si>
  <si>
    <t>192354</t>
  </si>
  <si>
    <t>47728</t>
  </si>
  <si>
    <t>POR TBL FLM 14X500MG</t>
  </si>
  <si>
    <t>169033</t>
  </si>
  <si>
    <t>POR TBL FLM 16X500MG</t>
  </si>
  <si>
    <t>18543</t>
  </si>
  <si>
    <t>66039</t>
  </si>
  <si>
    <t>MYCOMAX 150</t>
  </si>
  <si>
    <t>POR CPS DUR 1X150MG</t>
  </si>
  <si>
    <t>132531</t>
  </si>
  <si>
    <t>HELICID 20</t>
  </si>
  <si>
    <t>Pseudoefedrin, kombinace</t>
  </si>
  <si>
    <t>83059</t>
  </si>
  <si>
    <t>POR TBL RET 14</t>
  </si>
  <si>
    <t>42476</t>
  </si>
  <si>
    <t>POR TBL OBD 50</t>
  </si>
  <si>
    <t>Budesonid</t>
  </si>
  <si>
    <t>54267</t>
  </si>
  <si>
    <t>RHINOCORT AQUA 64 MCG</t>
  </si>
  <si>
    <t>NAS SPR SUS 120X64RG</t>
  </si>
  <si>
    <t>99600</t>
  </si>
  <si>
    <t>POR TBL FLM 90X10MG</t>
  </si>
  <si>
    <t>17186</t>
  </si>
  <si>
    <t>NIMESIL</t>
  </si>
  <si>
    <t>POR GRA SUS 15X100MG</t>
  </si>
  <si>
    <t>Piracetam</t>
  </si>
  <si>
    <t>64864</t>
  </si>
  <si>
    <t>PIRACETAM AL 1200</t>
  </si>
  <si>
    <t>POR TBL FLM 30X1200MG</t>
  </si>
  <si>
    <t>Amisulprid</t>
  </si>
  <si>
    <t>134654</t>
  </si>
  <si>
    <t>AMILIA 200 MG TABLETY</t>
  </si>
  <si>
    <t>POR TBL NOB 20X200MG</t>
  </si>
  <si>
    <t>58142</t>
  </si>
  <si>
    <t>POR TBL FLM 30X50MG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</si>
  <si>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</si>
  <si>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</si>
  <si>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</si>
  <si>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</si>
  <si>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</si>
  <si>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</si>
  <si>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</si>
  <si>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58261</t>
  </si>
  <si>
    <t>POR TBL FLM 30X25MG</t>
  </si>
  <si>
    <t>75604</t>
  </si>
  <si>
    <t>POR TBL FLM 50X25MG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</si>
  <si>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</si>
  <si>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</si>
  <si>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</si>
  <si>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</si>
  <si>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</si>
  <si>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</si>
  <si>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</si>
  <si>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155859</t>
  </si>
  <si>
    <t>SUMAMED 500 MG</t>
  </si>
  <si>
    <t>199680</t>
  </si>
  <si>
    <t>POR CPS DUR 60X300MG</t>
  </si>
  <si>
    <t>Nadroparin</t>
  </si>
  <si>
    <t>Pantoprazol</t>
  </si>
  <si>
    <t>180647</t>
  </si>
  <si>
    <t>POR TBL ENT 98X40MG II</t>
  </si>
  <si>
    <t>Silymarin</t>
  </si>
  <si>
    <t>19571</t>
  </si>
  <si>
    <t>LAGOSA</t>
  </si>
  <si>
    <t>POR TBL OBD 100X150MG</t>
  </si>
  <si>
    <t>Tetrazepam</t>
  </si>
  <si>
    <t>57781</t>
  </si>
  <si>
    <t>MYOLASTAN</t>
  </si>
  <si>
    <t>POR TBL FLM 10X50MG</t>
  </si>
  <si>
    <t>16285</t>
  </si>
  <si>
    <t>Aciklovir</t>
  </si>
  <si>
    <t>13703</t>
  </si>
  <si>
    <t>ZOVIRAX 200 MG</t>
  </si>
  <si>
    <t>53913</t>
  </si>
  <si>
    <t>AZITROMYCIN SANDOZ 250 MG</t>
  </si>
  <si>
    <t>POR TBL FLM 6X250MG</t>
  </si>
  <si>
    <t>168939</t>
  </si>
  <si>
    <t>DESLORATADINE RATIOPHARM 5 MG</t>
  </si>
  <si>
    <t>POR TBL FLM 90X5MG</t>
  </si>
  <si>
    <t>164778</t>
  </si>
  <si>
    <t>JANGEE 0,02 MG/3 MG 28 POTAHOVANÝCH TABLET</t>
  </si>
  <si>
    <t>Formoterol a budesonid</t>
  </si>
  <si>
    <t>180087</t>
  </si>
  <si>
    <t>SYMBICORT TURBUHALER 200 MIKROGRAMŮ/ 6 MIKROGRAMŮ/ INHALACE</t>
  </si>
  <si>
    <t>INH PLV 1X120DÁV</t>
  </si>
  <si>
    <t>32559</t>
  </si>
  <si>
    <t>OSPAMOX 1000 MG</t>
  </si>
  <si>
    <t>POR TBL FLM 14X1000MG</t>
  </si>
  <si>
    <t>85524</t>
  </si>
  <si>
    <t>AMOKSIKLAV 375 MG</t>
  </si>
  <si>
    <t>POR TBL FLM 21X375MG</t>
  </si>
  <si>
    <t>99367</t>
  </si>
  <si>
    <t>POR PLV SUS 140ML</t>
  </si>
  <si>
    <t>Gestoden a ethinylestradiol</t>
  </si>
  <si>
    <t>97557</t>
  </si>
  <si>
    <t>LINDYNETTE 20</t>
  </si>
  <si>
    <t>POR TBL OBD 3X21</t>
  </si>
  <si>
    <t>Kyselina fusidová</t>
  </si>
  <si>
    <t>88746</t>
  </si>
  <si>
    <t>FUCIDIN</t>
  </si>
  <si>
    <t>DRM UNG 1X15GM 2%</t>
  </si>
  <si>
    <t>96974</t>
  </si>
  <si>
    <t>CERUCAL</t>
  </si>
  <si>
    <t>POR TBL NOB 50X10MG</t>
  </si>
  <si>
    <t>124339</t>
  </si>
  <si>
    <t>CEZERA 5 MG</t>
  </si>
  <si>
    <t>POR TBL FLM 10X5MG</t>
  </si>
  <si>
    <t>Loratadin</t>
  </si>
  <si>
    <t>83827</t>
  </si>
  <si>
    <t>FLONIDAN 10 MG DISTAB</t>
  </si>
  <si>
    <t>POR TBL DIS 10X10MG</t>
  </si>
  <si>
    <t>Jiná antihistaminika pro systémovou aplikaci</t>
  </si>
  <si>
    <t>Indometacin</t>
  </si>
  <si>
    <t>93724</t>
  </si>
  <si>
    <t>INDOMETACIN 100 BERLIN-CHEMIE</t>
  </si>
  <si>
    <t>RCT SUP 10X100MG</t>
  </si>
  <si>
    <t>83459</t>
  </si>
  <si>
    <t>POR CPS DUR 100X300MG</t>
  </si>
  <si>
    <t>Norfloxacin</t>
  </si>
  <si>
    <t>93465</t>
  </si>
  <si>
    <t>NOLICIN</t>
  </si>
  <si>
    <t>POR TBL FLM 20X400MG</t>
  </si>
  <si>
    <t>84127</t>
  </si>
  <si>
    <t>62049</t>
  </si>
  <si>
    <t>DUOMOX 250</t>
  </si>
  <si>
    <t>POR TBL SUS 20X250MG</t>
  </si>
  <si>
    <t>66363</t>
  </si>
  <si>
    <t>POR SIR 1X60ML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</si>
  <si>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</si>
  <si>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</si>
  <si>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</si>
  <si>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</si>
  <si>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</si>
  <si>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</si>
  <si>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</si>
  <si>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</si>
  <si>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</si>
  <si>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</si>
  <si>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J01FA10 - Azithromycin</t>
  </si>
  <si>
    <t>C07AB02 - Metoprolol</t>
  </si>
  <si>
    <t>N05BA12 - Alprazolam</t>
  </si>
  <si>
    <t>N06AB06 - Sertralin</t>
  </si>
  <si>
    <t>R06AE09 - Levocetirizin</t>
  </si>
  <si>
    <t>J01FA09 - Klarithromycin</t>
  </si>
  <si>
    <t>H03AA01 - Levothyroxin, sodná sůl</t>
  </si>
  <si>
    <t>C09CA07 - Telmisartan</t>
  </si>
  <si>
    <t>N05AL05 - Amisulprid</t>
  </si>
  <si>
    <t>R06AX13 - Loratadin</t>
  </si>
  <si>
    <t>J01AA02 - Doxycyklin</t>
  </si>
  <si>
    <t>C10AA05 - Atorvastatin</t>
  </si>
  <si>
    <t>J01MA02 - Ciprofloxacin</t>
  </si>
  <si>
    <t>J01FA10</t>
  </si>
  <si>
    <t>C10AA05</t>
  </si>
  <si>
    <t>J01FA09</t>
  </si>
  <si>
    <t>N06AB06</t>
  </si>
  <si>
    <t>R06AE09</t>
  </si>
  <si>
    <t>R06AX13</t>
  </si>
  <si>
    <t>N05AL05</t>
  </si>
  <si>
    <t>M01AC06</t>
  </si>
  <si>
    <t>N05BA12</t>
  </si>
  <si>
    <t>C09CA07</t>
  </si>
  <si>
    <t>C07AB02</t>
  </si>
  <si>
    <t>H03AA01</t>
  </si>
  <si>
    <t>J01AA02</t>
  </si>
  <si>
    <t>J01MA02</t>
  </si>
  <si>
    <t>Přehled plnění PL - Preskripce léčivých přípravků - orientační přehled</t>
  </si>
  <si>
    <t>ZA006</t>
  </si>
  <si>
    <t>Obinadlo pruban č.  8 427308</t>
  </si>
  <si>
    <t>ZA007</t>
  </si>
  <si>
    <t>Obinadlo pruban č.  9 427309</t>
  </si>
  <si>
    <t>ZA090</t>
  </si>
  <si>
    <t>Vata buničitá přířezy 37 x 57 cm 2730152</t>
  </si>
  <si>
    <t>ZA447</t>
  </si>
  <si>
    <t>Vata obvazová 200 g nesterilní skládaná 1102352</t>
  </si>
  <si>
    <t>ZA544</t>
  </si>
  <si>
    <t>Krytí inadine nepřilnavé 5,0 x 5,0 cm 1/10 SYS01481EE</t>
  </si>
  <si>
    <t>ZA547</t>
  </si>
  <si>
    <t>Krytí inadine nepřilnavé 9,5 x 9,5 cm 1/10 SYS01512EE</t>
  </si>
  <si>
    <t>ZA554</t>
  </si>
  <si>
    <t>Krytí hypro-sorb R 10 x 10 x 10 mm bal. á 10 ks 006</t>
  </si>
  <si>
    <t>ZA576</t>
  </si>
  <si>
    <t>Mediset pro močovou katetriz. á 20 ks 4552710</t>
  </si>
  <si>
    <t>ZA593</t>
  </si>
  <si>
    <t>Tampon stáčený sterilní 20 x 20 cm / 5 ks 28003</t>
  </si>
  <si>
    <t>ZA618</t>
  </si>
  <si>
    <t>Tampon sterilní stáčený 30 x 60 cm / 5 ks karton á 1200 ks 28020</t>
  </si>
  <si>
    <t>ZA640</t>
  </si>
  <si>
    <t>Krytí traumacel taf light 7,5 x 5 cm bal. á 10 ks V0081947</t>
  </si>
  <si>
    <t>ZC100</t>
  </si>
  <si>
    <t>Vata buničitá dělená 2 role / 500 ks 40 x 50 mm 1230200310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</si>
  <si>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</si>
  <si>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</si>
  <si>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</si>
  <si>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</si>
  <si>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</si>
  <si>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</si>
  <si>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</si>
  <si>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</si>
  <si>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</si>
  <si>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</si>
  <si>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</si>
  <si>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</si>
  <si>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</si>
  <si>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</si>
  <si>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ZL664</t>
  </si>
  <si>
    <t>Krytí mastný tyl pharmatull 10 x 20 cm bal. á 10 ks P-Tull1020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</si>
  <si>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</si>
  <si>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</si>
  <si>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</si>
  <si>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</si>
  <si>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</si>
  <si>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</si>
  <si>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ZA798</t>
  </si>
  <si>
    <t>Krytí traumacel P 2g ks bal. 1 ks 80521</t>
  </si>
  <si>
    <t>ZF598</t>
  </si>
  <si>
    <t>Krytí hypro-sorb Z bal. á 10 ks 009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</si>
  <si>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</si>
  <si>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</si>
  <si>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</si>
  <si>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</si>
  <si>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</si>
  <si>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</si>
  <si>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</si>
  <si>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</si>
  <si>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</si>
  <si>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</si>
  <si>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ZA996</t>
  </si>
  <si>
    <t>Kanyla TS 8,0 s manžetou 100/800/080</t>
  </si>
  <si>
    <t>ZB075</t>
  </si>
  <si>
    <t>Hadička kyslíková 2 m s koncovkami H-103007</t>
  </si>
  <si>
    <t>ZB488</t>
  </si>
  <si>
    <t>Sprej cavilon 28 ml bal. á 12 ks 3346E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</si>
  <si>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</si>
  <si>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</si>
  <si>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</si>
  <si>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</si>
  <si>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</si>
  <si>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</si>
  <si>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</si>
  <si>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</si>
  <si>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</si>
  <si>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</si>
  <si>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</si>
  <si>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</si>
  <si>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</si>
  <si>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</si>
  <si>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</si>
  <si>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</si>
  <si>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</si>
  <si>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</si>
  <si>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</si>
  <si>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</si>
  <si>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</si>
  <si>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</si>
  <si>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</si>
  <si>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</si>
  <si>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</si>
  <si>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</si>
  <si>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</si>
  <si>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</si>
  <si>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</si>
  <si>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</t>
  </si>
  <si>
    <t>ZC863</t>
  </si>
  <si>
    <t>Hadička spojovací HS 1,8 x 1800LL 606304</t>
  </si>
  <si>
    <t>ZC948</t>
  </si>
  <si>
    <t>Páska bepa clip pro TS kanylu s háčky 31-43 cm á 12 ks NKS:200443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</si>
  <si>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</si>
  <si>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</si>
  <si>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</si>
  <si>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</si>
  <si>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</si>
  <si>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</si>
  <si>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</si>
  <si>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</si>
  <si>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</si>
  <si>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ZI436</t>
  </si>
  <si>
    <t>Brýle kyslíkové americký typ upevnění svorkou SOFT H-103106</t>
  </si>
  <si>
    <t>ZJ696</t>
  </si>
  <si>
    <t>Sonda žaludeční CH18 1200 mm s RTG linkou bal. á 30 ks 412018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</si>
  <si>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</si>
  <si>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</si>
  <si>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</si>
  <si>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</si>
  <si>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</si>
  <si>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</si>
  <si>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</si>
  <si>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</si>
  <si>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</si>
  <si>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ZA279</t>
  </si>
  <si>
    <t>Kanyla TS 7,0 s manžetou 100/800/070</t>
  </si>
  <si>
    <t>ZB105</t>
  </si>
  <si>
    <t>Kanyla TS 7,5 s manžetou 100/800/075</t>
  </si>
  <si>
    <t>ZB502</t>
  </si>
  <si>
    <t>Hadice silikon 3 x 5 mm á 25 m 34.000.00.103</t>
  </si>
  <si>
    <t>ZB557</t>
  </si>
  <si>
    <t>Přechodka adapter combifix rekord - luer 4090306</t>
  </si>
  <si>
    <t>ZB647</t>
  </si>
  <si>
    <t>Minitrach seldinger kit 100/461/000</t>
  </si>
  <si>
    <t>ZE428</t>
  </si>
  <si>
    <t>Kanyla introcan safety G14 4251717-01</t>
  </si>
  <si>
    <t>ZF186</t>
  </si>
  <si>
    <t>Stříkačka janett 2-dílná 150 ml vyplachovací balená 08151</t>
  </si>
  <si>
    <t>ZF512</t>
  </si>
  <si>
    <t>Páska bepa clip vario pro TS kanylu 30/V á 6 ks NKS:200602</t>
  </si>
  <si>
    <t>ZK735</t>
  </si>
  <si>
    <t>Konektor bezjehlový caresite bal. á 200 ks dohodnutá cena 9,60 Kč 415122</t>
  </si>
  <si>
    <t>Konektor bezjehlový caresite bal. á 200 ks dohodnutá cena 7,93 Kč bez DPH 415122</t>
  </si>
  <si>
    <t>ZA088</t>
  </si>
  <si>
    <t>Kanyla TS UniPerc s nízkotlakou manžetou Soft Seal armovaná nastavitelná 100/897/070</t>
  </si>
  <si>
    <t>ZM314</t>
  </si>
  <si>
    <t>Vak jednorázový k odsávačce flovac 2l hadice 1,8 m 000-036-031</t>
  </si>
  <si>
    <t>ZB856</t>
  </si>
  <si>
    <t>Manžeta TK k tonometru Tensoval comfort 22 - 32 cm plochá 9001542</t>
  </si>
  <si>
    <t>ZE339</t>
  </si>
  <si>
    <t>Kanyla TS kovová č.11 100020002</t>
  </si>
  <si>
    <t>ZE338</t>
  </si>
  <si>
    <t>Kanyla TS kovová č.12 100020001</t>
  </si>
  <si>
    <t>ZD933</t>
  </si>
  <si>
    <t>Listerine 1,0 l 450669</t>
  </si>
  <si>
    <t>ZE027</t>
  </si>
  <si>
    <t>Katetr CVC 1 lumen certofix mono 330 4160282E</t>
  </si>
  <si>
    <t>ZA206</t>
  </si>
  <si>
    <t>Set perkutální PEG-24-PULL-I-S</t>
  </si>
  <si>
    <t>ZA715</t>
  </si>
  <si>
    <t>Set infuzní intrafix primeline classic 150 cm 4062957</t>
  </si>
  <si>
    <t>ZB134</t>
  </si>
  <si>
    <t>Šití dafilon modrý 3/0 bal. á 36 ks C0932213</t>
  </si>
  <si>
    <t>ZB461</t>
  </si>
  <si>
    <t>Šití silkam černý 3/0 bal. á 36 ks C0760307</t>
  </si>
  <si>
    <t>Šití silkam černý 3/0 (2) bal. á 36 ks C0760307</t>
  </si>
  <si>
    <t>ZD736</t>
  </si>
  <si>
    <t>Šití silkam černý 4/0 bal. á 36 ks C0760293</t>
  </si>
  <si>
    <t>ZJ021</t>
  </si>
  <si>
    <t>Šití chirlac braided violet 3/0 bal. á 24ks PG 0262</t>
  </si>
  <si>
    <t>ZD983</t>
  </si>
  <si>
    <t>Šití silkam 3/0 bal. á 36 ks C0764248</t>
  </si>
  <si>
    <t>ZA360</t>
  </si>
  <si>
    <t>Jehla sterican 0,5 x 25 mm oranžová 9186158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</si>
  <si>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</si>
  <si>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</si>
  <si>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</si>
  <si>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</si>
  <si>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</si>
  <si>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ZB768</t>
  </si>
  <si>
    <t>Jehla vakuová 216/38 mm zelená 450076</t>
  </si>
  <si>
    <t>ZK195</t>
  </si>
  <si>
    <t>Jehla redon mírně zahnutá CH 12 BN904R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</si>
  <si>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</si>
  <si>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</si>
  <si>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</si>
  <si>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</si>
  <si>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ZL949</t>
  </si>
  <si>
    <t>Rukavice nitril promedica bez p. L bílé 6N á 100 ks 9399W4</t>
  </si>
  <si>
    <t>ZM051</t>
  </si>
  <si>
    <t>Rukavice nitril promedica bez p. S bílé 6N á 100 ks 9399W2</t>
  </si>
  <si>
    <t>ZK094</t>
  </si>
  <si>
    <t>Rukavice latex s p. M kartón 2000 ks 8955565 - povoleno pouze pro ÚČOCH a KZL</t>
  </si>
  <si>
    <t>ZM292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</si>
  <si>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</si>
  <si>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</si>
  <si>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</si>
  <si>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</si>
  <si>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</si>
  <si>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</si>
  <si>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</si>
  <si>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</si>
  <si>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</si>
  <si>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</si>
  <si>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ZA444</t>
  </si>
  <si>
    <t>Tampon nesterilní stáčený 20 x 19 cm 1320300404</t>
  </si>
  <si>
    <t>ZB084</t>
  </si>
  <si>
    <t>Náplast transpore 2,50 cm x 9,14 m 1527-1</t>
  </si>
  <si>
    <t>ZB404</t>
  </si>
  <si>
    <t>Náplast cosmos 8 cm x 1 m 5403353</t>
  </si>
  <si>
    <t>Náplast curapor   7 x   5 cm 22120 ( náhrada za cosmopor )</t>
  </si>
  <si>
    <t>ZA613</t>
  </si>
  <si>
    <t>Drenáž ústní sterilní 1 x 8 cm 0368</t>
  </si>
  <si>
    <t>ZA616</t>
  </si>
  <si>
    <t>Drenáž zubní sterilní 1 x 6 cm 0360</t>
  </si>
  <si>
    <t>Krytí traumacel taf light 1,5 x 5 cm bal. á 10 ks V0081946</t>
  </si>
  <si>
    <t>ZA690</t>
  </si>
  <si>
    <t>Čepelka skalpelová 10 BB510</t>
  </si>
  <si>
    <t>ZA728</t>
  </si>
  <si>
    <t>Lopatka lékařská nesterilní 1320100655</t>
  </si>
  <si>
    <t>Lopatka lékařská nesterilní dřevěná bal. á 100 ks 1320100655</t>
  </si>
  <si>
    <t>ZA749</t>
  </si>
  <si>
    <t>Stříkačka injekční 3-dílná 50 ml LL Omnifix Solo 4617509F</t>
  </si>
  <si>
    <t>ZB351</t>
  </si>
  <si>
    <t>Miska petri UH pr. 60 mm á 20 ks 400927</t>
  </si>
  <si>
    <t>ZI179</t>
  </si>
  <si>
    <t>Zkumavka s mediem+ flovakovaný tampon eSwab růžový 490CE.A</t>
  </si>
  <si>
    <t>ZK884</t>
  </si>
  <si>
    <t>Kohout trojcestný discofix modrý 4095111</t>
  </si>
  <si>
    <t>ZB681</t>
  </si>
  <si>
    <t xml:space="preserve">Návlek na fix.tyčinku k OPG bal. á 200 ks 6644-IMG                              </t>
  </si>
  <si>
    <t>ZD082</t>
  </si>
  <si>
    <t>Výplň ve stříkačce R.T.R. 530334</t>
  </si>
  <si>
    <t>ZI143</t>
  </si>
  <si>
    <t>Šroubovák imbus ruční extra krátký hex 1.4/L11/L18 3224.3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</si>
  <si>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</si>
  <si>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</si>
  <si>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</si>
  <si>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</si>
  <si>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</si>
  <si>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</si>
  <si>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</si>
  <si>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</si>
  <si>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</si>
  <si>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</si>
  <si>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</si>
  <si>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</si>
  <si>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</si>
  <si>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</si>
  <si>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Ypeen 800 g dóza 100066</t>
  </si>
  <si>
    <t>ZC313</t>
  </si>
  <si>
    <t>Repin 800g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</si>
  <si>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</si>
  <si>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</si>
  <si>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</si>
  <si>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</si>
  <si>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</si>
  <si>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</si>
  <si>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ZC441</t>
  </si>
  <si>
    <t>Sádra marmodent 0208/25 á 25 kg</t>
  </si>
  <si>
    <t>ZC928</t>
  </si>
  <si>
    <t>Protahováček Hedstrém 073025015</t>
  </si>
  <si>
    <t>ZD767</t>
  </si>
  <si>
    <t>Aquasil soft Putty01</t>
  </si>
  <si>
    <t>ZE584</t>
  </si>
  <si>
    <t>Aquasil ultra XLV/regular set 678781</t>
  </si>
  <si>
    <t>ZE730</t>
  </si>
  <si>
    <t>Implantát D4.4 BIO-ACCEL/L10 0221:3</t>
  </si>
  <si>
    <t>ZL577</t>
  </si>
  <si>
    <t>Sprej Kavo 4119640KA</t>
  </si>
  <si>
    <t>ZA985</t>
  </si>
  <si>
    <t>Šroubovák imbus ruční krátký hex 1.4/L11/L25 2224.3</t>
  </si>
  <si>
    <t>ZB881</t>
  </si>
  <si>
    <t>Implantát D2.9 SB/L12 02101:3</t>
  </si>
  <si>
    <t>ZC232</t>
  </si>
  <si>
    <t>Implantát D3.7 BIO/L10 0251:3</t>
  </si>
  <si>
    <t>ZC851</t>
  </si>
  <si>
    <t>Fréza křížová břit HM161RX0181045F</t>
  </si>
  <si>
    <t>ZD288</t>
  </si>
  <si>
    <t>Fólie Erkoflex 4 mm/120 mm ER581240</t>
  </si>
  <si>
    <t>ZD470</t>
  </si>
  <si>
    <t>Premacryl prášek transparent 500 g 4342400</t>
  </si>
  <si>
    <t>ZG144</t>
  </si>
  <si>
    <t>Materiál výplňový do kořenových kanálků AH Plus 530225</t>
  </si>
  <si>
    <t>ZJ177</t>
  </si>
  <si>
    <t>Implantát D3.7 BIO/L8 0151:3</t>
  </si>
  <si>
    <t>ZL294</t>
  </si>
  <si>
    <t>Implantát D4.4 BIO-ACCEL/L8 0121:3</t>
  </si>
  <si>
    <t>ZB638</t>
  </si>
  <si>
    <t>Protahováček Hedstrém 073025010</t>
  </si>
  <si>
    <t>ZC408</t>
  </si>
  <si>
    <t>Protahováček Hedstrém 073025020</t>
  </si>
  <si>
    <t>ZA222</t>
  </si>
  <si>
    <t>Membrána bio-gide 30 x 40 mm DGD460308034</t>
  </si>
  <si>
    <t>ZG442</t>
  </si>
  <si>
    <t>Fréza křížová břit HM166RX0212055F</t>
  </si>
  <si>
    <t>ZG440</t>
  </si>
  <si>
    <t>Tokuso rebaze fast 0998930</t>
  </si>
  <si>
    <t>ZA934</t>
  </si>
  <si>
    <t>Granulát BOI-OSS 0,25-1 mm DGD460306107E</t>
  </si>
  <si>
    <t>Granulát BOI-OSS 0,25-1 mm 0,5 g DGD460306107E</t>
  </si>
  <si>
    <t>ZC193</t>
  </si>
  <si>
    <t>Poresorb-TCP 1.0 g/1.2 ml 1,0-2,0 m 41:2</t>
  </si>
  <si>
    <t>ZF614</t>
  </si>
  <si>
    <t>Protahováček Hedstrém 073 025 008 B 1421709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</si>
  <si>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</si>
  <si>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</si>
  <si>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</si>
  <si>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</si>
  <si>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</si>
  <si>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</si>
  <si>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</si>
  <si>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I.CON pr. 3,8 mm délka 14 mm 3814 I.CON</t>
  </si>
  <si>
    <t>ZA029</t>
  </si>
  <si>
    <t>Implantát šroubový I.CON pr.4,3 mm, délka 12 mm 4312 I.CON</t>
  </si>
  <si>
    <t>ZB752</t>
  </si>
  <si>
    <t>Váleček vhojovací D3.7/d4.0/L4 422.3</t>
  </si>
  <si>
    <t>ZL109</t>
  </si>
  <si>
    <t>Implantát šroubový I.CON pr. 5,2 mm délka 12 mm 5212 I.CON</t>
  </si>
  <si>
    <t>ZB518</t>
  </si>
  <si>
    <t>Membrána kolegenová Parasorb Resodont forte 64 x 25 mm RDF0703</t>
  </si>
  <si>
    <t>ZE245</t>
  </si>
  <si>
    <t>Váleček vhojovací D3.7/d4.0/L6 3822.3</t>
  </si>
  <si>
    <t>ZC358</t>
  </si>
  <si>
    <t>Superacryl plus  liq. 250 ml 4328902</t>
  </si>
  <si>
    <t>ZC328</t>
  </si>
  <si>
    <t>Calxyd ve stříkačce 4142120</t>
  </si>
  <si>
    <t>ZE360</t>
  </si>
  <si>
    <t>Implantát BioniQ T4,0 L12 2012.12</t>
  </si>
  <si>
    <t>ZC382</t>
  </si>
  <si>
    <t>Opticor flow barva A2 1008A2</t>
  </si>
  <si>
    <t>ZB405</t>
  </si>
  <si>
    <t>Implantát BioniQ T4,0 L10 2012.10</t>
  </si>
  <si>
    <t>ZE058</t>
  </si>
  <si>
    <t>Membrána kolegenová Parasorb Resodont 22 x 25 mm RD2502</t>
  </si>
  <si>
    <t>ZE410</t>
  </si>
  <si>
    <t>Implantát BioniQ T5,0 L10 2020.10</t>
  </si>
  <si>
    <t>ZH314</t>
  </si>
  <si>
    <t>Pryskyřice acrylátová vertex self curing bezbarvá á 500 g SC00500P04</t>
  </si>
  <si>
    <t>ZH313</t>
  </si>
  <si>
    <t>Pryskyřice acrylátová vertex self curing bezbarvá á 250 ml SC00250V</t>
  </si>
  <si>
    <t>ZI727</t>
  </si>
  <si>
    <t>Duracryl plus liq. á 250 ml DE4316902</t>
  </si>
  <si>
    <t>ZF616</t>
  </si>
  <si>
    <t>Pronikač 053 025 010 B 1401941</t>
  </si>
  <si>
    <t>ZF615</t>
  </si>
  <si>
    <t>Pronikač Hedstrém 053025008B</t>
  </si>
  <si>
    <t>ZK416</t>
  </si>
  <si>
    <t>Pryskyřice duracryl plus-pulvis á 500g DE4316416</t>
  </si>
  <si>
    <t>ZF935</t>
  </si>
  <si>
    <t>Pronikač 053025015</t>
  </si>
  <si>
    <t>ZD419</t>
  </si>
  <si>
    <t>Optitemp apl. kanyly  DE4122990</t>
  </si>
  <si>
    <t>ZC178</t>
  </si>
  <si>
    <t>Implantát D2.9 SB/L14 03101:3</t>
  </si>
  <si>
    <t>ZE631</t>
  </si>
  <si>
    <t>Kanyla míchací M+W 1:1/2:1 zelené bal. á 50 ks 0000288</t>
  </si>
  <si>
    <t>ZM318</t>
  </si>
  <si>
    <t>Návlek na 3D skusový blok k přístroji KODAK bal. á 2 x 40 ks 5302880</t>
  </si>
  <si>
    <t>ZG986</t>
  </si>
  <si>
    <t>Páka extrakční Bein 123500020</t>
  </si>
  <si>
    <t>ZM319</t>
  </si>
  <si>
    <t>Implantát šroubový I.CON pr. 4,3 mm délka 10 mm 4310 I.CON</t>
  </si>
  <si>
    <t>ZM343</t>
  </si>
  <si>
    <t>Implantát BioniQ S3,5/L12 2006.12</t>
  </si>
  <si>
    <t>ZE587</t>
  </si>
  <si>
    <t>Relyx temp NE 56660</t>
  </si>
  <si>
    <t>ZG153</t>
  </si>
  <si>
    <t>Poresorb-TCP materiál pro regeneraci kosti, velikost 0,6-1,0 mm/1.0 ml /1.0 g 21:2</t>
  </si>
  <si>
    <t>ZM420</t>
  </si>
  <si>
    <t>Lžíce otiskovací pro dolní ozubenou čelist 154 52 0260</t>
  </si>
  <si>
    <t>ZM431</t>
  </si>
  <si>
    <t>Implantát BioniQ S4/L12 2009.12</t>
  </si>
  <si>
    <t>ZM419</t>
  </si>
  <si>
    <t>Lžíce otiskovací pro horní ozubenou čelist 154 52 0110</t>
  </si>
  <si>
    <t>ZJ589</t>
  </si>
  <si>
    <t>Chránič prstu Langenbeck 397136910001</t>
  </si>
  <si>
    <t>ZB676</t>
  </si>
  <si>
    <t>Drát vázací měkký 0,5 mm á 10 m 34520-05</t>
  </si>
  <si>
    <t>ZB653</t>
  </si>
  <si>
    <t>Drát vázací měkký 0,4 mm á 10 m 34520-04</t>
  </si>
  <si>
    <t>ZJ688</t>
  </si>
  <si>
    <t>Lžíce otiskovací pro dolní ozubenou čelist 154 52 0270</t>
  </si>
  <si>
    <t>ZM529</t>
  </si>
  <si>
    <t>Váleček vhojovací QR/d4.2/L6 úzký 2109.06</t>
  </si>
  <si>
    <t>ZM526</t>
  </si>
  <si>
    <t>Kapna otiskovací Locator bal. á 4 ks 08505</t>
  </si>
  <si>
    <t>ZM527</t>
  </si>
  <si>
    <t>Váleček vhojovací QR/d4.2/L2 úzký 2109.02</t>
  </si>
  <si>
    <t>ZF680</t>
  </si>
  <si>
    <t>Lžíce otiskovací pro horní ozubenou čelist 154 52 0120</t>
  </si>
  <si>
    <t>ZM523</t>
  </si>
  <si>
    <t>Člen otiskovací QR/B mostový 2705.00</t>
  </si>
  <si>
    <t>ZM525</t>
  </si>
  <si>
    <t>Kapna otiskovací QR/d4.2 pro Screw-On - přímý 2710.00</t>
  </si>
  <si>
    <t>ZM530</t>
  </si>
  <si>
    <t>Váleček vhojovací QR/d5.2/L2 široký 2110.02</t>
  </si>
  <si>
    <t>ZM522</t>
  </si>
  <si>
    <t>Člen otiskovací QR 2704.00</t>
  </si>
  <si>
    <t>ZD006</t>
  </si>
  <si>
    <t>Duracryl plus liq. 250 g 160000041</t>
  </si>
  <si>
    <t>ZM532</t>
  </si>
  <si>
    <t>Váleček vhojovací QR/d5.2/L6 široký 2110.06</t>
  </si>
  <si>
    <t>ZM531</t>
  </si>
  <si>
    <t>Váleček vhojovací QR/d5.2/L4 široký 2110.04</t>
  </si>
  <si>
    <t>ZM528</t>
  </si>
  <si>
    <t>Váleček vhojovací QR/d4.2/L4 úzký 2109.04</t>
  </si>
  <si>
    <t>ZM524</t>
  </si>
  <si>
    <t>Kapna vhojovací QR/d4.2 pro Screw-On - přímý 2120.00</t>
  </si>
  <si>
    <t>ZD984</t>
  </si>
  <si>
    <t>Šití silkam 2/0 bal. á 36 ks C0764175</t>
  </si>
  <si>
    <t>ZJ020</t>
  </si>
  <si>
    <t>Šití chirlac braided violet 4/0 bal. á 24ks PG 0261</t>
  </si>
  <si>
    <t>Rukavice latex s p. L kartón 2000 ks 8951473 - povoleno pouze pro ÚČOCH a KZL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</si>
  <si>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</si>
  <si>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</si>
  <si>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</si>
  <si>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</si>
  <si>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ZM293</t>
  </si>
  <si>
    <t>Rukavice nitril sempercare bez p. L bal. á 200 ks 30 804</t>
  </si>
  <si>
    <t>ZA315</t>
  </si>
  <si>
    <t>Kompresa NT   5 x  5 cm / 2 ks sterilní 26501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</si>
  <si>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</si>
  <si>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</si>
  <si>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</si>
  <si>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</si>
  <si>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</si>
  <si>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</si>
  <si>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</si>
  <si>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</si>
  <si>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Náplast cosmos 8 cm x 1m 5403353</t>
  </si>
  <si>
    <t>ZC845</t>
  </si>
  <si>
    <t>Kompresa NT 10 x 20 cm / 5 ks sterilní 26621</t>
  </si>
  <si>
    <t>ZC854</t>
  </si>
  <si>
    <t xml:space="preserve">Kompresa NT 7,5 x 7,5 cm / 2 ks sterilní 26510 </t>
  </si>
  <si>
    <t>ZL683</t>
  </si>
  <si>
    <t>Drenáž zubní sterilní s pevným okrajem 1 x 8 cm 0358</t>
  </si>
  <si>
    <t>ZA533</t>
  </si>
  <si>
    <t>Váleček zubní Celluron č.2 á 600 ks 4301821</t>
  </si>
  <si>
    <t>ZM331</t>
  </si>
  <si>
    <t xml:space="preserve">Kompresa NT 7,5 x 7,5 cm / 5 ks sterilní bal. 2400 ks 26511 </t>
  </si>
  <si>
    <t>ZC506</t>
  </si>
  <si>
    <t>Kompresa NT 10 x 10 cm / 5 ks sterilní 1325020275</t>
  </si>
  <si>
    <t>ZC306</t>
  </si>
  <si>
    <t>Adhesor orig. 80g N-1</t>
  </si>
  <si>
    <t>ZC307</t>
  </si>
  <si>
    <t>Adhesor orig. 80g N-2</t>
  </si>
  <si>
    <t>ZC373</t>
  </si>
  <si>
    <t>Sprej cognoscin orig. 120 g 1IX1140</t>
  </si>
  <si>
    <t>ZC456</t>
  </si>
  <si>
    <t>Savka UH 709, á 100 ks, 00709</t>
  </si>
  <si>
    <t>ZF508</t>
  </si>
  <si>
    <t>Cement výplňový provizorní 40 g 5304520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</si>
  <si>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</si>
  <si>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</si>
  <si>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</si>
  <si>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</si>
  <si>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</si>
  <si>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</si>
  <si>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</si>
  <si>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</si>
  <si>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ZC429</t>
  </si>
  <si>
    <t>Caryosan 60G 4212110</t>
  </si>
  <si>
    <t>ZC517</t>
  </si>
  <si>
    <t>Nit dentální BT485</t>
  </si>
  <si>
    <t>ZC387</t>
  </si>
  <si>
    <t>Kavitan plus A2 4113231</t>
  </si>
  <si>
    <t>ZC486</t>
  </si>
  <si>
    <t>Kavitan Plus (barva A2) 1001A2</t>
  </si>
  <si>
    <t>ZG444</t>
  </si>
  <si>
    <t>Vrtáček tvrdokovový  HM1018316C</t>
  </si>
  <si>
    <t>ZG443</t>
  </si>
  <si>
    <t>Kulička tvrdokov s dl.břitem HM1014316C</t>
  </si>
  <si>
    <t>ZB978</t>
  </si>
  <si>
    <t>Šití dafilon modrý 5/0 bal. á 36 ks C0932124</t>
  </si>
  <si>
    <t>ZB979</t>
  </si>
  <si>
    <t>Šití dafilon modrý 4/0 bal. á 36 ks C0932205</t>
  </si>
  <si>
    <t>Šití dafilon modrý 4/0 (1.5) bal. á 36 ks C0932205</t>
  </si>
  <si>
    <t>ZD246</t>
  </si>
  <si>
    <t>Šití dafilon modrý 2/0 bal. á 36 ks C0932361</t>
  </si>
  <si>
    <t>ZF699</t>
  </si>
  <si>
    <t xml:space="preserve">Šití premicron 3/0 2,5 m bal. á 12 ks G0120060 </t>
  </si>
  <si>
    <t>ZG849</t>
  </si>
  <si>
    <t>Šití premicron zelený 2/0 (3) bal. á 12 ks G0120061</t>
  </si>
  <si>
    <t>ZJ017</t>
  </si>
  <si>
    <t>Šití chirlac braided violet 4/0 bal. á 24ks PG 0256</t>
  </si>
  <si>
    <t>ZA911</t>
  </si>
  <si>
    <t>Šití dafilon modrý 2/0 bal. á 36 ks C0932477</t>
  </si>
  <si>
    <t>ZA956</t>
  </si>
  <si>
    <t>Šití dafilon modrý 6/0 bal. á 36 ks C0936022</t>
  </si>
  <si>
    <t>ZI634</t>
  </si>
  <si>
    <t>Šití chirlac braided violet 5/0 bal. á 24ks PG 0252</t>
  </si>
  <si>
    <t>ZB443</t>
  </si>
  <si>
    <t>Šití silkam černý 4/0 bal. á 36 ks C0760137</t>
  </si>
  <si>
    <t>ZD981</t>
  </si>
  <si>
    <t>Šití silkam 5/0 bal. á 36 ks C0764876</t>
  </si>
  <si>
    <t>ZJ018</t>
  </si>
  <si>
    <t>Šití chirlac braided violet 3/0 bal. á 24ks  PG 0257</t>
  </si>
  <si>
    <t>ZD982</t>
  </si>
  <si>
    <t>Šití silkam 4/0 bal. á 36 ks C0764825</t>
  </si>
  <si>
    <t>ZB444</t>
  </si>
  <si>
    <t>Šití silkam černý 4/0 bal. á 36 ks C0761290</t>
  </si>
  <si>
    <t>ZJ622</t>
  </si>
  <si>
    <t xml:space="preserve">Šití monofil nylon 8/0 15 cm DR6 bal. á 24ks 5076 </t>
  </si>
  <si>
    <t>ZG140</t>
  </si>
  <si>
    <t>Šití silkam černý 2/0 bal. á 36 ks C0760420</t>
  </si>
  <si>
    <t>ZC305</t>
  </si>
  <si>
    <t>Jehla injekční 0,4 x   20 mm šedá 4657705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</si>
  <si>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</si>
  <si>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</si>
  <si>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</si>
  <si>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</si>
  <si>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</si>
  <si>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</si>
  <si>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Rukavice nitril sempercare bez p. M bal. á 200 ks 30 803</t>
  </si>
  <si>
    <t>Rukavice nitril sempercare bez p. L bal. á 200 ks 30804</t>
  </si>
  <si>
    <t>ZA516</t>
  </si>
  <si>
    <t>Kompresa NT 7,5 x 7,5 cm / 10 sterilní karton á 900 ks 1230119526</t>
  </si>
  <si>
    <t>ZD802</t>
  </si>
  <si>
    <t>Tampon špičatý s vláknem 6 cm á 250 ks nesterilní 50170</t>
  </si>
  <si>
    <t>ZE074</t>
  </si>
  <si>
    <t>Tampon sterilní stáčený 9 x   9 cm / 5 ks 0435</t>
  </si>
  <si>
    <t>Tampon sterilní stáčený 9 x 9 cm / 5 ks 0435</t>
  </si>
  <si>
    <t>ZA470</t>
  </si>
  <si>
    <t>Krytí mepitel 10 x 18 cm bal. á 10 ks 291010-15</t>
  </si>
  <si>
    <t>ZA632</t>
  </si>
  <si>
    <t>Gáza skládaná nesterilní 13 x 13 cm, 24 vrstev, karton á 900 ks 11004</t>
  </si>
  <si>
    <t>ZA759</t>
  </si>
  <si>
    <t>Drén redon CH10 50 cm U2111000</t>
  </si>
  <si>
    <t>ZA761</t>
  </si>
  <si>
    <t>Drén redon CH12 50 cm U2111200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</si>
  <si>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</si>
  <si>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</si>
  <si>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</si>
  <si>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</si>
  <si>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</si>
  <si>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</si>
  <si>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ZD650</t>
  </si>
  <si>
    <t>Aquapak - sterilní voda  340 ml s adaptérem bal. á 20 ks 400340</t>
  </si>
  <si>
    <t>ZG916</t>
  </si>
  <si>
    <t>Elektroda neutrální bipolární pro dospělé á 100 ks 2510</t>
  </si>
  <si>
    <t>ZH845</t>
  </si>
  <si>
    <t>Tyčinka vatová medcomfort + glyc. citónová příchuť bal. á 75 ks 09157-100</t>
  </si>
  <si>
    <t>ZI781</t>
  </si>
  <si>
    <t>Elektroda neutrální monopolární pro dospělé á 100 ks 2125</t>
  </si>
  <si>
    <t>ZA695</t>
  </si>
  <si>
    <t>Držák skalpelových čepelek 4 135 mm BB084R</t>
  </si>
  <si>
    <t>ZA725</t>
  </si>
  <si>
    <t>Kanyla TS 8,0 s manžetou bal. á 10 ks 100/860/080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</si>
  <si>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</si>
  <si>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</si>
  <si>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</si>
  <si>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</si>
  <si>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</si>
  <si>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</si>
  <si>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ZE174</t>
  </si>
  <si>
    <t>Nádoba na histologický mat. 920 ml 333000041024</t>
  </si>
  <si>
    <t>ZD425</t>
  </si>
  <si>
    <t>Nůž k elektrodermatomu á 10 ks GB228 R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</si>
  <si>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</si>
  <si>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</si>
  <si>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</si>
  <si>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</si>
  <si>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Popisovač chirurgický na kůži + sterilní pravítko fialová barva RQ-01</t>
  </si>
  <si>
    <t>ZF723</t>
  </si>
  <si>
    <t>Splitter linquální pravý 1101252R20</t>
  </si>
  <si>
    <t>ZF797</t>
  </si>
  <si>
    <t>Retraktor Channel 1205242I23</t>
  </si>
  <si>
    <t>ZF779</t>
  </si>
  <si>
    <t>Splitter linquální levý 1101252L21</t>
  </si>
  <si>
    <t>ZM375</t>
  </si>
  <si>
    <t>Svorka na cévy rovná 2,6 cm micro-bulldog 397115140010</t>
  </si>
  <si>
    <t>ZM373</t>
  </si>
  <si>
    <t>Páčidlo přímé tupé fig.2 hohmann 19,6 cm 397123090310</t>
  </si>
  <si>
    <t>ZM365</t>
  </si>
  <si>
    <t>Jehelec mikro rovný hladký 15 cm b397132910257</t>
  </si>
  <si>
    <t>ZM370</t>
  </si>
  <si>
    <t>Nůžky preparační hrotnaté zahnuté sanvenero 14 cm b397113910222</t>
  </si>
  <si>
    <t>ZM374</t>
  </si>
  <si>
    <t>Svorka na cévy zahnutá 2,4 cm micro-bulldog 397115140020</t>
  </si>
  <si>
    <t>ZM363</t>
  </si>
  <si>
    <t>Odsávačka plester 3,0 mm b397134910072</t>
  </si>
  <si>
    <t>ZM372</t>
  </si>
  <si>
    <t>Svorka střední 10 x 25 ks krabička b397117910272</t>
  </si>
  <si>
    <t>ZM376</t>
  </si>
  <si>
    <t>Hák na rány kocher 75 × 30 mm 23 cm b397118910188</t>
  </si>
  <si>
    <t>ZJ066</t>
  </si>
  <si>
    <t>Pátradlo oční Bowmann nerez 0,7 mm 13 cm 397133380070</t>
  </si>
  <si>
    <t>ZI020</t>
  </si>
  <si>
    <t>Retraktor orbitální pravý 03.503.802</t>
  </si>
  <si>
    <t>ZD714</t>
  </si>
  <si>
    <t>Dlaha mini přímá 16 otv. /1,0 mm 20-ST-016</t>
  </si>
  <si>
    <t>ZC267</t>
  </si>
  <si>
    <t>Dlaha mini L pravá dlouhá 4 otv. /1,0 mm 20-LR-104R</t>
  </si>
  <si>
    <t>ZI550</t>
  </si>
  <si>
    <t>Dlaha mini L pravá dlouhá 4 otv. /0,8 mm 20-LR-124M</t>
  </si>
  <si>
    <t>ZE355</t>
  </si>
  <si>
    <t>Dlaha mini L levá dlouhá 4 otv. /1,0 mm 20-LL-104R</t>
  </si>
  <si>
    <t>ZF628</t>
  </si>
  <si>
    <t>Dlaha mini L levá dlouhá 4 otv. /0,8 mm 20-LL-124M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</si>
  <si>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</si>
  <si>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</si>
  <si>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</si>
  <si>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</si>
  <si>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</si>
  <si>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</si>
  <si>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</si>
  <si>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</si>
  <si>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</si>
  <si>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</si>
  <si>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</si>
  <si>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</si>
  <si>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</si>
  <si>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</si>
  <si>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</si>
  <si>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</si>
  <si>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</si>
  <si>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</si>
  <si>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</si>
  <si>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</si>
  <si>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</si>
  <si>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</si>
  <si>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</si>
  <si>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</si>
  <si>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</si>
  <si>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</si>
  <si>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</si>
  <si>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</si>
  <si>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</si>
  <si>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</si>
  <si>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</si>
  <si>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</si>
  <si>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</si>
  <si>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</si>
  <si>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</si>
  <si>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</si>
  <si>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ZB363</t>
  </si>
  <si>
    <t>Dlaha mini přímá 4 otv. /1,0 mm 20-ST-004</t>
  </si>
  <si>
    <t>ZD846</t>
  </si>
  <si>
    <t>Dlaha mini přímá 4 otv. /1,0 mm 20-ST-104</t>
  </si>
  <si>
    <t>ZH756</t>
  </si>
  <si>
    <t>Šroub mini 2,3 x 6 mm 23-MN-006</t>
  </si>
  <si>
    <t>ZD918</t>
  </si>
  <si>
    <t>Dlaha midi přímá 4 otv. 16-ST-104</t>
  </si>
  <si>
    <t>ZM502</t>
  </si>
  <si>
    <t>Šroub matrix MANDIBLE LOCK pr. 2.4 x 12 mm samořezný 04.503.642.01C</t>
  </si>
  <si>
    <t>ZD775</t>
  </si>
  <si>
    <t>Šroub midi 1,6 x 6 mm 16-MD-006</t>
  </si>
  <si>
    <t>ZK827</t>
  </si>
  <si>
    <t>Dlaha rekonstrukční matrix MANDIBLE zalomená levá 7 + 23 otv. 04.503.739</t>
  </si>
  <si>
    <t>ZK829</t>
  </si>
  <si>
    <t>Šroub matrix MANDIBLE LOCK pr. 2.4 x 10 mm samořezný 04.503.640.01C</t>
  </si>
  <si>
    <t>ZM501</t>
  </si>
  <si>
    <t>Dlaha rekonstrukční matrix MANDIBLE zalomená levá 7 + 23 otv. 04.503.740</t>
  </si>
  <si>
    <t>ZH757</t>
  </si>
  <si>
    <t>Šroub mini 2,3 x 8 mm 23-MN-008</t>
  </si>
  <si>
    <t xml:space="preserve">Šití premicron 3/0, 2,5 m bal. á 12 ks G0120060 </t>
  </si>
  <si>
    <t>Šití premicron 2/0 2,5 m bal. á 12 ks G0120061</t>
  </si>
  <si>
    <t>ZJ621</t>
  </si>
  <si>
    <t xml:space="preserve">Šití monofil nylon 9/0 15 cm DR6 bal. á 24ks 5075 </t>
  </si>
  <si>
    <t>ZM464</t>
  </si>
  <si>
    <t xml:space="preserve">Šití monofil nylon 10/0 15 cm DR6 bal. á 24ks 5076 </t>
  </si>
  <si>
    <t>ZK194</t>
  </si>
  <si>
    <t>Jehla redon mírně zahnutá CH 10 BN903R</t>
  </si>
  <si>
    <t>ZE993</t>
  </si>
  <si>
    <t>Rukavice operační ansell sensi - touch vel. 6,5 bal. á 40 párů 8050152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</si>
  <si>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</si>
  <si>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</si>
  <si>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</si>
  <si>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</si>
  <si>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</si>
  <si>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</si>
  <si>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</si>
  <si>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</si>
  <si>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</si>
  <si>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</si>
  <si>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</si>
  <si>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</si>
  <si>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</si>
  <si>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</si>
  <si>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</si>
  <si>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</si>
  <si>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</si>
  <si>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</si>
  <si>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</si>
  <si>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</si>
  <si>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</si>
  <si>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</si>
  <si>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Rukavice operační latexové s pudrem ansell medigrip plus vel. 8,5 303507(302927)</t>
  </si>
  <si>
    <t>910093</t>
  </si>
  <si>
    <t>-CHLOROFORM P.A. UN 1888    1000 ML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</si>
  <si>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</si>
  <si>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</si>
  <si>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</si>
  <si>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</si>
  <si>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</si>
  <si>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</si>
  <si>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</si>
  <si>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</si>
  <si>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</si>
  <si>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</si>
  <si>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</si>
  <si>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</si>
  <si>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</si>
  <si>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</si>
  <si>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</si>
  <si>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</si>
  <si>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</si>
  <si>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</si>
  <si>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50115010</t>
  </si>
  <si>
    <t>504 SZM rentgenový (112 02 010)</t>
  </si>
  <si>
    <t>50115004</t>
  </si>
  <si>
    <t>506 SZM umělé tělní náhrady kovové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</si>
  <si>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</si>
  <si>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</si>
  <si>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</si>
  <si>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</si>
  <si>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</si>
  <si>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</si>
  <si>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</si>
  <si>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</si>
  <si>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</si>
  <si>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</si>
  <si>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</si>
  <si>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Foukalová Kamila</t>
  </si>
  <si>
    <t>Pokorný Zdeněk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</si>
  <si>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</si>
  <si>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</si>
  <si>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</si>
  <si>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</si>
  <si>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</si>
  <si>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</si>
  <si>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</si>
  <si>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</si>
  <si>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</si>
  <si>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</si>
  <si>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</si>
  <si>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</si>
  <si>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</si>
  <si>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</si>
  <si>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</si>
  <si>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</si>
  <si>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</si>
  <si>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</si>
  <si>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</si>
  <si>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</si>
  <si>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</si>
  <si>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</si>
  <si>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</si>
  <si>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</si>
  <si>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</si>
  <si>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</si>
  <si>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0084011</t>
  </si>
  <si>
    <t>0084021</t>
  </si>
  <si>
    <t>0084031</t>
  </si>
  <si>
    <t>0081211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</si>
  <si>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</si>
  <si>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</si>
  <si>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</si>
  <si>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</si>
  <si>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</si>
  <si>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</si>
  <si>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</si>
  <si>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</si>
  <si>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</si>
  <si>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</si>
  <si>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</si>
  <si>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</si>
  <si>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</si>
  <si>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</si>
  <si>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</si>
  <si>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</si>
  <si>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</si>
  <si>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</si>
  <si>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</si>
  <si>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</si>
  <si>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</si>
  <si>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</si>
  <si>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</si>
  <si>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</si>
  <si>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</si>
  <si>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</si>
  <si>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</si>
  <si>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</si>
  <si>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</si>
  <si>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</si>
  <si>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</si>
  <si>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</si>
  <si>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</si>
  <si>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</si>
  <si>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</si>
  <si>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</si>
  <si>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</si>
  <si>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</si>
  <si>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</si>
  <si>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</si>
  <si>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</si>
  <si>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</si>
  <si>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</si>
  <si>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</si>
  <si>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</si>
  <si>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</si>
  <si>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</si>
  <si>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</si>
  <si>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</si>
  <si>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</si>
  <si>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</si>
  <si>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</si>
  <si>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</si>
  <si>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</si>
  <si>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</si>
  <si>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</si>
  <si>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</si>
  <si>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</si>
  <si>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</si>
  <si>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</si>
  <si>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</si>
  <si>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</si>
  <si>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</si>
  <si>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</si>
  <si>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</si>
  <si>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</si>
  <si>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</si>
  <si>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</si>
  <si>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</si>
  <si>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</si>
  <si>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</si>
  <si>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</si>
  <si>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</si>
  <si>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</si>
  <si>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</si>
  <si>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</si>
  <si>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</si>
  <si>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</si>
  <si>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</si>
  <si>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</si>
  <si>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</si>
  <si>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</si>
  <si>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</si>
  <si>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019</t>
  </si>
  <si>
    <t>00935</t>
  </si>
  <si>
    <t>SUBGINGIVÁLNÍ OŠETŘENÍ</t>
  </si>
  <si>
    <t>605</t>
  </si>
  <si>
    <t>1</t>
  </si>
  <si>
    <t>0002439</t>
  </si>
  <si>
    <t>MARCAINE 0,5%</t>
  </si>
  <si>
    <t>0072972</t>
  </si>
  <si>
    <t>0090044</t>
  </si>
  <si>
    <t>0093109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</si>
  <si>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</si>
  <si>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</si>
  <si>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</si>
  <si>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</si>
  <si>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</si>
  <si>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</si>
  <si>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</si>
  <si>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</si>
  <si>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</si>
  <si>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</si>
  <si>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</si>
  <si>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</si>
  <si>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</si>
  <si>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</si>
  <si>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</si>
  <si>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</si>
  <si>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</si>
  <si>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</si>
  <si>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</si>
  <si>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</si>
  <si>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</si>
  <si>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</si>
  <si>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</si>
  <si>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65023</t>
  </si>
  <si>
    <t>KONTROLNÍ VYŠETŘENÍ MAXILOFACIÁLNÍM CHIRURGEM</t>
  </si>
  <si>
    <t>66949</t>
  </si>
  <si>
    <t>PUNKCE KLOUBNÍ S APLIKACÍ LÉČIVA</t>
  </si>
  <si>
    <t>71213</t>
  </si>
  <si>
    <t>ENDOSKOPIE PARANASÁLNÍ DUTINY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</si>
  <si>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</si>
  <si>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</si>
  <si>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</si>
  <si>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</si>
  <si>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</si>
  <si>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</si>
  <si>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</si>
  <si>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</si>
  <si>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</si>
  <si>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</si>
  <si>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</si>
  <si>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</si>
  <si>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</si>
  <si>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</si>
  <si>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</si>
  <si>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</si>
  <si>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</si>
  <si>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</si>
  <si>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</si>
  <si>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</si>
  <si>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</si>
  <si>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</si>
  <si>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</si>
  <si>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10 - Dětská klinika</t>
  </si>
  <si>
    <t>10</t>
  </si>
  <si>
    <t>04801</t>
  </si>
  <si>
    <t>ZEVNÍ INCISE</t>
  </si>
  <si>
    <t>5F1</t>
  </si>
  <si>
    <t>GASTROTOMIE, DUODENOTOMIE NEBO JEDNODUCHÁ PYLOROPL</t>
  </si>
  <si>
    <t>04130</t>
  </si>
  <si>
    <t>04131</t>
  </si>
  <si>
    <t>6F1</t>
  </si>
  <si>
    <t>56419</t>
  </si>
  <si>
    <t>POUŽITÍ OPERAČNÍHO MIKROSKOPU Á 15 MINUT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</si>
  <si>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</si>
  <si>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</si>
  <si>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</si>
  <si>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</si>
  <si>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</si>
  <si>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</si>
  <si>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</si>
  <si>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</si>
  <si>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</si>
  <si>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</si>
  <si>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</si>
  <si>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</si>
  <si>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</si>
  <si>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</si>
  <si>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</si>
  <si>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</si>
  <si>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61171</t>
  </si>
  <si>
    <t>VOLNÝ PŘENOS KOŽNÍHO A FASCIOKUTÁNNÍHO LALOKU MIKR</t>
  </si>
  <si>
    <t>6F5</t>
  </si>
  <si>
    <t>0003952</t>
  </si>
  <si>
    <t>AMIKIN 500 MG</t>
  </si>
  <si>
    <t>0008807</t>
  </si>
  <si>
    <t>0008808</t>
  </si>
  <si>
    <t>0011785</t>
  </si>
  <si>
    <t>AMIKIN 1 G</t>
  </si>
  <si>
    <t>0015651</t>
  </si>
  <si>
    <t>0016600</t>
  </si>
  <si>
    <t>UNASYN</t>
  </si>
  <si>
    <t>0020605</t>
  </si>
  <si>
    <t>0025746</t>
  </si>
  <si>
    <t>INVANZ 1 G</t>
  </si>
  <si>
    <t>0053922</t>
  </si>
  <si>
    <t>CIPHIN PRO INFUSIONE 200 MG/100 ML</t>
  </si>
  <si>
    <t>0065989</t>
  </si>
  <si>
    <t>0076204</t>
  </si>
  <si>
    <t>TAXOL PRO INJ.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</si>
  <si>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</si>
  <si>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</si>
  <si>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</si>
  <si>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</si>
  <si>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</si>
  <si>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</si>
  <si>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</si>
  <si>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</si>
  <si>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</si>
  <si>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</si>
  <si>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</si>
  <si>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</si>
  <si>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0092207</t>
  </si>
  <si>
    <t>AUGMENTIN 1,2 G</t>
  </si>
  <si>
    <t>0096414</t>
  </si>
  <si>
    <t>0097000</t>
  </si>
  <si>
    <t>METRONIDAZOLE 0.5%-POLPHARMA</t>
  </si>
  <si>
    <t>0127717</t>
  </si>
  <si>
    <t>IMMUNINE BAXTER 600 IU</t>
  </si>
  <si>
    <t>0129767</t>
  </si>
  <si>
    <t>IMIPENEM/CILASTATIN KABI 500 MG/500 MG</t>
  </si>
  <si>
    <t>0131656</t>
  </si>
  <si>
    <t>0162187</t>
  </si>
  <si>
    <t>CIPROFLOXACIN KABI 400 MG/200 ML INFUZNÍ ROZTOK</t>
  </si>
  <si>
    <t>0164350</t>
  </si>
  <si>
    <t>TAZOCIN 4 G/0,5 G</t>
  </si>
  <si>
    <t>HAEMATE P</t>
  </si>
  <si>
    <t>0156835</t>
  </si>
  <si>
    <t>2</t>
  </si>
  <si>
    <t>0007917</t>
  </si>
  <si>
    <t>Erytrocyty bez buffy coatu</t>
  </si>
  <si>
    <t>0007955</t>
  </si>
  <si>
    <t>0107931</t>
  </si>
  <si>
    <t>0107936</t>
  </si>
  <si>
    <t>0107959</t>
  </si>
  <si>
    <t>0207921</t>
  </si>
  <si>
    <t>Plazma čerstvá zmrazená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</si>
  <si>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</si>
  <si>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</si>
  <si>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</si>
  <si>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</si>
  <si>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</si>
  <si>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</si>
  <si>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</si>
  <si>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</si>
  <si>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</si>
  <si>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</si>
  <si>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</si>
  <si>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</si>
  <si>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</si>
  <si>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</si>
  <si>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</si>
  <si>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</si>
  <si>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</si>
  <si>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</si>
  <si>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</si>
  <si>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</si>
  <si>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</si>
  <si>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</si>
  <si>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</si>
  <si>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</si>
  <si>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</si>
  <si>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</si>
  <si>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</si>
  <si>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</si>
  <si>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</si>
  <si>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0163267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</si>
  <si>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</si>
  <si>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</si>
  <si>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</si>
  <si>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</si>
  <si>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</si>
  <si>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</si>
  <si>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</si>
  <si>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</si>
  <si>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</si>
  <si>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</si>
  <si>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</si>
  <si>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</si>
  <si>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</si>
  <si>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</si>
  <si>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>IMPLANTÁT MANDIBULÁRNÍ KONDYLÁRNÍ MATRIX MANDIBLE</t>
  </si>
  <si>
    <t>0163649</t>
  </si>
  <si>
    <t>0163292</t>
  </si>
  <si>
    <t>0163429</t>
  </si>
  <si>
    <t>IMPLANTÁT STŘEDOUŠNÍ-VENTILAČNÍ TRUBIČKA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</si>
  <si>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</si>
  <si>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</si>
  <si>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</si>
  <si>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</si>
  <si>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</si>
  <si>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</si>
  <si>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0163255</t>
  </si>
  <si>
    <t>0163240</t>
  </si>
  <si>
    <t>0163242</t>
  </si>
  <si>
    <t>0163225</t>
  </si>
  <si>
    <t>04110</t>
  </si>
  <si>
    <t>INTRAORÁLNÍ RTG</t>
  </si>
  <si>
    <t>04120</t>
  </si>
  <si>
    <t>EXTRAORÁLNÍ RTG SNÍMEK ČELISTI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</si>
  <si>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</si>
  <si>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</si>
  <si>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</si>
  <si>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</si>
  <si>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</si>
  <si>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</si>
  <si>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</si>
  <si>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</si>
  <si>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</si>
  <si>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</si>
  <si>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</si>
  <si>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</si>
  <si>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</si>
  <si>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</si>
  <si>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</si>
  <si>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</si>
  <si>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</si>
  <si>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</si>
  <si>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</si>
  <si>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</si>
  <si>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</si>
  <si>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</si>
  <si>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</si>
  <si>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</si>
  <si>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</si>
  <si>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</si>
  <si>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</si>
  <si>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</si>
  <si>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</si>
  <si>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</si>
  <si>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</si>
  <si>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</si>
  <si>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</si>
  <si>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</si>
  <si>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</si>
  <si>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</si>
  <si>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</si>
  <si>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</si>
  <si>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09231</t>
  </si>
  <si>
    <t>ZAVEDENÍ KATÉTRU PRO INTRAARTERIÁLNÍ PERFÚZI</t>
  </si>
  <si>
    <t>61123</t>
  </si>
  <si>
    <t>EXCIZE KOŽNÍ LÉZE OD 2 DO 10 CM^2, BEZ UZAVŘENÍ VZ</t>
  </si>
  <si>
    <t>61129</t>
  </si>
  <si>
    <t>EXCIZE KOŽNÍ LÉZE, SUTURA OD 2 DO 10 CM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</si>
  <si>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</si>
  <si>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</si>
  <si>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</si>
  <si>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</si>
  <si>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</si>
  <si>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</si>
  <si>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</si>
  <si>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</si>
  <si>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</si>
  <si>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</si>
  <si>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</si>
  <si>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</si>
  <si>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</si>
  <si>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</si>
  <si>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</si>
  <si>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</si>
  <si>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</si>
  <si>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</si>
  <si>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</si>
  <si>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</si>
  <si>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</si>
  <si>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</si>
  <si>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</si>
  <si>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</si>
  <si>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</si>
  <si>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</si>
  <si>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</si>
  <si>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</si>
  <si>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</si>
  <si>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</si>
  <si>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</si>
  <si>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</si>
  <si>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</si>
  <si>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</si>
  <si>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</si>
  <si>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</si>
  <si>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</si>
  <si>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</si>
  <si>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</si>
  <si>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</si>
  <si>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</si>
  <si>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</si>
  <si>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</si>
  <si>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</si>
  <si>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</si>
  <si>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</si>
  <si>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</si>
  <si>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</si>
  <si>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</si>
  <si>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</si>
  <si>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</si>
  <si>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</si>
  <si>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</si>
  <si>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</si>
  <si>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</si>
  <si>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</si>
  <si>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71777</t>
  </si>
  <si>
    <t>PŘÍUŠNÍ ŽLÁZA - EXCIZE MALÉHO TUMORU, EVENT. BIOPS</t>
  </si>
  <si>
    <t>71811</t>
  </si>
  <si>
    <t>LIGATURA A. CAROTIS EXT.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</si>
  <si>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</si>
  <si>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</si>
  <si>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</si>
  <si>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</si>
  <si>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</si>
  <si>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</si>
  <si>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61313</t>
  </si>
  <si>
    <t>UZÁVĚR VESTIBULONASÁLNÍ KOMUNIKACE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</si>
  <si>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</si>
  <si>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</si>
  <si>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</si>
  <si>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</si>
  <si>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</si>
  <si>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</si>
  <si>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</si>
  <si>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</si>
  <si>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</si>
  <si>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</si>
  <si>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</si>
  <si>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</si>
  <si>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</si>
  <si>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</si>
  <si>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</si>
  <si>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</si>
  <si>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</si>
  <si>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</si>
  <si>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</si>
  <si>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</si>
  <si>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61115</t>
  </si>
  <si>
    <t xml:space="preserve">REVIZE, EXCIZE A SUTURA PORANĚNÍ KŮŽE A PODKOŽÍ A </t>
  </si>
  <si>
    <t>65920</t>
  </si>
  <si>
    <t>ODBĚR KOSTNÍHO ŠTĚPU Z PÁNVE</t>
  </si>
  <si>
    <t>71749</t>
  </si>
  <si>
    <t>BLOKOVÁ DISEKCE KRČNÍCH UZLIN</t>
  </si>
  <si>
    <t>71815</t>
  </si>
  <si>
    <t>EXSTIRPACE LYMFANGIOMU, HEMANGIOMU HLAVY A KRKU DO</t>
  </si>
  <si>
    <t>00699</t>
  </si>
  <si>
    <t>OD TYPU 99 - PRO NEMOCNICE TYPU 3, (KATEGORIE 6) -</t>
  </si>
  <si>
    <t>71625</t>
  </si>
  <si>
    <t>PŘEDNÍ TAMPONÁDA  NOSNÍ PROVEDENÁ OTORINOLARYNGOLO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</si>
  <si>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</si>
  <si>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</si>
  <si>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</si>
  <si>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</si>
  <si>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</si>
  <si>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</si>
  <si>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</si>
  <si>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</si>
  <si>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</si>
  <si>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</si>
  <si>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</si>
  <si>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</si>
  <si>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</si>
  <si>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</si>
  <si>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</si>
  <si>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</si>
  <si>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</si>
  <si>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</si>
  <si>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</si>
  <si>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</si>
  <si>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</si>
  <si>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</si>
  <si>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</si>
  <si>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</si>
  <si>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</si>
  <si>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</si>
  <si>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</si>
  <si>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</si>
  <si>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</si>
  <si>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</si>
  <si>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</si>
  <si>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</si>
  <si>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</si>
  <si>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</si>
  <si>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</si>
  <si>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</si>
  <si>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</si>
  <si>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</si>
  <si>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</si>
  <si>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</si>
  <si>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</si>
  <si>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</si>
  <si>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</si>
  <si>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</si>
  <si>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</si>
  <si>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</si>
  <si>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</si>
  <si>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</si>
  <si>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</si>
  <si>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</si>
  <si>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</si>
  <si>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</si>
  <si>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</si>
  <si>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</si>
  <si>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</si>
  <si>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</si>
  <si>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</si>
  <si>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</si>
  <si>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</si>
  <si>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</si>
  <si>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</si>
  <si>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</si>
  <si>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65527</t>
  </si>
  <si>
    <t>REKONSTRUKCE TEMPOROMANDIBULÁRNÍHO KLOUBU</t>
  </si>
  <si>
    <t>65427</t>
  </si>
  <si>
    <t>RESEKCE HORNÍ ČELISTI SUBTOTÁLNÍ (JEDNOSTRANNÁ)</t>
  </si>
  <si>
    <t>65953</t>
  </si>
  <si>
    <t>OPERACE RANULY</t>
  </si>
  <si>
    <t>65521</t>
  </si>
  <si>
    <t>REKONSTRUKCE DEFEKTU DOLNÍ ČELISTI BEZ PŘERUŠENÍ K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</si>
  <si>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</si>
  <si>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</si>
  <si>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</si>
  <si>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</si>
  <si>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</si>
  <si>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</si>
  <si>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65347</t>
  </si>
  <si>
    <t>OSTEOTOMIE TĚLA MANDIBULY - JEDNA STRANA</t>
  </si>
  <si>
    <t>7F1</t>
  </si>
  <si>
    <t>71551</t>
  </si>
  <si>
    <t>TYMPANOTOMIE</t>
  </si>
  <si>
    <t>71763</t>
  </si>
  <si>
    <t>TONZILEKTOMIE</t>
  </si>
  <si>
    <t>71545</t>
  </si>
  <si>
    <t>MYRINGOPLASTIKA</t>
  </si>
  <si>
    <t>7F5</t>
  </si>
  <si>
    <t>75125</t>
  </si>
  <si>
    <t>DETAILNÍ VYŠETŘENÍ OKULOMOTORICKÉ ROVNOVÁHY A DIPL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</si>
  <si>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</si>
  <si>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</si>
  <si>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</si>
  <si>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</si>
  <si>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</si>
  <si>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</si>
  <si>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</si>
  <si>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</si>
  <si>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</si>
  <si>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</si>
  <si>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</si>
  <si>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</si>
  <si>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</si>
  <si>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</si>
  <si>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</si>
  <si>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</si>
  <si>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</si>
  <si>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</si>
  <si>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</si>
  <si>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</si>
  <si>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</si>
  <si>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</si>
  <si>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</si>
  <si>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</si>
  <si>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</si>
  <si>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</si>
  <si>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</si>
  <si>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</si>
  <si>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</si>
  <si>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</si>
  <si>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</si>
  <si>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</si>
  <si>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</si>
  <si>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</si>
  <si>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</si>
  <si>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</si>
  <si>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</si>
  <si>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</si>
  <si>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</si>
  <si>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</si>
  <si>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</si>
  <si>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</si>
  <si>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</si>
  <si>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</si>
  <si>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</si>
  <si>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</si>
  <si>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</si>
  <si>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</si>
  <si>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</si>
  <si>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</si>
  <si>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</si>
  <si>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</si>
  <si>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</si>
  <si>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</si>
  <si>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</si>
  <si>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</si>
  <si>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</si>
  <si>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</si>
  <si>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</si>
  <si>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</si>
  <si>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</si>
  <si>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</si>
  <si>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</si>
  <si>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</si>
  <si>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</si>
  <si>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</si>
  <si>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</si>
  <si>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</si>
  <si>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</si>
  <si>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</si>
  <si>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</si>
  <si>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</si>
  <si>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</si>
  <si>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</si>
  <si>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</si>
  <si>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</si>
  <si>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</si>
  <si>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</si>
  <si>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</si>
  <si>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</si>
  <si>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</si>
  <si>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</si>
  <si>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</si>
  <si>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</si>
  <si>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</si>
  <si>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</si>
  <si>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</si>
  <si>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</si>
  <si>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</si>
  <si>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</si>
  <si>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</si>
  <si>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</si>
  <si>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</si>
  <si>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</si>
  <si>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</si>
  <si>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</si>
  <si>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</si>
  <si>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</si>
  <si>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</si>
  <si>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</si>
  <si>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</si>
  <si>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</si>
  <si>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</si>
  <si>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</si>
  <si>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</si>
  <si>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</si>
  <si>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</si>
  <si>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</si>
  <si>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</si>
  <si>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</si>
  <si>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</si>
  <si>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</si>
  <si>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</si>
  <si>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</si>
  <si>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</si>
  <si>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</si>
  <si>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08173</t>
  </si>
  <si>
    <t xml:space="preserve">JINÉ VÝKONY PŘI PORUCHÁCH A ONEMOCNĚNÍCH MUSKULOSKELETÁLNÍHO SYSTÉMU A POJIVOVÉ TKÁNĚ S MCC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</si>
  <si>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</si>
  <si>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</si>
  <si>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</si>
  <si>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</si>
  <si>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</si>
  <si>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</si>
  <si>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</si>
  <si>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</si>
  <si>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</si>
  <si>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</si>
  <si>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</si>
  <si>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</si>
  <si>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</si>
  <si>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</si>
  <si>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</si>
  <si>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</si>
  <si>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</si>
  <si>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</si>
  <si>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</si>
  <si>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</si>
  <si>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</si>
  <si>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</si>
  <si>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</si>
  <si>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 xml:space="preserve">JINÉ VÝKONY PRO KREVNÍ ONEMOCNĚNÍ A NA KRVETVORNÝCH ORGÁNECH BEZ CC                                 </t>
  </si>
  <si>
    <t>16331</t>
  </si>
  <si>
    <t xml:space="preserve">PORUCHY ČERVENÝCH KRVINEK.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</si>
  <si>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</si>
  <si>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</si>
  <si>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</si>
  <si>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</si>
  <si>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</si>
  <si>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</si>
  <si>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</si>
  <si>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</si>
  <si>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</si>
  <si>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</si>
  <si>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</si>
  <si>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</si>
  <si>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</si>
  <si>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</si>
  <si>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</si>
  <si>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</si>
  <si>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</si>
  <si>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</si>
  <si>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</si>
  <si>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</si>
  <si>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</si>
  <si>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</si>
  <si>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</si>
  <si>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</si>
  <si>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</si>
  <si>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</si>
  <si>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</si>
  <si>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</si>
  <si>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</si>
  <si>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</si>
  <si>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</si>
  <si>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</si>
  <si>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</si>
  <si>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</si>
  <si>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</si>
  <si>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</si>
  <si>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</si>
  <si>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</si>
  <si>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</si>
  <si>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</si>
  <si>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</si>
  <si>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</si>
  <si>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</si>
  <si>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</si>
  <si>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</si>
  <si>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</si>
  <si>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</si>
  <si>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</si>
  <si>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</si>
  <si>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</si>
  <si>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</si>
  <si>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</si>
  <si>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</si>
  <si>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</si>
  <si>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</si>
  <si>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</si>
  <si>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</si>
  <si>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</si>
  <si>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</si>
  <si>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</si>
  <si>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</si>
  <si>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</si>
  <si>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</si>
  <si>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</si>
  <si>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</si>
  <si>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</si>
  <si>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</si>
  <si>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</si>
  <si>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</si>
  <si>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</si>
  <si>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</si>
  <si>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</si>
  <si>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</si>
  <si>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</si>
  <si>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</si>
  <si>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</si>
  <si>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</si>
  <si>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</si>
  <si>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</si>
  <si>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</si>
  <si>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</si>
  <si>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</si>
  <si>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</si>
  <si>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</si>
  <si>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</si>
  <si>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</si>
  <si>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</si>
  <si>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</si>
  <si>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</si>
  <si>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</si>
  <si>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</si>
  <si>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</si>
  <si>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</si>
  <si>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</si>
  <si>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</si>
  <si>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</si>
  <si>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</si>
  <si>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</si>
  <si>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</si>
  <si>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</si>
  <si>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</si>
  <si>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</si>
  <si>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</si>
  <si>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</si>
  <si>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</si>
  <si>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</si>
  <si>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</si>
  <si>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</si>
  <si>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</si>
  <si>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</si>
  <si>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</si>
  <si>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</si>
  <si>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</si>
  <si>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</si>
  <si>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</si>
  <si>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</si>
  <si>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</si>
  <si>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</si>
  <si>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</si>
  <si>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</si>
  <si>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</si>
  <si>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</si>
  <si>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</si>
  <si>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</si>
  <si>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</si>
  <si>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</si>
  <si>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</si>
  <si>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</si>
  <si>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</si>
  <si>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</si>
  <si>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</si>
  <si>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</si>
  <si>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</si>
  <si>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</si>
  <si>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</si>
  <si>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</si>
  <si>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</si>
  <si>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</si>
  <si>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</si>
  <si>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</si>
  <si>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</si>
  <si>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</si>
  <si>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</si>
  <si>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</si>
  <si>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</si>
  <si>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</si>
  <si>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</si>
  <si>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</si>
  <si>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</si>
  <si>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</si>
  <si>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</si>
  <si>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</si>
  <si>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</si>
  <si>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</si>
  <si>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</si>
  <si>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</si>
  <si>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</si>
  <si>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</si>
  <si>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</si>
  <si>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</si>
  <si>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</si>
  <si>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</si>
  <si>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</si>
  <si>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</si>
  <si>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</si>
  <si>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</si>
  <si>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</si>
  <si>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</si>
  <si>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</si>
  <si>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</si>
  <si>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</si>
  <si>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</si>
  <si>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</si>
  <si>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</si>
  <si>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</si>
  <si>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</si>
  <si>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</si>
  <si>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</si>
  <si>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</si>
  <si>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</si>
  <si>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</si>
  <si>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</si>
  <si>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</si>
  <si>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</si>
  <si>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</si>
  <si>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</si>
  <si>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</si>
  <si>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</si>
  <si>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</si>
  <si>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</si>
  <si>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</si>
  <si>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</si>
  <si>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</si>
  <si>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</si>
  <si>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</si>
  <si>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</si>
  <si>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</si>
  <si>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</si>
  <si>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</si>
  <si>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</si>
  <si>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</si>
  <si>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</si>
  <si>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</si>
  <si>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</si>
  <si>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</si>
  <si>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</si>
  <si>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</si>
  <si>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</si>
  <si>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</si>
  <si>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</si>
  <si>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</si>
  <si>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</si>
  <si>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</si>
  <si>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</si>
  <si>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</si>
  <si>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</si>
  <si>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</si>
  <si>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</si>
  <si>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</si>
  <si>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</si>
  <si>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</si>
  <si>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</si>
  <si>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</si>
  <si>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</si>
  <si>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</si>
  <si>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</si>
  <si>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</si>
  <si>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</si>
  <si>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</si>
  <si>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</si>
  <si>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</si>
  <si>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</si>
  <si>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</si>
  <si>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</si>
  <si>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</si>
  <si>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</si>
  <si>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</si>
  <si>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</si>
  <si>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</si>
  <si>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</si>
  <si>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</si>
  <si>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</si>
  <si>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</si>
  <si>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</si>
  <si>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</si>
  <si>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</si>
  <si>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</si>
  <si>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</si>
  <si>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</si>
  <si>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</si>
  <si>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</si>
  <si>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</si>
  <si>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</si>
  <si>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93193</t>
  </si>
  <si>
    <t>THYMIDINKINÁZA</t>
  </si>
  <si>
    <t>81423</t>
  </si>
  <si>
    <t>FOSFATÁZA ALKALICKÁ IZOENZYMY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</si>
  <si>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</si>
  <si>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</si>
  <si>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</si>
  <si>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</si>
  <si>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</si>
  <si>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</si>
  <si>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</si>
  <si>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</si>
  <si>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</si>
  <si>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</si>
  <si>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</si>
  <si>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</si>
  <si>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</si>
  <si>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</si>
  <si>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</si>
  <si>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0022075</t>
  </si>
  <si>
    <t>0042433</t>
  </si>
  <si>
    <t>VISIPAQUE 320 MG I/ML</t>
  </si>
  <si>
    <t>0065978</t>
  </si>
  <si>
    <t>DOTAREM</t>
  </si>
  <si>
    <t>0077019</t>
  </si>
  <si>
    <t>0095607</t>
  </si>
  <si>
    <t>MICROPAQUE</t>
  </si>
  <si>
    <t>0038482</t>
  </si>
  <si>
    <t>DRÁT VODÍCÍ GUIDE WIRE M</t>
  </si>
  <si>
    <t>0038483</t>
  </si>
  <si>
    <t>0038503</t>
  </si>
  <si>
    <t>SOUPRAVA ZAVÁDĚCÍ INTRODUCER</t>
  </si>
  <si>
    <t>0052140</t>
  </si>
  <si>
    <t>KATETR DILATAČNÍ PTA WANDA, SMASH</t>
  </si>
  <si>
    <t>0057298</t>
  </si>
  <si>
    <t>STENT VASKULÁRNÍ E-LUMINEXX,SAMOEXPANDIBILNÍ,NITIN</t>
  </si>
  <si>
    <t>0057823</t>
  </si>
  <si>
    <t>KATETR ANGIOGRAFICKÝ TORCON,PRŮMĚR 4.1 AŽ 7 FRENCH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</si>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</sst>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1.0086336365817896</c:v>
                </c:pt>
                <c:pt idx="1">
                  <c:v>1.029102697260843</c:v>
                </c:pt>
                <c:pt idx="2">
                  <c:v>1.1274422308201726</c:v>
                </c:pt>
                <c:pt idx="3">
                  <c:v>1.1559452776930983</c:v>
                </c:pt>
                <c:pt idx="4">
                  <c:v>1.1831007399276512</c:v>
                </c:pt>
                <c:pt idx="5">
                  <c:v>1.1569648489556561</c:v>
                </c:pt>
                <c:pt idx="6">
                  <c:v>1.1416263380396963</c:v>
                </c:pt>
                <c:pt idx="7">
                  <c:v>1.1074601673491538</c:v>
                </c:pt>
                <c:pt idx="8">
                  <c:v>1.1078946058706556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57560"/>
        <c:axId val="1182862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1.2141989369071045</c:v>
                </c:pt>
                <c:pt idx="1">
                  <c:v>1.2141989369071045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59912"/>
        <c:axId val="1182864224"/>
      </c:scatterChart>
      <c:catAx>
        <c:axId val="118285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6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62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2857560"/>
        <c:crosses val="autoZero"/>
        <c:crossBetween val="between"/>
      </c:valAx>
      <c:valAx>
        <c:axId val="1182859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64224"/>
        <c:crosses val="max"/>
        <c:crossBetween val="midCat"/>
      </c:valAx>
      <c:valAx>
        <c:axId val="1182864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2859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1.0084248149093695</c:v>
                </c:pt>
                <c:pt idx="1">
                  <c:v>0.99864059395587168</c:v>
                </c:pt>
                <c:pt idx="2">
                  <c:v>0.97092928303119397</c:v>
                </c:pt>
                <c:pt idx="3">
                  <c:v>0.96665314982229322</c:v>
                </c:pt>
                <c:pt idx="4">
                  <c:v>0.98321129655431372</c:v>
                </c:pt>
                <c:pt idx="5">
                  <c:v>0.97576095716322608</c:v>
                </c:pt>
                <c:pt idx="6">
                  <c:v>0.97333969725896641</c:v>
                </c:pt>
                <c:pt idx="7">
                  <c:v>0.97877668372157722</c:v>
                </c:pt>
                <c:pt idx="8">
                  <c:v>0.96687447197389276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383224"/>
        <c:axId val="2015388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391848"/>
        <c:axId val="2015370288"/>
      </c:scatterChart>
      <c:catAx>
        <c:axId val="201538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1538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388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15383224"/>
        <c:crosses val="autoZero"/>
        <c:crossBetween val="between"/>
      </c:valAx>
      <c:valAx>
        <c:axId val="2015391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15370288"/>
        <c:crosses val="max"/>
        <c:crossBetween val="midCat"/>
      </c:valAx>
      <c:valAx>
        <c:axId val="2015370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15391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1615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2193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2194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2223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2935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2944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2948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3122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3502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3676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4109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25312.017030987881</v>
      </c>
      <c r="D4" s="287">
        <f ca="1">IF(ISERROR(VLOOKUP("Náklady celkem",INDIRECT("HI!$A:$G"),5,0)),0,VLOOKUP("Náklady celkem",INDIRECT("HI!$A:$G"),5,0))</f>
        <v>27575.515810000019</v>
      </c>
      <c r="E4" s="288">
        <f ca="1">IF(C4=0,0,D4/C4)</f>
        <v>1.0894238802163052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857.08065821671198</v>
      </c>
      <c r="D7" s="295">
        <f>IF(ISERROR(HI!E5),"",HI!E5)</f>
        <v>812.69389000000001</v>
      </c>
      <c r="E7" s="292">
        <f t="shared" ref="E7:E15" si="0">IF(C7=0,0,D7/C7)</f>
        <v>0.94821167903956038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0.99722292247499822</v>
      </c>
      <c r="E8" s="292">
        <f t="shared" si="0"/>
        <v>1.1080254694166647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0.12296858071505959</v>
      </c>
      <c r="E9" s="292">
        <f>IF(C9=0,0,D9/C9)</f>
        <v>0.40989526905019863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0.41258781112264431</v>
      </c>
      <c r="E11" s="292">
        <f t="shared" si="0"/>
        <v>0.68764635187107392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0.93435415797941024</v>
      </c>
      <c r="E12" s="292">
        <f t="shared" si="0"/>
        <v>1.1679426974742628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1723.7622809742015</v>
      </c>
      <c r="D15" s="295">
        <f>IF(ISERROR(HI!E6),"",HI!E6)</f>
        <v>1582.6800900000001</v>
      </c>
      <c r="E15" s="292">
        <f t="shared" si="0"/>
        <v>0.91815449697943996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15945.812923019475</v>
      </c>
      <c r="D16" s="291">
        <f ca="1">IF(ISERROR(VLOOKUP("Osobní náklady (Kč) *",INDIRECT("HI!$A:$G"),5,0)),0,VLOOKUP("Osobní náklady (Kč) *",INDIRECT("HI!$A:$G"),5,0))</f>
        <v>18688.326770000014</v>
      </c>
      <c r="E16" s="292">
        <f ca="1">IF(C16=0,0,D16/C16)</f>
        <v>1.1719895912626335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30733.824170000007</v>
      </c>
      <c r="D18" s="311">
        <f ca="1">IF(ISERROR(VLOOKUP("Výnosy celkem",INDIRECT("HI!$A:$G"),5,0)),0,VLOOKUP("Výnosy celkem",INDIRECT("HI!$A:$G"),5,0))</f>
        <v>30550.763009999995</v>
      </c>
      <c r="E18" s="312">
        <f t="shared" ref="E18:E28" ca="1" si="1">IF(C18=0,0,D18/C18)</f>
        <v>0.99404365825133134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13861.194170000006</v>
      </c>
      <c r="D19" s="291">
        <f ca="1">IF(ISERROR(VLOOKUP("Ambulance *",INDIRECT("HI!$A:$G"),5,0)),0,VLOOKUP("Ambulance *",INDIRECT("HI!$A:$G"),5,0))</f>
        <v>14863.583009999995</v>
      </c>
      <c r="E19" s="292">
        <f t="shared" ca="1" si="1"/>
        <v>1.072316196404598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1.072316196404598</v>
      </c>
      <c r="E20" s="292">
        <f t="shared" si="1"/>
        <v>1.072316196404598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0.89169403689364635</v>
      </c>
      <c r="E21" s="292">
        <f t="shared" si="1"/>
        <v>1.0490518081101723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16872.63</v>
      </c>
      <c r="D22" s="291">
        <f ca="1">IF(ISERROR(VLOOKUP("Hospitalizace *",INDIRECT("HI!$A:$G"),5,0)),0,VLOOKUP("Hospitalizace *",INDIRECT("HI!$A:$G"),5,0))</f>
        <v>15687.179999999998</v>
      </c>
      <c r="E22" s="292">
        <f ca="1">IF(C22=0,0,D22/C22)</f>
        <v>0.92974124365910926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0.92974124365910926</v>
      </c>
      <c r="E23" s="292">
        <f t="shared" si="1"/>
        <v>0.92974124365910926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0.92974124365910926</v>
      </c>
      <c r="E24" s="292">
        <f t="shared" si="1"/>
        <v>0.92974124365910926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0.99402985074626871</v>
      </c>
      <c r="E26" s="292">
        <f t="shared" si="1"/>
        <v>1.0463472113118619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0.96687447197389276</v>
      </c>
      <c r="E27" s="292">
        <f t="shared" si="1"/>
        <v>0.96687447197389276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0.80948248731821848</v>
      </c>
      <c r="D28" s="297">
        <f>IF(ISERROR(VLOOKUP("Celkem:",'ZV Vyžád.'!$A:$M,7,0)),"",VLOOKUP("Celkem:",'ZV Vyžád.'!$A:$M,7,0))</f>
        <v>1.1682048380884804</v>
      </c>
      <c r="E28" s="292">
        <f t="shared" si="1"/>
        <v>1.4431502304128827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674.70053999999993</v>
      </c>
      <c r="C5" s="33">
        <v>1046.94381</v>
      </c>
      <c r="D5" s="12"/>
      <c r="E5" s="230">
        <v>812.69389000000001</v>
      </c>
      <c r="F5" s="32">
        <v>857.08065821671198</v>
      </c>
      <c r="G5" s="229">
        <f>E5-F5</f>
        <v>-44.386768216711971</v>
      </c>
      <c r="H5" s="235">
        <f>IF(F5&lt;0.00000001,"",E5/F5)</f>
        <v>0.94821167903956038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2007.01279</v>
      </c>
      <c r="C6" s="35">
        <v>1310.9794199999978</v>
      </c>
      <c r="D6" s="12"/>
      <c r="E6" s="231">
        <v>1582.6800900000001</v>
      </c>
      <c r="F6" s="34">
        <v>1723.7622809742015</v>
      </c>
      <c r="G6" s="232">
        <f>E6-F6</f>
        <v>-141.08219097420147</v>
      </c>
      <c r="H6" s="236">
        <f>IF(F6&lt;0.00000001,"",E6/F6)</f>
        <v>0.91815449697943996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16156.34375</v>
      </c>
      <c r="C7" s="35">
        <v>16775.267289999996</v>
      </c>
      <c r="D7" s="12"/>
      <c r="E7" s="231">
        <v>18688.326770000014</v>
      </c>
      <c r="F7" s="34">
        <v>15945.812923019475</v>
      </c>
      <c r="G7" s="232">
        <f>E7-F7</f>
        <v>2742.5138469805388</v>
      </c>
      <c r="H7" s="236">
        <f>IF(F7&lt;0.00000001,"",E7/F7)</f>
        <v>1.1719895912626335</v>
      </c>
    </row>
    <row r="8" spans="1:8" ht="14.4" customHeight="1" thickBot="1" x14ac:dyDescent="0.35">
      <c r="A8" s="1" t="s">
        <v>97</v>
      </c>
      <c r="B8" s="15">
        <v>5876.8054400000028</v>
      </c>
      <c r="C8" s="37">
        <v>5035.0437000000011</v>
      </c>
      <c r="D8" s="12"/>
      <c r="E8" s="233">
        <v>6491.8150600000045</v>
      </c>
      <c r="F8" s="36">
        <v>6785.3611687774928</v>
      </c>
      <c r="G8" s="234">
        <f>E8-F8</f>
        <v>-293.54610877748837</v>
      </c>
      <c r="H8" s="237">
        <f>IF(F8&lt;0.00000001,"",E8/F8)</f>
        <v>0.95673832217977928</v>
      </c>
    </row>
    <row r="9" spans="1:8" ht="14.4" customHeight="1" thickBot="1" x14ac:dyDescent="0.35">
      <c r="A9" s="2" t="s">
        <v>98</v>
      </c>
      <c r="B9" s="3">
        <v>24714.862520000002</v>
      </c>
      <c r="C9" s="39">
        <v>24168.234219999995</v>
      </c>
      <c r="D9" s="12"/>
      <c r="E9" s="3">
        <v>27575.515810000019</v>
      </c>
      <c r="F9" s="38">
        <v>25312.017030987881</v>
      </c>
      <c r="G9" s="38">
        <f>E9-F9</f>
        <v>2263.4987790121377</v>
      </c>
      <c r="H9" s="238">
        <f>IF(F9&lt;0.00000001,"",E9/F9)</f>
        <v>1.0894238802163052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13861.194170000006</v>
      </c>
      <c r="C11" s="33">
        <f>IF(ISERROR(VLOOKUP("Celkem:",'ZV Vykáz.-A'!A:F,4,0)),0,VLOOKUP("Celkem:",'ZV Vykáz.-A'!A:F,4,0)/1000)</f>
        <v>14209.27818999999</v>
      </c>
      <c r="D11" s="12"/>
      <c r="E11" s="230">
        <f>IF(ISERROR(VLOOKUP("Celkem:",'ZV Vykáz.-A'!A:F,6,0)),0,VLOOKUP("Celkem:",'ZV Vykáz.-A'!A:F,6,0)/1000)</f>
        <v>14863.583009999995</v>
      </c>
      <c r="F11" s="32">
        <f>B11</f>
        <v>13861.194170000006</v>
      </c>
      <c r="G11" s="229">
        <f>E11-F11</f>
        <v>1002.3888399999887</v>
      </c>
      <c r="H11" s="235">
        <f>IF(F11&lt;0.00000001,"",E11/F11)</f>
        <v>1.072316196404598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16872.63</v>
      </c>
      <c r="C12" s="37">
        <f>IF(ISERROR(VLOOKUP("Celkem",CaseMix!A:D,3,0)),0,VLOOKUP("Celkem",CaseMix!A:D,3,0)*30)</f>
        <v>12861.03</v>
      </c>
      <c r="D12" s="12"/>
      <c r="E12" s="233">
        <f>IF(ISERROR(VLOOKUP("Celkem",CaseMix!A:D,4,0)),0,VLOOKUP("Celkem",CaseMix!A:D,4,0)*30)</f>
        <v>15687.179999999998</v>
      </c>
      <c r="F12" s="36">
        <f>B12</f>
        <v>16872.63</v>
      </c>
      <c r="G12" s="234">
        <f>E12-F12</f>
        <v>-1185.4500000000025</v>
      </c>
      <c r="H12" s="237">
        <f>IF(F12&lt;0.00000001,"",E12/F12)</f>
        <v>0.92974124365910926</v>
      </c>
    </row>
    <row r="13" spans="1:8" ht="14.4" customHeight="1" thickBot="1" x14ac:dyDescent="0.35">
      <c r="A13" s="4" t="s">
        <v>101</v>
      </c>
      <c r="B13" s="9">
        <f>SUM(B11:B12)</f>
        <v>30733.824170000007</v>
      </c>
      <c r="C13" s="41">
        <f>SUM(C11:C12)</f>
        <v>27070.308189999989</v>
      </c>
      <c r="D13" s="12"/>
      <c r="E13" s="9">
        <f>SUM(E11:E12)</f>
        <v>30550.763009999995</v>
      </c>
      <c r="F13" s="40">
        <f>SUM(F11:F12)</f>
        <v>30733.824170000007</v>
      </c>
      <c r="G13" s="40">
        <f>E13-F13</f>
        <v>-183.06116000001202</v>
      </c>
      <c r="H13" s="239">
        <f>IF(F13&lt;0.00000001,"",E13/F13)</f>
        <v>0.99404365825133134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1.2435361169874719</v>
      </c>
      <c r="C15" s="43">
        <f>IF(C9=0,"",C13/C9)</f>
        <v>1.120078030673769</v>
      </c>
      <c r="D15" s="12"/>
      <c r="E15" s="10">
        <f>IF(E9=0,"",E13/E9)</f>
        <v>1.1078945257270956</v>
      </c>
      <c r="F15" s="42">
        <f>IF(F9=0,"",F13/F9)</f>
        <v>1.2141989369071045</v>
      </c>
      <c r="G15" s="42">
        <f>IF(ISERROR(F15-E15),"",E15-F15)</f>
        <v>-0.10630441118000888</v>
      </c>
      <c r="H15" s="240">
        <f>IF(ISERROR(F15-E15),"",IF(F15&lt;0.00000001,"",E15/F15))</f>
        <v>0.91244893406776062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1.0086336365817896</v>
      </c>
      <c r="C4" s="331">
        <f t="shared" ref="C4:M4" si="0">(C10+C8)/C6</f>
        <v>1.029102697260843</v>
      </c>
      <c r="D4" s="331">
        <f t="shared" si="0"/>
        <v>1.1274422308201726</v>
      </c>
      <c r="E4" s="331">
        <f t="shared" si="0"/>
        <v>1.1559452776930983</v>
      </c>
      <c r="F4" s="331">
        <f t="shared" si="0"/>
        <v>1.1831007399276512</v>
      </c>
      <c r="G4" s="331">
        <f t="shared" si="0"/>
        <v>1.1569648489556561</v>
      </c>
      <c r="H4" s="331">
        <f t="shared" si="0"/>
        <v>1.1416263380396963</v>
      </c>
      <c r="I4" s="331">
        <f t="shared" si="0"/>
        <v>1.1074601673491538</v>
      </c>
      <c r="J4" s="331">
        <f t="shared" si="0"/>
        <v>1.1078946058706556</v>
      </c>
      <c r="K4" s="331">
        <f t="shared" si="0"/>
        <v>0.53901386006385632</v>
      </c>
      <c r="L4" s="331">
        <f t="shared" si="0"/>
        <v>0.53901386006385632</v>
      </c>
      <c r="M4" s="331">
        <f t="shared" si="0"/>
        <v>0.53901386006385632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3272.2584200000201</v>
      </c>
      <c r="C5" s="331">
        <f>IF(ISERROR(VLOOKUP($A5,'Man Tab'!$A:$Q,COLUMN()+2,0)),0,VLOOKUP($A5,'Man Tab'!$A:$Q,COLUMN()+2,0))</f>
        <v>2785.5312899999999</v>
      </c>
      <c r="D5" s="331">
        <f>IF(ISERROR(VLOOKUP($A5,'Man Tab'!$A:$Q,COLUMN()+2,0)),0,VLOOKUP($A5,'Man Tab'!$A:$Q,COLUMN()+2,0))</f>
        <v>2886.9391500000002</v>
      </c>
      <c r="E5" s="331">
        <f>IF(ISERROR(VLOOKUP($A5,'Man Tab'!$A:$Q,COLUMN()+2,0)),0,VLOOKUP($A5,'Man Tab'!$A:$Q,COLUMN()+2,0))</f>
        <v>2899.6226799999999</v>
      </c>
      <c r="F5" s="331">
        <f>IF(ISERROR(VLOOKUP($A5,'Man Tab'!$A:$Q,COLUMN()+2,0)),0,VLOOKUP($A5,'Man Tab'!$A:$Q,COLUMN()+2,0))</f>
        <v>3035.98434</v>
      </c>
      <c r="G5" s="331">
        <f>IF(ISERROR(VLOOKUP($A5,'Man Tab'!$A:$Q,COLUMN()+2,0)),0,VLOOKUP($A5,'Man Tab'!$A:$Q,COLUMN()+2,0))</f>
        <v>3085.0873900000001</v>
      </c>
      <c r="H5" s="331">
        <f>IF(ISERROR(VLOOKUP($A5,'Man Tab'!$A:$Q,COLUMN()+2,0)),0,VLOOKUP($A5,'Man Tab'!$A:$Q,COLUMN()+2,0))</f>
        <v>3598.41939</v>
      </c>
      <c r="I5" s="331">
        <f>IF(ISERROR(VLOOKUP($A5,'Man Tab'!$A:$Q,COLUMN()+2,0)),0,VLOOKUP($A5,'Man Tab'!$A:$Q,COLUMN()+2,0))</f>
        <v>3146.8815599999998</v>
      </c>
      <c r="J5" s="331">
        <f>IF(ISERROR(VLOOKUP($A5,'Man Tab'!$A:$Q,COLUMN()+2,0)),0,VLOOKUP($A5,'Man Tab'!$A:$Q,COLUMN()+2,0))</f>
        <v>2864.7915899999998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3272.2584200000201</v>
      </c>
      <c r="C6" s="333">
        <f t="shared" ref="C6:M6" si="1">C5+B6</f>
        <v>6057.78971000002</v>
      </c>
      <c r="D6" s="333">
        <f t="shared" si="1"/>
        <v>8944.7288600000211</v>
      </c>
      <c r="E6" s="333">
        <f t="shared" si="1"/>
        <v>11844.351540000021</v>
      </c>
      <c r="F6" s="333">
        <f t="shared" si="1"/>
        <v>14880.335880000021</v>
      </c>
      <c r="G6" s="333">
        <f t="shared" si="1"/>
        <v>17965.423270000021</v>
      </c>
      <c r="H6" s="333">
        <f t="shared" si="1"/>
        <v>21563.84266000002</v>
      </c>
      <c r="I6" s="333">
        <f t="shared" si="1"/>
        <v>24710.724220000018</v>
      </c>
      <c r="J6" s="333">
        <f t="shared" si="1"/>
        <v>27575.515810000019</v>
      </c>
      <c r="K6" s="333">
        <f t="shared" si="1"/>
        <v>27575.515810000019</v>
      </c>
      <c r="L6" s="333">
        <f t="shared" si="1"/>
        <v>27575.515810000019</v>
      </c>
      <c r="M6" s="333">
        <f t="shared" si="1"/>
        <v>27575.515810000019</v>
      </c>
    </row>
    <row r="7" spans="1:13" ht="14.4" customHeight="1" x14ac:dyDescent="0.3">
      <c r="A7" s="332" t="s">
        <v>127</v>
      </c>
      <c r="B7" s="332">
        <v>52.061</v>
      </c>
      <c r="C7" s="332">
        <v>97.064999999999998</v>
      </c>
      <c r="D7" s="332">
        <v>164.81200000000001</v>
      </c>
      <c r="E7" s="332">
        <v>224.511</v>
      </c>
      <c r="F7" s="332">
        <v>295.47500000000002</v>
      </c>
      <c r="G7" s="332">
        <v>348.80099999999999</v>
      </c>
      <c r="H7" s="332">
        <v>424.40300000000002</v>
      </c>
      <c r="I7" s="332">
        <v>468.52800000000002</v>
      </c>
      <c r="J7" s="332">
        <v>522.90599999999995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1561.83</v>
      </c>
      <c r="C8" s="333">
        <f t="shared" ref="C8:M8" si="2">C7*30</f>
        <v>2911.95</v>
      </c>
      <c r="D8" s="333">
        <f t="shared" si="2"/>
        <v>4944.3600000000006</v>
      </c>
      <c r="E8" s="333">
        <f t="shared" si="2"/>
        <v>6735.33</v>
      </c>
      <c r="F8" s="333">
        <f t="shared" si="2"/>
        <v>8864.25</v>
      </c>
      <c r="G8" s="333">
        <f t="shared" si="2"/>
        <v>10464.029999999999</v>
      </c>
      <c r="H8" s="333">
        <f t="shared" si="2"/>
        <v>12732.09</v>
      </c>
      <c r="I8" s="333">
        <f t="shared" si="2"/>
        <v>14055.84</v>
      </c>
      <c r="J8" s="333">
        <f t="shared" si="2"/>
        <v>15687.179999999998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1738679.9100000015</v>
      </c>
      <c r="C9" s="332">
        <v>1583457.8199999998</v>
      </c>
      <c r="D9" s="332">
        <v>1818167.3300000003</v>
      </c>
      <c r="E9" s="332">
        <v>1815787.1700000004</v>
      </c>
      <c r="F9" s="332">
        <v>1784594.1600000013</v>
      </c>
      <c r="G9" s="332">
        <v>1580646.8300000012</v>
      </c>
      <c r="H9" s="332">
        <v>1564427.5100000007</v>
      </c>
      <c r="I9" s="332">
        <v>1424542.0500000007</v>
      </c>
      <c r="J9" s="332">
        <v>1553282.4400000013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1738.6799100000017</v>
      </c>
      <c r="C10" s="333">
        <f t="shared" ref="C10:M10" si="3">C9/1000+B10</f>
        <v>3322.1377300000013</v>
      </c>
      <c r="D10" s="333">
        <f t="shared" si="3"/>
        <v>5140.3050600000015</v>
      </c>
      <c r="E10" s="333">
        <f t="shared" si="3"/>
        <v>6956.092230000002</v>
      </c>
      <c r="F10" s="333">
        <f t="shared" si="3"/>
        <v>8740.6863900000026</v>
      </c>
      <c r="G10" s="333">
        <f t="shared" si="3"/>
        <v>10321.333220000004</v>
      </c>
      <c r="H10" s="333">
        <f t="shared" si="3"/>
        <v>11885.760730000005</v>
      </c>
      <c r="I10" s="333">
        <f t="shared" si="3"/>
        <v>13310.302780000005</v>
      </c>
      <c r="J10" s="333">
        <f t="shared" si="3"/>
        <v>14863.585220000006</v>
      </c>
      <c r="K10" s="333">
        <f t="shared" si="3"/>
        <v>14863.585220000006</v>
      </c>
      <c r="L10" s="333">
        <f t="shared" si="3"/>
        <v>14863.585220000006</v>
      </c>
      <c r="M10" s="333">
        <f t="shared" si="3"/>
        <v>14863.585220000006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1.2141989369071045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1.2141989369071045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1142.77421095561</v>
      </c>
      <c r="C7" s="56">
        <v>95.231184246300998</v>
      </c>
      <c r="D7" s="56">
        <v>82.498869999999997</v>
      </c>
      <c r="E7" s="56">
        <v>58.130890000000001</v>
      </c>
      <c r="F7" s="56">
        <v>78.725030000000004</v>
      </c>
      <c r="G7" s="56">
        <v>111.51667</v>
      </c>
      <c r="H7" s="56">
        <v>79.076939999999993</v>
      </c>
      <c r="I7" s="56">
        <v>98.876689999999996</v>
      </c>
      <c r="J7" s="56">
        <v>102.00554</v>
      </c>
      <c r="K7" s="56">
        <v>116.76288</v>
      </c>
      <c r="L7" s="56">
        <v>85.100380000000001</v>
      </c>
      <c r="M7" s="56">
        <v>0</v>
      </c>
      <c r="N7" s="56">
        <v>0</v>
      </c>
      <c r="O7" s="56">
        <v>0</v>
      </c>
      <c r="P7" s="57">
        <v>812.69389000000001</v>
      </c>
      <c r="Q7" s="189">
        <v>0.94821167903900005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0</v>
      </c>
      <c r="E8" s="56">
        <v>4.8419999999999996</v>
      </c>
      <c r="F8" s="56">
        <v>0</v>
      </c>
      <c r="G8" s="56">
        <v>0</v>
      </c>
      <c r="H8" s="56">
        <v>0</v>
      </c>
      <c r="I8" s="56">
        <v>26.454000000000001</v>
      </c>
      <c r="J8" s="56">
        <v>10.897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42.192999999999998</v>
      </c>
      <c r="Q8" s="189">
        <v>0.60492114694900001</v>
      </c>
    </row>
    <row r="9" spans="1:17" ht="14.4" customHeight="1" x14ac:dyDescent="0.3">
      <c r="A9" s="19" t="s">
        <v>37</v>
      </c>
      <c r="B9" s="55">
        <v>2298.3497079655999</v>
      </c>
      <c r="C9" s="56">
        <v>191.52914233046701</v>
      </c>
      <c r="D9" s="56">
        <v>133.099320000001</v>
      </c>
      <c r="E9" s="56">
        <v>152.50685999999999</v>
      </c>
      <c r="F9" s="56">
        <v>149.56523999999999</v>
      </c>
      <c r="G9" s="56">
        <v>240.94131999999999</v>
      </c>
      <c r="H9" s="56">
        <v>123.61834</v>
      </c>
      <c r="I9" s="56">
        <v>193.38536999999999</v>
      </c>
      <c r="J9" s="56">
        <v>183.5213</v>
      </c>
      <c r="K9" s="56">
        <v>203.05376000000001</v>
      </c>
      <c r="L9" s="56">
        <v>202.98858000000001</v>
      </c>
      <c r="M9" s="56">
        <v>0</v>
      </c>
      <c r="N9" s="56">
        <v>0</v>
      </c>
      <c r="O9" s="56">
        <v>0</v>
      </c>
      <c r="P9" s="57">
        <v>1582.6800900000001</v>
      </c>
      <c r="Q9" s="189">
        <v>0.91815449697899998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30.45974</v>
      </c>
      <c r="H10" s="56">
        <v>24.52778</v>
      </c>
      <c r="I10" s="56">
        <v>28.233280000000001</v>
      </c>
      <c r="J10" s="56">
        <v>24.75027</v>
      </c>
      <c r="K10" s="56">
        <v>23.350729999999999</v>
      </c>
      <c r="L10" s="56">
        <v>21.30265</v>
      </c>
      <c r="M10" s="56">
        <v>0</v>
      </c>
      <c r="N10" s="56">
        <v>0</v>
      </c>
      <c r="O10" s="56">
        <v>0</v>
      </c>
      <c r="P10" s="57">
        <v>238.37248</v>
      </c>
      <c r="Q10" s="189">
        <v>1.16421646248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40.583559999999999</v>
      </c>
      <c r="H11" s="56">
        <v>48.646549999999998</v>
      </c>
      <c r="I11" s="56">
        <v>43.009929999999997</v>
      </c>
      <c r="J11" s="56">
        <v>27.342780000000001</v>
      </c>
      <c r="K11" s="56">
        <v>45.722610000000003</v>
      </c>
      <c r="L11" s="56">
        <v>40.834530000000001</v>
      </c>
      <c r="M11" s="56">
        <v>0</v>
      </c>
      <c r="N11" s="56">
        <v>0</v>
      </c>
      <c r="O11" s="56">
        <v>0</v>
      </c>
      <c r="P11" s="57">
        <v>360.15487000000002</v>
      </c>
      <c r="Q11" s="189">
        <v>0.88041481214200001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2.0829200000000001</v>
      </c>
      <c r="H12" s="56">
        <v>1.16571</v>
      </c>
      <c r="I12" s="56">
        <v>3.2342300000000002</v>
      </c>
      <c r="J12" s="56">
        <v>1.0962000000000001</v>
      </c>
      <c r="K12" s="56">
        <v>1.54671</v>
      </c>
      <c r="L12" s="56">
        <v>1.71099</v>
      </c>
      <c r="M12" s="56">
        <v>0</v>
      </c>
      <c r="N12" s="56">
        <v>0</v>
      </c>
      <c r="O12" s="56">
        <v>0</v>
      </c>
      <c r="P12" s="57">
        <v>23.692689999999999</v>
      </c>
      <c r="Q12" s="189">
        <v>1.5166020516409999</v>
      </c>
    </row>
    <row r="13" spans="1:17" ht="14.4" customHeight="1" x14ac:dyDescent="0.3">
      <c r="A13" s="19" t="s">
        <v>41</v>
      </c>
      <c r="B13" s="55">
        <v>1259.8230513216999</v>
      </c>
      <c r="C13" s="56">
        <v>104.985254276809</v>
      </c>
      <c r="D13" s="56">
        <v>102.382490000001</v>
      </c>
      <c r="E13" s="56">
        <v>51.27458</v>
      </c>
      <c r="F13" s="56">
        <v>76.772289999999998</v>
      </c>
      <c r="G13" s="56">
        <v>82.293930000000003</v>
      </c>
      <c r="H13" s="56">
        <v>39.415439999999997</v>
      </c>
      <c r="I13" s="56">
        <v>95.281080000000003</v>
      </c>
      <c r="J13" s="56">
        <v>68.477800000000002</v>
      </c>
      <c r="K13" s="56">
        <v>74.120900000000006</v>
      </c>
      <c r="L13" s="56">
        <v>48.833889999999997</v>
      </c>
      <c r="M13" s="56">
        <v>0</v>
      </c>
      <c r="N13" s="56">
        <v>0</v>
      </c>
      <c r="O13" s="56">
        <v>0</v>
      </c>
      <c r="P13" s="57">
        <v>638.85240000000101</v>
      </c>
      <c r="Q13" s="189">
        <v>0.67612923823399995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192.95099999999999</v>
      </c>
      <c r="H14" s="56">
        <v>162.49600000000001</v>
      </c>
      <c r="I14" s="56">
        <v>138.08099999999999</v>
      </c>
      <c r="J14" s="56">
        <v>127.19799999999999</v>
      </c>
      <c r="K14" s="56">
        <v>124.961</v>
      </c>
      <c r="L14" s="56">
        <v>136.459</v>
      </c>
      <c r="M14" s="56">
        <v>0</v>
      </c>
      <c r="N14" s="56">
        <v>0</v>
      </c>
      <c r="O14" s="56">
        <v>0</v>
      </c>
      <c r="P14" s="57">
        <v>1697.847</v>
      </c>
      <c r="Q14" s="189">
        <v>0.83420120224299998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15.90319</v>
      </c>
      <c r="H17" s="56">
        <v>53.525329999999997</v>
      </c>
      <c r="I17" s="56">
        <v>33.115499999999997</v>
      </c>
      <c r="J17" s="56">
        <v>32.268650000000001</v>
      </c>
      <c r="K17" s="56">
        <v>54.512610000000002</v>
      </c>
      <c r="L17" s="56">
        <v>46.150849999999998</v>
      </c>
      <c r="M17" s="56">
        <v>0</v>
      </c>
      <c r="N17" s="56">
        <v>0</v>
      </c>
      <c r="O17" s="56">
        <v>0</v>
      </c>
      <c r="P17" s="57">
        <v>402.68031999999999</v>
      </c>
      <c r="Q17" s="189">
        <v>0.62707506984600003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0.61599999999999999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0.61599999999999999</v>
      </c>
      <c r="Q18" s="189" t="s">
        <v>335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90.13279</v>
      </c>
      <c r="H19" s="56">
        <v>279.07684999999998</v>
      </c>
      <c r="I19" s="56">
        <v>297.57441</v>
      </c>
      <c r="J19" s="56">
        <v>111.32769</v>
      </c>
      <c r="K19" s="56">
        <v>167.20670000000001</v>
      </c>
      <c r="L19" s="56">
        <v>106.01876</v>
      </c>
      <c r="M19" s="56">
        <v>0</v>
      </c>
      <c r="N19" s="56">
        <v>0</v>
      </c>
      <c r="O19" s="56">
        <v>0</v>
      </c>
      <c r="P19" s="57">
        <v>1428.5370600000001</v>
      </c>
      <c r="Q19" s="189">
        <v>1.1209883984739999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1956.98225</v>
      </c>
      <c r="H20" s="56">
        <v>2023.2131999999999</v>
      </c>
      <c r="I20" s="56">
        <v>1962.231</v>
      </c>
      <c r="J20" s="56">
        <v>2700.27621</v>
      </c>
      <c r="K20" s="56">
        <v>2015.69265</v>
      </c>
      <c r="L20" s="56">
        <v>2018.0013300000001</v>
      </c>
      <c r="M20" s="56">
        <v>0</v>
      </c>
      <c r="N20" s="56">
        <v>0</v>
      </c>
      <c r="O20" s="56">
        <v>0</v>
      </c>
      <c r="P20" s="57">
        <v>18688.32677</v>
      </c>
      <c r="Q20" s="189">
        <v>1.171989591262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129.88499999999999</v>
      </c>
      <c r="H21" s="56">
        <v>122.64400000000001</v>
      </c>
      <c r="I21" s="56">
        <v>138.256</v>
      </c>
      <c r="J21" s="56">
        <v>125.304</v>
      </c>
      <c r="K21" s="56">
        <v>128.834</v>
      </c>
      <c r="L21" s="56">
        <v>128.86500000000001</v>
      </c>
      <c r="M21" s="56">
        <v>0</v>
      </c>
      <c r="N21" s="56">
        <v>0</v>
      </c>
      <c r="O21" s="56">
        <v>0</v>
      </c>
      <c r="P21" s="57">
        <v>1215.463</v>
      </c>
      <c r="Q21" s="189">
        <v>1.0746888710889999</v>
      </c>
    </row>
    <row r="22" spans="1:17" ht="14.4" customHeight="1" x14ac:dyDescent="0.3">
      <c r="A22" s="19" t="s">
        <v>50</v>
      </c>
      <c r="B22" s="55">
        <v>78</v>
      </c>
      <c r="C22" s="56">
        <v>6.5</v>
      </c>
      <c r="D22" s="56">
        <v>0</v>
      </c>
      <c r="E22" s="56">
        <v>0</v>
      </c>
      <c r="F22" s="56">
        <v>0</v>
      </c>
      <c r="G22" s="56">
        <v>5.0279999999999996</v>
      </c>
      <c r="H22" s="56">
        <v>78.272000000000006</v>
      </c>
      <c r="I22" s="56">
        <v>28.386399999999998</v>
      </c>
      <c r="J22" s="56">
        <v>13.67971</v>
      </c>
      <c r="K22" s="56">
        <v>187.6105</v>
      </c>
      <c r="L22" s="56">
        <v>35.000999999999998</v>
      </c>
      <c r="M22" s="56">
        <v>0</v>
      </c>
      <c r="N22" s="56">
        <v>0</v>
      </c>
      <c r="O22" s="56">
        <v>0</v>
      </c>
      <c r="P22" s="57">
        <v>347.97761000000003</v>
      </c>
      <c r="Q22" s="189">
        <v>5.9483352136749996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0.72619</v>
      </c>
      <c r="E24" s="56">
        <v>-7.0000000505388002E-5</v>
      </c>
      <c r="F24" s="56">
        <v>27.87612</v>
      </c>
      <c r="G24" s="56">
        <v>0.86231000000000002</v>
      </c>
      <c r="H24" s="56">
        <v>0.30619999999899999</v>
      </c>
      <c r="I24" s="56">
        <v>-1.6474999999990001</v>
      </c>
      <c r="J24" s="56">
        <v>70.274239999998997</v>
      </c>
      <c r="K24" s="56">
        <v>3.50651</v>
      </c>
      <c r="L24" s="56">
        <v>-6.4753699999989998</v>
      </c>
      <c r="M24" s="56">
        <v>0</v>
      </c>
      <c r="N24" s="56">
        <v>0</v>
      </c>
      <c r="O24" s="56">
        <v>0</v>
      </c>
      <c r="P24" s="57">
        <v>95.428629999999998</v>
      </c>
      <c r="Q24" s="189"/>
    </row>
    <row r="25" spans="1:17" ht="14.4" customHeight="1" x14ac:dyDescent="0.3">
      <c r="A25" s="21" t="s">
        <v>53</v>
      </c>
      <c r="B25" s="58">
        <v>33749.356041317202</v>
      </c>
      <c r="C25" s="59">
        <v>2812.4463367764301</v>
      </c>
      <c r="D25" s="59">
        <v>3272.2584200000201</v>
      </c>
      <c r="E25" s="59">
        <v>2785.5312899999999</v>
      </c>
      <c r="F25" s="59">
        <v>2886.9391500000002</v>
      </c>
      <c r="G25" s="59">
        <v>2899.6226799999999</v>
      </c>
      <c r="H25" s="59">
        <v>3035.98434</v>
      </c>
      <c r="I25" s="59">
        <v>3085.0873900000001</v>
      </c>
      <c r="J25" s="59">
        <v>3598.41939</v>
      </c>
      <c r="K25" s="59">
        <v>3146.8815599999998</v>
      </c>
      <c r="L25" s="59">
        <v>2864.7915899999998</v>
      </c>
      <c r="M25" s="59">
        <v>0</v>
      </c>
      <c r="N25" s="59">
        <v>0</v>
      </c>
      <c r="O25" s="59">
        <v>0</v>
      </c>
      <c r="P25" s="60">
        <v>27575.515810000001</v>
      </c>
      <c r="Q25" s="190">
        <v>1.0894238802159999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351.44711999999998</v>
      </c>
      <c r="H26" s="56">
        <v>367.6198</v>
      </c>
      <c r="I26" s="56">
        <v>355.30099000000001</v>
      </c>
      <c r="J26" s="56">
        <v>514.50048000000004</v>
      </c>
      <c r="K26" s="56">
        <v>344.57684</v>
      </c>
      <c r="L26" s="56">
        <v>343.10572000000002</v>
      </c>
      <c r="M26" s="56">
        <v>0</v>
      </c>
      <c r="N26" s="56">
        <v>0</v>
      </c>
      <c r="O26" s="56">
        <v>0</v>
      </c>
      <c r="P26" s="57">
        <v>3384.2392799999998</v>
      </c>
      <c r="Q26" s="189">
        <v>1.19404333315</v>
      </c>
    </row>
    <row r="27" spans="1:17" ht="14.4" customHeight="1" x14ac:dyDescent="0.3">
      <c r="A27" s="22" t="s">
        <v>55</v>
      </c>
      <c r="B27" s="58">
        <v>37528.380566409302</v>
      </c>
      <c r="C27" s="59">
        <v>3127.3650472007698</v>
      </c>
      <c r="D27" s="59">
        <v>3679.2184500000199</v>
      </c>
      <c r="E27" s="59">
        <v>3106.2454400000001</v>
      </c>
      <c r="F27" s="59">
        <v>3266.9533000000001</v>
      </c>
      <c r="G27" s="59">
        <v>3251.0698000000002</v>
      </c>
      <c r="H27" s="59">
        <v>3403.6041399999999</v>
      </c>
      <c r="I27" s="59">
        <v>3440.3883799999999</v>
      </c>
      <c r="J27" s="59">
        <v>4112.9198699999997</v>
      </c>
      <c r="K27" s="59">
        <v>3491.4584</v>
      </c>
      <c r="L27" s="59">
        <v>3207.8973099999998</v>
      </c>
      <c r="M27" s="59">
        <v>0</v>
      </c>
      <c r="N27" s="59">
        <v>0</v>
      </c>
      <c r="O27" s="59">
        <v>0</v>
      </c>
      <c r="P27" s="60">
        <v>30959.755089999999</v>
      </c>
      <c r="Q27" s="190">
        <v>1.0999588266339999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416.50787000000003</v>
      </c>
      <c r="H28" s="56">
        <v>101.60672</v>
      </c>
      <c r="I28" s="56">
        <v>236.60471000000001</v>
      </c>
      <c r="J28" s="56">
        <v>42.156350000000003</v>
      </c>
      <c r="K28" s="56">
        <v>50.405999999999999</v>
      </c>
      <c r="L28" s="56">
        <v>96.692220000000006</v>
      </c>
      <c r="M28" s="56">
        <v>0</v>
      </c>
      <c r="N28" s="56">
        <v>0</v>
      </c>
      <c r="O28" s="56">
        <v>0</v>
      </c>
      <c r="P28" s="57">
        <v>1276.1898900000001</v>
      </c>
      <c r="Q28" s="189">
        <v>1.0640874240010001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33003.856434516798</v>
      </c>
      <c r="C6" s="615">
        <v>35994.908000000003</v>
      </c>
      <c r="D6" s="616">
        <v>2991.0515654832702</v>
      </c>
      <c r="E6" s="617">
        <v>1.0906273353660001</v>
      </c>
      <c r="F6" s="615">
        <v>33749.356041317202</v>
      </c>
      <c r="G6" s="616">
        <v>25312.017030987899</v>
      </c>
      <c r="H6" s="618">
        <v>2864.7915899999998</v>
      </c>
      <c r="I6" s="615">
        <v>27575.515810000001</v>
      </c>
      <c r="J6" s="616">
        <v>2263.49877901216</v>
      </c>
      <c r="K6" s="619">
        <v>0.81706791016199998</v>
      </c>
    </row>
    <row r="7" spans="1:11" ht="14.4" customHeight="1" thickBot="1" x14ac:dyDescent="0.35">
      <c r="A7" s="634" t="s">
        <v>338</v>
      </c>
      <c r="B7" s="615">
        <v>8162.2572920552902</v>
      </c>
      <c r="C7" s="615">
        <v>9094.5707299999995</v>
      </c>
      <c r="D7" s="616">
        <v>932.31343794471502</v>
      </c>
      <c r="E7" s="617">
        <v>1.1142225005390001</v>
      </c>
      <c r="F7" s="615">
        <v>8346.9361816126893</v>
      </c>
      <c r="G7" s="616">
        <v>6260.2021362095202</v>
      </c>
      <c r="H7" s="618">
        <v>537.2296</v>
      </c>
      <c r="I7" s="615">
        <v>5396.4836800000003</v>
      </c>
      <c r="J7" s="616">
        <v>-863.71845620951399</v>
      </c>
      <c r="K7" s="619">
        <v>0.64652269558300002</v>
      </c>
    </row>
    <row r="8" spans="1:11" ht="14.4" customHeight="1" thickBot="1" x14ac:dyDescent="0.35">
      <c r="A8" s="635" t="s">
        <v>339</v>
      </c>
      <c r="B8" s="615">
        <v>5387.1500022316504</v>
      </c>
      <c r="C8" s="615">
        <v>6403.5132199999998</v>
      </c>
      <c r="D8" s="616">
        <v>1016.36321776835</v>
      </c>
      <c r="E8" s="617">
        <v>1.1886643619249999</v>
      </c>
      <c r="F8" s="615">
        <v>5633.2071748551998</v>
      </c>
      <c r="G8" s="616">
        <v>4224.9053811413996</v>
      </c>
      <c r="H8" s="618">
        <v>400.7706</v>
      </c>
      <c r="I8" s="615">
        <v>3698.6366800000001</v>
      </c>
      <c r="J8" s="616">
        <v>-526.26870114139399</v>
      </c>
      <c r="K8" s="619">
        <v>0.65657742830900001</v>
      </c>
    </row>
    <row r="9" spans="1:11" ht="14.4" customHeight="1" thickBot="1" x14ac:dyDescent="0.35">
      <c r="A9" s="636" t="s">
        <v>340</v>
      </c>
      <c r="B9" s="620">
        <v>0</v>
      </c>
      <c r="C9" s="620">
        <v>-1.1800000000000001E-3</v>
      </c>
      <c r="D9" s="621">
        <v>-1.1800000000000001E-3</v>
      </c>
      <c r="E9" s="622" t="s">
        <v>341</v>
      </c>
      <c r="F9" s="620">
        <v>0</v>
      </c>
      <c r="G9" s="621">
        <v>0</v>
      </c>
      <c r="H9" s="623">
        <v>-4.2000000000000002E-4</v>
      </c>
      <c r="I9" s="620">
        <v>-2.7399999999999998E-3</v>
      </c>
      <c r="J9" s="621">
        <v>-2.7399999999999998E-3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-1.1800000000000001E-3</v>
      </c>
      <c r="D10" s="616">
        <v>-1.1800000000000001E-3</v>
      </c>
      <c r="E10" s="625" t="s">
        <v>341</v>
      </c>
      <c r="F10" s="615">
        <v>0</v>
      </c>
      <c r="G10" s="616">
        <v>0</v>
      </c>
      <c r="H10" s="618">
        <v>-4.2000000000000002E-4</v>
      </c>
      <c r="I10" s="615">
        <v>-2.7399999999999998E-3</v>
      </c>
      <c r="J10" s="616">
        <v>-2.7399999999999998E-3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949.37408677034</v>
      </c>
      <c r="C11" s="620">
        <v>1364.8294000000001</v>
      </c>
      <c r="D11" s="621">
        <v>415.45531322966099</v>
      </c>
      <c r="E11" s="627">
        <v>1.4376097041389999</v>
      </c>
      <c r="F11" s="620">
        <v>1142.77421095561</v>
      </c>
      <c r="G11" s="621">
        <v>857.08065821671096</v>
      </c>
      <c r="H11" s="623">
        <v>85.100380000000001</v>
      </c>
      <c r="I11" s="620">
        <v>812.69389000000001</v>
      </c>
      <c r="J11" s="621">
        <v>-44.386768216710003</v>
      </c>
      <c r="K11" s="628">
        <v>0.71115875927899996</v>
      </c>
    </row>
    <row r="12" spans="1:11" ht="14.4" customHeight="1" thickBot="1" x14ac:dyDescent="0.35">
      <c r="A12" s="637" t="s">
        <v>344</v>
      </c>
      <c r="B12" s="615">
        <v>615.64879194825096</v>
      </c>
      <c r="C12" s="615">
        <v>598.74150999999995</v>
      </c>
      <c r="D12" s="616">
        <v>-16.907281948251001</v>
      </c>
      <c r="E12" s="617">
        <v>0.972537456144</v>
      </c>
      <c r="F12" s="615">
        <v>738.49206775067205</v>
      </c>
      <c r="G12" s="616">
        <v>553.86905081300404</v>
      </c>
      <c r="H12" s="618">
        <v>56.318489999999997</v>
      </c>
      <c r="I12" s="615">
        <v>503.65965</v>
      </c>
      <c r="J12" s="616">
        <v>-50.209400813003001</v>
      </c>
      <c r="K12" s="619">
        <v>0.68201091385299994</v>
      </c>
    </row>
    <row r="13" spans="1:11" ht="14.4" customHeight="1" thickBot="1" x14ac:dyDescent="0.35">
      <c r="A13" s="637" t="s">
        <v>345</v>
      </c>
      <c r="B13" s="615">
        <v>15.491485606792001</v>
      </c>
      <c r="C13" s="615">
        <v>35.77026</v>
      </c>
      <c r="D13" s="616">
        <v>20.278774393208</v>
      </c>
      <c r="E13" s="617">
        <v>2.3090270944900002</v>
      </c>
      <c r="F13" s="615">
        <v>97.716818699797003</v>
      </c>
      <c r="G13" s="616">
        <v>73.287614024847002</v>
      </c>
      <c r="H13" s="618">
        <v>4.7198799999999999</v>
      </c>
      <c r="I13" s="615">
        <v>67.561340000000001</v>
      </c>
      <c r="J13" s="616">
        <v>-5.7262740248470001</v>
      </c>
      <c r="K13" s="619">
        <v>0.69139929951599999</v>
      </c>
    </row>
    <row r="14" spans="1:11" ht="14.4" customHeight="1" thickBot="1" x14ac:dyDescent="0.35">
      <c r="A14" s="637" t="s">
        <v>346</v>
      </c>
      <c r="B14" s="615">
        <v>0</v>
      </c>
      <c r="C14" s="615">
        <v>1.40754</v>
      </c>
      <c r="D14" s="616">
        <v>1.40754</v>
      </c>
      <c r="E14" s="625" t="s">
        <v>341</v>
      </c>
      <c r="F14" s="615">
        <v>1.4070134381499999</v>
      </c>
      <c r="G14" s="616">
        <v>1.0552600786120001</v>
      </c>
      <c r="H14" s="618">
        <v>0</v>
      </c>
      <c r="I14" s="615">
        <v>34.085999999999999</v>
      </c>
      <c r="J14" s="616">
        <v>33.030739921387003</v>
      </c>
      <c r="K14" s="619">
        <v>24.225781414568999</v>
      </c>
    </row>
    <row r="15" spans="1:11" ht="14.4" customHeight="1" thickBot="1" x14ac:dyDescent="0.35">
      <c r="A15" s="637" t="s">
        <v>347</v>
      </c>
      <c r="B15" s="615">
        <v>39.999583895983001</v>
      </c>
      <c r="C15" s="615">
        <v>442.20069000000001</v>
      </c>
      <c r="D15" s="616">
        <v>402.20110610401599</v>
      </c>
      <c r="E15" s="617">
        <v>11.055132252123</v>
      </c>
      <c r="F15" s="615">
        <v>50</v>
      </c>
      <c r="G15" s="616">
        <v>37.5</v>
      </c>
      <c r="H15" s="618">
        <v>0</v>
      </c>
      <c r="I15" s="615">
        <v>13.33797</v>
      </c>
      <c r="J15" s="616">
        <v>-24.162030000000001</v>
      </c>
      <c r="K15" s="619">
        <v>0.26675939999999998</v>
      </c>
    </row>
    <row r="16" spans="1:11" ht="14.4" customHeight="1" thickBot="1" x14ac:dyDescent="0.35">
      <c r="A16" s="637" t="s">
        <v>348</v>
      </c>
      <c r="B16" s="615">
        <v>177.00279887423599</v>
      </c>
      <c r="C16" s="615">
        <v>187.05825999999999</v>
      </c>
      <c r="D16" s="616">
        <v>10.055461125763999</v>
      </c>
      <c r="E16" s="617">
        <v>1.056809616512</v>
      </c>
      <c r="F16" s="615">
        <v>162.45952417745801</v>
      </c>
      <c r="G16" s="616">
        <v>121.844643133093</v>
      </c>
      <c r="H16" s="618">
        <v>16.18656</v>
      </c>
      <c r="I16" s="615">
        <v>120.37909000000001</v>
      </c>
      <c r="J16" s="616">
        <v>-1.4655531330930001</v>
      </c>
      <c r="K16" s="619">
        <v>0.74097896451099998</v>
      </c>
    </row>
    <row r="17" spans="1:11" ht="14.4" customHeight="1" thickBot="1" x14ac:dyDescent="0.35">
      <c r="A17" s="637" t="s">
        <v>349</v>
      </c>
      <c r="B17" s="615">
        <v>3.9934664777890001</v>
      </c>
      <c r="C17" s="615">
        <v>4.8495900000000001</v>
      </c>
      <c r="D17" s="616">
        <v>0.85612352220999999</v>
      </c>
      <c r="E17" s="617">
        <v>1.2143810463839999</v>
      </c>
      <c r="F17" s="615">
        <v>2.0001356061590001</v>
      </c>
      <c r="G17" s="616">
        <v>1.5001017046189999</v>
      </c>
      <c r="H17" s="618">
        <v>1.2304200000000001</v>
      </c>
      <c r="I17" s="615">
        <v>5.08744</v>
      </c>
      <c r="J17" s="616">
        <v>3.5873382953799999</v>
      </c>
      <c r="K17" s="619">
        <v>2.5435475396429998</v>
      </c>
    </row>
    <row r="18" spans="1:11" ht="14.4" customHeight="1" thickBot="1" x14ac:dyDescent="0.35">
      <c r="A18" s="637" t="s">
        <v>350</v>
      </c>
      <c r="B18" s="615">
        <v>97.237959967286002</v>
      </c>
      <c r="C18" s="615">
        <v>94.801550000000006</v>
      </c>
      <c r="D18" s="616">
        <v>-2.436409967286</v>
      </c>
      <c r="E18" s="617">
        <v>0.97494383913299998</v>
      </c>
      <c r="F18" s="615">
        <v>90.698651283377998</v>
      </c>
      <c r="G18" s="616">
        <v>68.023988462532998</v>
      </c>
      <c r="H18" s="618">
        <v>6.6450300000000002</v>
      </c>
      <c r="I18" s="615">
        <v>68.582400000000007</v>
      </c>
      <c r="J18" s="616">
        <v>0.55841153746600003</v>
      </c>
      <c r="K18" s="619">
        <v>0.75615677884400001</v>
      </c>
    </row>
    <row r="19" spans="1:11" ht="14.4" customHeight="1" thickBot="1" x14ac:dyDescent="0.35">
      <c r="A19" s="636" t="s">
        <v>351</v>
      </c>
      <c r="B19" s="620">
        <v>91.001634544572994</v>
      </c>
      <c r="C19" s="620">
        <v>93.311000000000007</v>
      </c>
      <c r="D19" s="621">
        <v>2.3093654554260001</v>
      </c>
      <c r="E19" s="627">
        <v>1.025377186541</v>
      </c>
      <c r="F19" s="620">
        <v>92.999448964562006</v>
      </c>
      <c r="G19" s="621">
        <v>69.749586723421999</v>
      </c>
      <c r="H19" s="623">
        <v>0</v>
      </c>
      <c r="I19" s="620">
        <v>42.192999999999998</v>
      </c>
      <c r="J19" s="621">
        <v>-27.556586723422001</v>
      </c>
      <c r="K19" s="628">
        <v>0.453690860212</v>
      </c>
    </row>
    <row r="20" spans="1:11" ht="14.4" customHeight="1" thickBot="1" x14ac:dyDescent="0.35">
      <c r="A20" s="637" t="s">
        <v>352</v>
      </c>
      <c r="B20" s="615">
        <v>70.779049090222998</v>
      </c>
      <c r="C20" s="615">
        <v>74.119</v>
      </c>
      <c r="D20" s="616">
        <v>3.3399509097759998</v>
      </c>
      <c r="E20" s="617">
        <v>1.0471884117220001</v>
      </c>
      <c r="F20" s="615">
        <v>73.999561541695002</v>
      </c>
      <c r="G20" s="616">
        <v>55.499671156270999</v>
      </c>
      <c r="H20" s="618">
        <v>0</v>
      </c>
      <c r="I20" s="615">
        <v>38.228999999999999</v>
      </c>
      <c r="J20" s="616">
        <v>-17.270671156271</v>
      </c>
      <c r="K20" s="619">
        <v>0.516611169087</v>
      </c>
    </row>
    <row r="21" spans="1:11" ht="14.4" customHeight="1" thickBot="1" x14ac:dyDescent="0.35">
      <c r="A21" s="637" t="s">
        <v>353</v>
      </c>
      <c r="B21" s="615">
        <v>20.222585454349002</v>
      </c>
      <c r="C21" s="615">
        <v>19.192</v>
      </c>
      <c r="D21" s="616">
        <v>-1.0305854543490001</v>
      </c>
      <c r="E21" s="617">
        <v>0.94903789840899999</v>
      </c>
      <c r="F21" s="615">
        <v>18.999887422867001</v>
      </c>
      <c r="G21" s="616">
        <v>14.24991556715</v>
      </c>
      <c r="H21" s="618">
        <v>0</v>
      </c>
      <c r="I21" s="615">
        <v>3.964</v>
      </c>
      <c r="J21" s="616">
        <v>-10.285915567150001</v>
      </c>
      <c r="K21" s="619">
        <v>0.20863281512000001</v>
      </c>
    </row>
    <row r="22" spans="1:11" ht="14.4" customHeight="1" thickBot="1" x14ac:dyDescent="0.35">
      <c r="A22" s="636" t="s">
        <v>354</v>
      </c>
      <c r="B22" s="620">
        <v>3388.6714830194501</v>
      </c>
      <c r="C22" s="620">
        <v>3870.1579700000002</v>
      </c>
      <c r="D22" s="621">
        <v>481.486486980552</v>
      </c>
      <c r="E22" s="627">
        <v>1.1420870950140001</v>
      </c>
      <c r="F22" s="620">
        <v>2298.3497079655999</v>
      </c>
      <c r="G22" s="621">
        <v>1723.7622809741999</v>
      </c>
      <c r="H22" s="623">
        <v>202.98858000000001</v>
      </c>
      <c r="I22" s="620">
        <v>1582.6800900000001</v>
      </c>
      <c r="J22" s="621">
        <v>-141.08219097419999</v>
      </c>
      <c r="K22" s="628">
        <v>0.68861587273400005</v>
      </c>
    </row>
    <row r="23" spans="1:11" ht="14.4" customHeight="1" thickBot="1" x14ac:dyDescent="0.35">
      <c r="A23" s="637" t="s">
        <v>355</v>
      </c>
      <c r="B23" s="615">
        <v>33.124566148088</v>
      </c>
      <c r="C23" s="615">
        <v>13.87265</v>
      </c>
      <c r="D23" s="616">
        <v>-19.251916148088</v>
      </c>
      <c r="E23" s="617">
        <v>0.41880246636200003</v>
      </c>
      <c r="F23" s="615">
        <v>13.999992461844</v>
      </c>
      <c r="G23" s="616">
        <v>10.499994346383</v>
      </c>
      <c r="H23" s="618">
        <v>1.0923799999999999</v>
      </c>
      <c r="I23" s="615">
        <v>5.7949200000000003</v>
      </c>
      <c r="J23" s="616">
        <v>-4.7050743463830003</v>
      </c>
      <c r="K23" s="619">
        <v>0.413923080015</v>
      </c>
    </row>
    <row r="24" spans="1:11" ht="14.4" customHeight="1" thickBot="1" x14ac:dyDescent="0.35">
      <c r="A24" s="637" t="s">
        <v>356</v>
      </c>
      <c r="B24" s="615">
        <v>404.665276530585</v>
      </c>
      <c r="C24" s="615">
        <v>0</v>
      </c>
      <c r="D24" s="616">
        <v>-404.665276530585</v>
      </c>
      <c r="E24" s="617">
        <v>0</v>
      </c>
      <c r="F24" s="615">
        <v>0</v>
      </c>
      <c r="G24" s="616">
        <v>0</v>
      </c>
      <c r="H24" s="618">
        <v>0</v>
      </c>
      <c r="I24" s="615">
        <v>119.49550000000001</v>
      </c>
      <c r="J24" s="616">
        <v>119.49550000000001</v>
      </c>
      <c r="K24" s="626" t="s">
        <v>341</v>
      </c>
    </row>
    <row r="25" spans="1:11" ht="14.4" customHeight="1" thickBot="1" x14ac:dyDescent="0.35">
      <c r="A25" s="637" t="s">
        <v>357</v>
      </c>
      <c r="B25" s="615">
        <v>54.99044485476</v>
      </c>
      <c r="C25" s="615">
        <v>21.466249999999999</v>
      </c>
      <c r="D25" s="616">
        <v>-33.524194854759997</v>
      </c>
      <c r="E25" s="617">
        <v>0.39036327232200002</v>
      </c>
      <c r="F25" s="615">
        <v>21.467434654883</v>
      </c>
      <c r="G25" s="616">
        <v>16.100575991162</v>
      </c>
      <c r="H25" s="618">
        <v>0</v>
      </c>
      <c r="I25" s="615">
        <v>7.90604</v>
      </c>
      <c r="J25" s="616">
        <v>-8.1945359911620006</v>
      </c>
      <c r="K25" s="619">
        <v>0.36828061326799999</v>
      </c>
    </row>
    <row r="26" spans="1:11" ht="14.4" customHeight="1" thickBot="1" x14ac:dyDescent="0.35">
      <c r="A26" s="637" t="s">
        <v>358</v>
      </c>
      <c r="B26" s="615">
        <v>0.91849790972099998</v>
      </c>
      <c r="C26" s="615">
        <v>0.48019000000000001</v>
      </c>
      <c r="D26" s="616">
        <v>-0.43830790972099998</v>
      </c>
      <c r="E26" s="617">
        <v>0.52279923004399997</v>
      </c>
      <c r="F26" s="615">
        <v>1.480189491405</v>
      </c>
      <c r="G26" s="616">
        <v>1.1101421185539999</v>
      </c>
      <c r="H26" s="618">
        <v>0</v>
      </c>
      <c r="I26" s="615">
        <v>0.44538</v>
      </c>
      <c r="J26" s="616">
        <v>-0.66476211855400003</v>
      </c>
      <c r="K26" s="619">
        <v>0.30089390756099998</v>
      </c>
    </row>
    <row r="27" spans="1:11" ht="14.4" customHeight="1" thickBot="1" x14ac:dyDescent="0.35">
      <c r="A27" s="637" t="s">
        <v>359</v>
      </c>
      <c r="B27" s="615">
        <v>268.434547640613</v>
      </c>
      <c r="C27" s="615">
        <v>256.39253000000002</v>
      </c>
      <c r="D27" s="616">
        <v>-12.042017640612</v>
      </c>
      <c r="E27" s="617">
        <v>0.95513983670699998</v>
      </c>
      <c r="F27" s="615">
        <v>261.97558519244001</v>
      </c>
      <c r="G27" s="616">
        <v>196.48168889433001</v>
      </c>
      <c r="H27" s="618">
        <v>13.76699</v>
      </c>
      <c r="I27" s="615">
        <v>181.13412</v>
      </c>
      <c r="J27" s="616">
        <v>-15.347568894329999</v>
      </c>
      <c r="K27" s="619">
        <v>0.69141603354699999</v>
      </c>
    </row>
    <row r="28" spans="1:11" ht="14.4" customHeight="1" thickBot="1" x14ac:dyDescent="0.35">
      <c r="A28" s="637" t="s">
        <v>360</v>
      </c>
      <c r="B28" s="615">
        <v>859.53876992008099</v>
      </c>
      <c r="C28" s="615">
        <v>2154.9915799999999</v>
      </c>
      <c r="D28" s="616">
        <v>1295.45281007992</v>
      </c>
      <c r="E28" s="617">
        <v>2.5071487818980001</v>
      </c>
      <c r="F28" s="615">
        <v>467.996837023701</v>
      </c>
      <c r="G28" s="616">
        <v>350.99762776777601</v>
      </c>
      <c r="H28" s="618">
        <v>15.2431</v>
      </c>
      <c r="I28" s="615">
        <v>211.80484999999999</v>
      </c>
      <c r="J28" s="616">
        <v>-139.19277776777599</v>
      </c>
      <c r="K28" s="619">
        <v>0.452577524555</v>
      </c>
    </row>
    <row r="29" spans="1:11" ht="14.4" customHeight="1" thickBot="1" x14ac:dyDescent="0.35">
      <c r="A29" s="637" t="s">
        <v>361</v>
      </c>
      <c r="B29" s="615">
        <v>25.958363731504001</v>
      </c>
      <c r="C29" s="615">
        <v>23.844000000000001</v>
      </c>
      <c r="D29" s="616">
        <v>-2.114363731504</v>
      </c>
      <c r="E29" s="617">
        <v>0.91854788100700002</v>
      </c>
      <c r="F29" s="615">
        <v>23.358163568763999</v>
      </c>
      <c r="G29" s="616">
        <v>17.518622676572999</v>
      </c>
      <c r="H29" s="618">
        <v>0</v>
      </c>
      <c r="I29" s="615">
        <v>30.036999999999999</v>
      </c>
      <c r="J29" s="616">
        <v>12.518377323426</v>
      </c>
      <c r="K29" s="619">
        <v>1.2859315721269999</v>
      </c>
    </row>
    <row r="30" spans="1:11" ht="14.4" customHeight="1" thickBot="1" x14ac:dyDescent="0.35">
      <c r="A30" s="637" t="s">
        <v>362</v>
      </c>
      <c r="B30" s="615">
        <v>304.87633985980898</v>
      </c>
      <c r="C30" s="615">
        <v>337.11491999999998</v>
      </c>
      <c r="D30" s="616">
        <v>32.238580140190003</v>
      </c>
      <c r="E30" s="617">
        <v>1.105743135577</v>
      </c>
      <c r="F30" s="615">
        <v>340.51338451273398</v>
      </c>
      <c r="G30" s="616">
        <v>255.38503838455</v>
      </c>
      <c r="H30" s="618">
        <v>28.836469999999998</v>
      </c>
      <c r="I30" s="615">
        <v>272.02958999999998</v>
      </c>
      <c r="J30" s="616">
        <v>16.644551615449998</v>
      </c>
      <c r="K30" s="619">
        <v>0.79888075585999996</v>
      </c>
    </row>
    <row r="31" spans="1:11" ht="14.4" customHeight="1" thickBot="1" x14ac:dyDescent="0.35">
      <c r="A31" s="637" t="s">
        <v>363</v>
      </c>
      <c r="B31" s="615">
        <v>5.6215702320769996</v>
      </c>
      <c r="C31" s="615">
        <v>7.4624499999999996</v>
      </c>
      <c r="D31" s="616">
        <v>1.8408797679219999</v>
      </c>
      <c r="E31" s="617">
        <v>1.327467182997</v>
      </c>
      <c r="F31" s="615">
        <v>7.6550988584670003</v>
      </c>
      <c r="G31" s="616">
        <v>5.74132414385</v>
      </c>
      <c r="H31" s="618">
        <v>0.61199999999999999</v>
      </c>
      <c r="I31" s="615">
        <v>7.6530300000000002</v>
      </c>
      <c r="J31" s="616">
        <v>1.9117058561489999</v>
      </c>
      <c r="K31" s="619">
        <v>0.99972974111599999</v>
      </c>
    </row>
    <row r="32" spans="1:11" ht="14.4" customHeight="1" thickBot="1" x14ac:dyDescent="0.35">
      <c r="A32" s="637" t="s">
        <v>364</v>
      </c>
      <c r="B32" s="615">
        <v>119.20527524204</v>
      </c>
      <c r="C32" s="615">
        <v>126.17395999999999</v>
      </c>
      <c r="D32" s="616">
        <v>6.9686847579600002</v>
      </c>
      <c r="E32" s="617">
        <v>1.058459533303</v>
      </c>
      <c r="F32" s="615">
        <v>128.95938334977299</v>
      </c>
      <c r="G32" s="616">
        <v>96.719537512330007</v>
      </c>
      <c r="H32" s="618">
        <v>13.368499999999999</v>
      </c>
      <c r="I32" s="615">
        <v>102.86669000000001</v>
      </c>
      <c r="J32" s="616">
        <v>6.1471524876689996</v>
      </c>
      <c r="K32" s="619">
        <v>0.79766735330100003</v>
      </c>
    </row>
    <row r="33" spans="1:11" ht="14.4" customHeight="1" thickBot="1" x14ac:dyDescent="0.35">
      <c r="A33" s="637" t="s">
        <v>365</v>
      </c>
      <c r="B33" s="615">
        <v>0</v>
      </c>
      <c r="C33" s="615">
        <v>1.1375299999999999</v>
      </c>
      <c r="D33" s="616">
        <v>1.1375299999999999</v>
      </c>
      <c r="E33" s="625" t="s">
        <v>335</v>
      </c>
      <c r="F33" s="615">
        <v>1.13752465482</v>
      </c>
      <c r="G33" s="616">
        <v>0.85314349111499999</v>
      </c>
      <c r="H33" s="618">
        <v>0</v>
      </c>
      <c r="I33" s="615">
        <v>0.26778000000000002</v>
      </c>
      <c r="J33" s="616">
        <v>-0.58536349111499997</v>
      </c>
      <c r="K33" s="619">
        <v>0.23540588669000001</v>
      </c>
    </row>
    <row r="34" spans="1:11" ht="14.4" customHeight="1" thickBot="1" x14ac:dyDescent="0.35">
      <c r="A34" s="637" t="s">
        <v>366</v>
      </c>
      <c r="B34" s="615">
        <v>1311.33783095017</v>
      </c>
      <c r="C34" s="615">
        <v>927.221910000001</v>
      </c>
      <c r="D34" s="616">
        <v>-384.11592095016999</v>
      </c>
      <c r="E34" s="617">
        <v>0.70708088191700003</v>
      </c>
      <c r="F34" s="615">
        <v>1029.8061141967701</v>
      </c>
      <c r="G34" s="616">
        <v>772.35458564757505</v>
      </c>
      <c r="H34" s="618">
        <v>130.06914</v>
      </c>
      <c r="I34" s="615">
        <v>643.24518999999998</v>
      </c>
      <c r="J34" s="616">
        <v>-129.10939564757501</v>
      </c>
      <c r="K34" s="619">
        <v>0.62462747223199999</v>
      </c>
    </row>
    <row r="35" spans="1:11" ht="14.4" customHeight="1" thickBot="1" x14ac:dyDescent="0.35">
      <c r="A35" s="636" t="s">
        <v>367</v>
      </c>
      <c r="B35" s="620">
        <v>216.01172607755899</v>
      </c>
      <c r="C35" s="620">
        <v>321.42651000000001</v>
      </c>
      <c r="D35" s="621">
        <v>105.414783922442</v>
      </c>
      <c r="E35" s="627">
        <v>1.488004914532</v>
      </c>
      <c r="F35" s="620">
        <v>272.99903718598301</v>
      </c>
      <c r="G35" s="621">
        <v>204.74927788948801</v>
      </c>
      <c r="H35" s="623">
        <v>21.30265</v>
      </c>
      <c r="I35" s="620">
        <v>238.37248</v>
      </c>
      <c r="J35" s="621">
        <v>33.623202110511997</v>
      </c>
      <c r="K35" s="628">
        <v>0.87316234686000005</v>
      </c>
    </row>
    <row r="36" spans="1:11" ht="14.4" customHeight="1" thickBot="1" x14ac:dyDescent="0.35">
      <c r="A36" s="637" t="s">
        <v>368</v>
      </c>
      <c r="B36" s="615">
        <v>188.012694886356</v>
      </c>
      <c r="C36" s="615">
        <v>253.74574000000001</v>
      </c>
      <c r="D36" s="616">
        <v>65.733045113643996</v>
      </c>
      <c r="E36" s="617">
        <v>1.349620248533</v>
      </c>
      <c r="F36" s="615">
        <v>209.99925937383301</v>
      </c>
      <c r="G36" s="616">
        <v>157.499444530375</v>
      </c>
      <c r="H36" s="618">
        <v>16.419219999999999</v>
      </c>
      <c r="I36" s="615">
        <v>184.56009</v>
      </c>
      <c r="J36" s="616">
        <v>27.060645469625001</v>
      </c>
      <c r="K36" s="619">
        <v>0.87886067098599996</v>
      </c>
    </row>
    <row r="37" spans="1:11" ht="14.4" customHeight="1" thickBot="1" x14ac:dyDescent="0.35">
      <c r="A37" s="637" t="s">
        <v>369</v>
      </c>
      <c r="B37" s="615">
        <v>27.999031191202</v>
      </c>
      <c r="C37" s="615">
        <v>64.617930000000001</v>
      </c>
      <c r="D37" s="616">
        <v>36.618898808796999</v>
      </c>
      <c r="E37" s="617">
        <v>2.3078630670720002</v>
      </c>
      <c r="F37" s="615">
        <v>62.99977781215</v>
      </c>
      <c r="G37" s="616">
        <v>47.249833359112003</v>
      </c>
      <c r="H37" s="618">
        <v>4.8834299999999997</v>
      </c>
      <c r="I37" s="615">
        <v>53.072969999999998</v>
      </c>
      <c r="J37" s="616">
        <v>5.8231366408870002</v>
      </c>
      <c r="K37" s="619">
        <v>0.84243106631599995</v>
      </c>
    </row>
    <row r="38" spans="1:11" ht="14.4" customHeight="1" thickBot="1" x14ac:dyDescent="0.35">
      <c r="A38" s="637" t="s">
        <v>370</v>
      </c>
      <c r="B38" s="615">
        <v>0</v>
      </c>
      <c r="C38" s="615">
        <v>3.06284</v>
      </c>
      <c r="D38" s="616">
        <v>3.06284</v>
      </c>
      <c r="E38" s="625" t="s">
        <v>335</v>
      </c>
      <c r="F38" s="615">
        <v>0</v>
      </c>
      <c r="G38" s="616">
        <v>0</v>
      </c>
      <c r="H38" s="618">
        <v>0</v>
      </c>
      <c r="I38" s="615">
        <v>0.73941999999999997</v>
      </c>
      <c r="J38" s="616">
        <v>0.73941999999999997</v>
      </c>
      <c r="K38" s="626" t="s">
        <v>335</v>
      </c>
    </row>
    <row r="39" spans="1:11" ht="14.4" customHeight="1" thickBot="1" x14ac:dyDescent="0.35">
      <c r="A39" s="636" t="s">
        <v>371</v>
      </c>
      <c r="B39" s="620">
        <v>473.14394890767198</v>
      </c>
      <c r="C39" s="620">
        <v>550.92951000000096</v>
      </c>
      <c r="D39" s="621">
        <v>77.785561092327995</v>
      </c>
      <c r="E39" s="627">
        <v>1.1644014707820001</v>
      </c>
      <c r="F39" s="620">
        <v>545.43209258911099</v>
      </c>
      <c r="G39" s="621">
        <v>409.07406944183299</v>
      </c>
      <c r="H39" s="623">
        <v>40.834530000000001</v>
      </c>
      <c r="I39" s="620">
        <v>360.15487000000002</v>
      </c>
      <c r="J39" s="621">
        <v>-48.919199441833001</v>
      </c>
      <c r="K39" s="628">
        <v>0.66031110910599999</v>
      </c>
    </row>
    <row r="40" spans="1:11" ht="14.4" customHeight="1" thickBot="1" x14ac:dyDescent="0.35">
      <c r="A40" s="637" t="s">
        <v>372</v>
      </c>
      <c r="B40" s="615">
        <v>83.568086291003993</v>
      </c>
      <c r="C40" s="615">
        <v>37.33455</v>
      </c>
      <c r="D40" s="616">
        <v>-46.233536291004</v>
      </c>
      <c r="E40" s="617">
        <v>0.44675607228800002</v>
      </c>
      <c r="F40" s="615">
        <v>43.087997729822</v>
      </c>
      <c r="G40" s="616">
        <v>32.315998297367003</v>
      </c>
      <c r="H40" s="618">
        <v>0</v>
      </c>
      <c r="I40" s="615">
        <v>1.0503</v>
      </c>
      <c r="J40" s="616">
        <v>-31.265698297366999</v>
      </c>
      <c r="K40" s="619">
        <v>2.4375697533E-2</v>
      </c>
    </row>
    <row r="41" spans="1:11" ht="14.4" customHeight="1" thickBot="1" x14ac:dyDescent="0.35">
      <c r="A41" s="637" t="s">
        <v>373</v>
      </c>
      <c r="B41" s="615">
        <v>13.096562241102999</v>
      </c>
      <c r="C41" s="615">
        <v>19.657530000000001</v>
      </c>
      <c r="D41" s="616">
        <v>6.560967758896</v>
      </c>
      <c r="E41" s="617">
        <v>1.500968699885</v>
      </c>
      <c r="F41" s="615">
        <v>19.786443964421</v>
      </c>
      <c r="G41" s="616">
        <v>14.839832973316</v>
      </c>
      <c r="H41" s="618">
        <v>0.39127000000000001</v>
      </c>
      <c r="I41" s="615">
        <v>10.93412</v>
      </c>
      <c r="J41" s="616">
        <v>-3.9057129733160001</v>
      </c>
      <c r="K41" s="619">
        <v>0.552606623992</v>
      </c>
    </row>
    <row r="42" spans="1:11" ht="14.4" customHeight="1" thickBot="1" x14ac:dyDescent="0.35">
      <c r="A42" s="637" t="s">
        <v>374</v>
      </c>
      <c r="B42" s="615">
        <v>145.97487812684301</v>
      </c>
      <c r="C42" s="615">
        <v>209.49059</v>
      </c>
      <c r="D42" s="616">
        <v>63.515711873157002</v>
      </c>
      <c r="E42" s="617">
        <v>1.4351139914490001</v>
      </c>
      <c r="F42" s="615">
        <v>215.49210800859299</v>
      </c>
      <c r="G42" s="616">
        <v>161.61908100644399</v>
      </c>
      <c r="H42" s="618">
        <v>15.63625</v>
      </c>
      <c r="I42" s="615">
        <v>163.82055</v>
      </c>
      <c r="J42" s="616">
        <v>2.2014689935549998</v>
      </c>
      <c r="K42" s="619">
        <v>0.76021600750899998</v>
      </c>
    </row>
    <row r="43" spans="1:11" ht="14.4" customHeight="1" thickBot="1" x14ac:dyDescent="0.35">
      <c r="A43" s="637" t="s">
        <v>375</v>
      </c>
      <c r="B43" s="615">
        <v>47.882025205687</v>
      </c>
      <c r="C43" s="615">
        <v>30.889869999999998</v>
      </c>
      <c r="D43" s="616">
        <v>-16.992155205686998</v>
      </c>
      <c r="E43" s="617">
        <v>0.64512455075300001</v>
      </c>
      <c r="F43" s="615">
        <v>33.901323086826999</v>
      </c>
      <c r="G43" s="616">
        <v>25.425992315119998</v>
      </c>
      <c r="H43" s="618">
        <v>3.2010399999999999</v>
      </c>
      <c r="I43" s="615">
        <v>21.613769999999999</v>
      </c>
      <c r="J43" s="616">
        <v>-3.8122223151200001</v>
      </c>
      <c r="K43" s="619">
        <v>0.63754945329500001</v>
      </c>
    </row>
    <row r="44" spans="1:11" ht="14.4" customHeight="1" thickBot="1" x14ac:dyDescent="0.35">
      <c r="A44" s="637" t="s">
        <v>376</v>
      </c>
      <c r="B44" s="615">
        <v>21.663742951865999</v>
      </c>
      <c r="C44" s="615">
        <v>16.059090000000001</v>
      </c>
      <c r="D44" s="616">
        <v>-5.604652951866</v>
      </c>
      <c r="E44" s="617">
        <v>0.74128879924699997</v>
      </c>
      <c r="F44" s="615">
        <v>19.998379477813</v>
      </c>
      <c r="G44" s="616">
        <v>14.998784608359999</v>
      </c>
      <c r="H44" s="618">
        <v>6.4875499999999997</v>
      </c>
      <c r="I44" s="615">
        <v>24.184059999999999</v>
      </c>
      <c r="J44" s="616">
        <v>9.1852753916389993</v>
      </c>
      <c r="K44" s="619">
        <v>1.2093009849530001</v>
      </c>
    </row>
    <row r="45" spans="1:11" ht="14.4" customHeight="1" thickBot="1" x14ac:dyDescent="0.35">
      <c r="A45" s="637" t="s">
        <v>377</v>
      </c>
      <c r="B45" s="615">
        <v>8.8551099576000006E-2</v>
      </c>
      <c r="C45" s="615">
        <v>0.46205000000000002</v>
      </c>
      <c r="D45" s="616">
        <v>0.37349890042299999</v>
      </c>
      <c r="E45" s="617">
        <v>5.2178911635210001</v>
      </c>
      <c r="F45" s="615">
        <v>0.80236688593500005</v>
      </c>
      <c r="G45" s="616">
        <v>0.60177516445099999</v>
      </c>
      <c r="H45" s="618">
        <v>0</v>
      </c>
      <c r="I45" s="615">
        <v>9.9220000000000003E-2</v>
      </c>
      <c r="J45" s="616">
        <v>-0.50255516445100001</v>
      </c>
      <c r="K45" s="619">
        <v>0.123659141147</v>
      </c>
    </row>
    <row r="46" spans="1:11" ht="14.4" customHeight="1" thickBot="1" x14ac:dyDescent="0.35">
      <c r="A46" s="637" t="s">
        <v>378</v>
      </c>
      <c r="B46" s="615">
        <v>1.7116489040639999</v>
      </c>
      <c r="C46" s="615">
        <v>3.3540299999999998</v>
      </c>
      <c r="D46" s="616">
        <v>1.642381095935</v>
      </c>
      <c r="E46" s="617">
        <v>1.9595315324510001</v>
      </c>
      <c r="F46" s="615">
        <v>1.872289384353</v>
      </c>
      <c r="G46" s="616">
        <v>1.4042170382650001</v>
      </c>
      <c r="H46" s="618">
        <v>0</v>
      </c>
      <c r="I46" s="615">
        <v>0.61575000000000002</v>
      </c>
      <c r="J46" s="616">
        <v>-0.78846703826499998</v>
      </c>
      <c r="K46" s="619">
        <v>0.32887544262399998</v>
      </c>
    </row>
    <row r="47" spans="1:11" ht="14.4" customHeight="1" thickBot="1" x14ac:dyDescent="0.35">
      <c r="A47" s="637" t="s">
        <v>379</v>
      </c>
      <c r="B47" s="615">
        <v>131.461015364427</v>
      </c>
      <c r="C47" s="615">
        <v>146.97009</v>
      </c>
      <c r="D47" s="616">
        <v>15.509074635572</v>
      </c>
      <c r="E47" s="617">
        <v>1.11797470598</v>
      </c>
      <c r="F47" s="615">
        <v>147.984776735324</v>
      </c>
      <c r="G47" s="616">
        <v>110.988582551493</v>
      </c>
      <c r="H47" s="618">
        <v>10.89242</v>
      </c>
      <c r="I47" s="615">
        <v>88.864959999999996</v>
      </c>
      <c r="J47" s="616">
        <v>-22.123622551493</v>
      </c>
      <c r="K47" s="619">
        <v>0.60050068635700005</v>
      </c>
    </row>
    <row r="48" spans="1:11" ht="14.4" customHeight="1" thickBot="1" x14ac:dyDescent="0.35">
      <c r="A48" s="637" t="s">
        <v>380</v>
      </c>
      <c r="B48" s="615">
        <v>27.697438723099001</v>
      </c>
      <c r="C48" s="615">
        <v>19.238050000000001</v>
      </c>
      <c r="D48" s="616">
        <v>-8.4593887230989999</v>
      </c>
      <c r="E48" s="617">
        <v>0.69457866455899997</v>
      </c>
      <c r="F48" s="615">
        <v>21.509888021074001</v>
      </c>
      <c r="G48" s="616">
        <v>16.132416015806001</v>
      </c>
      <c r="H48" s="618">
        <v>1.0749</v>
      </c>
      <c r="I48" s="615">
        <v>11.97875</v>
      </c>
      <c r="J48" s="616">
        <v>-4.1536660158060004</v>
      </c>
      <c r="K48" s="619">
        <v>0.556895042329</v>
      </c>
    </row>
    <row r="49" spans="1:11" ht="14.4" customHeight="1" thickBot="1" x14ac:dyDescent="0.35">
      <c r="A49" s="637" t="s">
        <v>381</v>
      </c>
      <c r="B49" s="615">
        <v>0</v>
      </c>
      <c r="C49" s="615">
        <v>5.7354000000000003</v>
      </c>
      <c r="D49" s="616">
        <v>5.7354000000000003</v>
      </c>
      <c r="E49" s="625" t="s">
        <v>341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4.5104800000000003</v>
      </c>
      <c r="D50" s="616">
        <v>4.5104800000000003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5.0291300000000003</v>
      </c>
      <c r="D51" s="616">
        <v>5.0291300000000003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52.198650000000001</v>
      </c>
      <c r="D52" s="616">
        <v>52.198650000000001</v>
      </c>
      <c r="E52" s="625" t="s">
        <v>341</v>
      </c>
      <c r="F52" s="615">
        <v>40.996519294944001</v>
      </c>
      <c r="G52" s="616">
        <v>30.747389471207999</v>
      </c>
      <c r="H52" s="618">
        <v>3.1511</v>
      </c>
      <c r="I52" s="615">
        <v>36.993389999999998</v>
      </c>
      <c r="J52" s="616">
        <v>6.2460005287909999</v>
      </c>
      <c r="K52" s="619">
        <v>0.90235441047700005</v>
      </c>
    </row>
    <row r="53" spans="1:11" ht="14.4" customHeight="1" thickBot="1" x14ac:dyDescent="0.35">
      <c r="A53" s="636" t="s">
        <v>385</v>
      </c>
      <c r="B53" s="620">
        <v>15.345047383733</v>
      </c>
      <c r="C53" s="620">
        <v>21.767430000000001</v>
      </c>
      <c r="D53" s="621">
        <v>6.4223826162659998</v>
      </c>
      <c r="E53" s="627">
        <v>1.4185312991000001</v>
      </c>
      <c r="F53" s="620">
        <v>20.829625872621001</v>
      </c>
      <c r="G53" s="621">
        <v>15.622219404466</v>
      </c>
      <c r="H53" s="623">
        <v>1.71099</v>
      </c>
      <c r="I53" s="620">
        <v>23.692689999999999</v>
      </c>
      <c r="J53" s="621">
        <v>8.0704705955339993</v>
      </c>
      <c r="K53" s="628">
        <v>1.1374515387299999</v>
      </c>
    </row>
    <row r="54" spans="1:11" ht="14.4" customHeight="1" thickBot="1" x14ac:dyDescent="0.35">
      <c r="A54" s="637" t="s">
        <v>386</v>
      </c>
      <c r="B54" s="615">
        <v>1.442748985812</v>
      </c>
      <c r="C54" s="615">
        <v>0.6</v>
      </c>
      <c r="D54" s="616">
        <v>-0.84274898581199997</v>
      </c>
      <c r="E54" s="617">
        <v>0.415872758116</v>
      </c>
      <c r="F54" s="615">
        <v>0.94824644735499997</v>
      </c>
      <c r="G54" s="616">
        <v>0.71118483551599998</v>
      </c>
      <c r="H54" s="618">
        <v>0</v>
      </c>
      <c r="I54" s="615">
        <v>0</v>
      </c>
      <c r="J54" s="616">
        <v>-0.71118483551599998</v>
      </c>
      <c r="K54" s="619">
        <v>0</v>
      </c>
    </row>
    <row r="55" spans="1:11" ht="14.4" customHeight="1" thickBot="1" x14ac:dyDescent="0.35">
      <c r="A55" s="637" t="s">
        <v>387</v>
      </c>
      <c r="B55" s="615">
        <v>0</v>
      </c>
      <c r="C55" s="615">
        <v>0</v>
      </c>
      <c r="D55" s="616">
        <v>0</v>
      </c>
      <c r="E55" s="625" t="s">
        <v>335</v>
      </c>
      <c r="F55" s="615">
        <v>0</v>
      </c>
      <c r="G55" s="616">
        <v>0</v>
      </c>
      <c r="H55" s="618">
        <v>0.84699999999999998</v>
      </c>
      <c r="I55" s="615">
        <v>8.407</v>
      </c>
      <c r="J55" s="616">
        <v>8.407</v>
      </c>
      <c r="K55" s="626" t="s">
        <v>341</v>
      </c>
    </row>
    <row r="56" spans="1:11" ht="14.4" customHeight="1" thickBot="1" x14ac:dyDescent="0.35">
      <c r="A56" s="637" t="s">
        <v>388</v>
      </c>
      <c r="B56" s="615">
        <v>2.9561687911750001</v>
      </c>
      <c r="C56" s="615">
        <v>8.0634999999999994</v>
      </c>
      <c r="D56" s="616">
        <v>5.1073312088240002</v>
      </c>
      <c r="E56" s="617">
        <v>2.7276859237769999</v>
      </c>
      <c r="F56" s="615">
        <v>6.5318543025890001</v>
      </c>
      <c r="G56" s="616">
        <v>4.8988907269409996</v>
      </c>
      <c r="H56" s="618">
        <v>0</v>
      </c>
      <c r="I56" s="615">
        <v>0</v>
      </c>
      <c r="J56" s="616">
        <v>-4.8988907269409996</v>
      </c>
      <c r="K56" s="619">
        <v>0</v>
      </c>
    </row>
    <row r="57" spans="1:11" ht="14.4" customHeight="1" thickBot="1" x14ac:dyDescent="0.35">
      <c r="A57" s="637" t="s">
        <v>389</v>
      </c>
      <c r="B57" s="615">
        <v>1.841330508804</v>
      </c>
      <c r="C57" s="615">
        <v>6.5225</v>
      </c>
      <c r="D57" s="616">
        <v>4.6811694911949999</v>
      </c>
      <c r="E57" s="617">
        <v>3.542275527838</v>
      </c>
      <c r="F57" s="615">
        <v>4.3478466405420004</v>
      </c>
      <c r="G57" s="616">
        <v>3.2608849804059998</v>
      </c>
      <c r="H57" s="618">
        <v>0.35574</v>
      </c>
      <c r="I57" s="615">
        <v>8.63293</v>
      </c>
      <c r="J57" s="616">
        <v>5.3720450195930001</v>
      </c>
      <c r="K57" s="619">
        <v>1.9855645135910001</v>
      </c>
    </row>
    <row r="58" spans="1:11" ht="14.4" customHeight="1" thickBot="1" x14ac:dyDescent="0.35">
      <c r="A58" s="637" t="s">
        <v>390</v>
      </c>
      <c r="B58" s="615">
        <v>0</v>
      </c>
      <c r="C58" s="615">
        <v>8.4099999999999994E-2</v>
      </c>
      <c r="D58" s="616">
        <v>8.4099999999999994E-2</v>
      </c>
      <c r="E58" s="625" t="s">
        <v>335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9.1047990979409992</v>
      </c>
      <c r="C59" s="615">
        <v>6.4973299999999998</v>
      </c>
      <c r="D59" s="616">
        <v>-2.6074690979409998</v>
      </c>
      <c r="E59" s="617">
        <v>0.71361596561399998</v>
      </c>
      <c r="F59" s="615">
        <v>9.0016784821340003</v>
      </c>
      <c r="G59" s="616">
        <v>6.7512588616010003</v>
      </c>
      <c r="H59" s="618">
        <v>0.50824999999999998</v>
      </c>
      <c r="I59" s="615">
        <v>6.6527599999999998</v>
      </c>
      <c r="J59" s="616">
        <v>-9.8498861601000007E-2</v>
      </c>
      <c r="K59" s="619">
        <v>0.73905772275699999</v>
      </c>
    </row>
    <row r="60" spans="1:11" ht="14.4" customHeight="1" thickBot="1" x14ac:dyDescent="0.35">
      <c r="A60" s="636" t="s">
        <v>392</v>
      </c>
      <c r="B60" s="620">
        <v>253.60207552832401</v>
      </c>
      <c r="C60" s="620">
        <v>181.09258000000099</v>
      </c>
      <c r="D60" s="621">
        <v>-72.509495528323001</v>
      </c>
      <c r="E60" s="627">
        <v>0.71408161633800005</v>
      </c>
      <c r="F60" s="620">
        <v>1259.8230513216999</v>
      </c>
      <c r="G60" s="621">
        <v>944.86728849127701</v>
      </c>
      <c r="H60" s="623">
        <v>48.833889999999997</v>
      </c>
      <c r="I60" s="620">
        <v>638.85240000000101</v>
      </c>
      <c r="J60" s="621">
        <v>-306.014888491276</v>
      </c>
      <c r="K60" s="628">
        <v>0.507096928675</v>
      </c>
    </row>
    <row r="61" spans="1:11" ht="14.4" customHeight="1" thickBot="1" x14ac:dyDescent="0.35">
      <c r="A61" s="637" t="s">
        <v>393</v>
      </c>
      <c r="B61" s="615">
        <v>17.234261504046</v>
      </c>
      <c r="C61" s="615">
        <v>7.6580700000000004</v>
      </c>
      <c r="D61" s="616">
        <v>-9.5761915040459993</v>
      </c>
      <c r="E61" s="617">
        <v>0.44435150285899999</v>
      </c>
      <c r="F61" s="615">
        <v>6.8503763736629999</v>
      </c>
      <c r="G61" s="616">
        <v>5.1377822802470003</v>
      </c>
      <c r="H61" s="618">
        <v>0.46342</v>
      </c>
      <c r="I61" s="615">
        <v>10.311999999999999</v>
      </c>
      <c r="J61" s="616">
        <v>5.1742177197519998</v>
      </c>
      <c r="K61" s="619">
        <v>1.505318750024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25" t="s">
        <v>335</v>
      </c>
      <c r="F62" s="615">
        <v>0</v>
      </c>
      <c r="G62" s="616">
        <v>0</v>
      </c>
      <c r="H62" s="618">
        <v>0</v>
      </c>
      <c r="I62" s="615">
        <v>0.68969999999999998</v>
      </c>
      <c r="J62" s="616">
        <v>0.68969999999999998</v>
      </c>
      <c r="K62" s="626" t="s">
        <v>341</v>
      </c>
    </row>
    <row r="63" spans="1:11" ht="14.4" customHeight="1" thickBot="1" x14ac:dyDescent="0.35">
      <c r="A63" s="637" t="s">
        <v>395</v>
      </c>
      <c r="B63" s="615">
        <v>2.9234142937679999</v>
      </c>
      <c r="C63" s="615">
        <v>1.78657</v>
      </c>
      <c r="D63" s="616">
        <v>-1.1368442937679999</v>
      </c>
      <c r="E63" s="617">
        <v>0.61112446628100003</v>
      </c>
      <c r="F63" s="615">
        <v>0</v>
      </c>
      <c r="G63" s="616">
        <v>0</v>
      </c>
      <c r="H63" s="618">
        <v>0</v>
      </c>
      <c r="I63" s="615">
        <v>0.59799999999999998</v>
      </c>
      <c r="J63" s="616">
        <v>0.59799999999999998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233.444399730508</v>
      </c>
      <c r="C64" s="615">
        <v>171.647940000001</v>
      </c>
      <c r="D64" s="616">
        <v>-61.796459730507003</v>
      </c>
      <c r="E64" s="617">
        <v>0.73528403421999999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0</v>
      </c>
      <c r="C65" s="615">
        <v>0</v>
      </c>
      <c r="D65" s="616">
        <v>0</v>
      </c>
      <c r="E65" s="617">
        <v>1</v>
      </c>
      <c r="F65" s="615">
        <v>158.00057716434401</v>
      </c>
      <c r="G65" s="616">
        <v>118.50043287325801</v>
      </c>
      <c r="H65" s="618">
        <v>20.061979999999998</v>
      </c>
      <c r="I65" s="615">
        <v>82.456810000000004</v>
      </c>
      <c r="J65" s="616">
        <v>-36.043622873257</v>
      </c>
      <c r="K65" s="619">
        <v>0.52187663792000005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1037.9798446730399</v>
      </c>
      <c r="G66" s="616">
        <v>778.48488350478306</v>
      </c>
      <c r="H66" s="618">
        <v>26.50076</v>
      </c>
      <c r="I66" s="615">
        <v>515.75677000000098</v>
      </c>
      <c r="J66" s="616">
        <v>-262.72811350478202</v>
      </c>
      <c r="K66" s="619">
        <v>0.496885149212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56.992253110650999</v>
      </c>
      <c r="G67" s="616">
        <v>42.744189832987999</v>
      </c>
      <c r="H67" s="618">
        <v>1.8077300000000001</v>
      </c>
      <c r="I67" s="615">
        <v>29.03912</v>
      </c>
      <c r="J67" s="616">
        <v>-13.705069832988</v>
      </c>
      <c r="K67" s="619">
        <v>0.50952749566800004</v>
      </c>
    </row>
    <row r="68" spans="1:11" ht="14.4" customHeight="1" thickBot="1" x14ac:dyDescent="0.35">
      <c r="A68" s="635" t="s">
        <v>42</v>
      </c>
      <c r="B68" s="615">
        <v>2775.1072898236398</v>
      </c>
      <c r="C68" s="615">
        <v>2691.0575100000001</v>
      </c>
      <c r="D68" s="616">
        <v>-84.049779823633997</v>
      </c>
      <c r="E68" s="617">
        <v>0.96971296204199997</v>
      </c>
      <c r="F68" s="615">
        <v>2713.7290067575</v>
      </c>
      <c r="G68" s="616">
        <v>2035.2967550681201</v>
      </c>
      <c r="H68" s="618">
        <v>136.459</v>
      </c>
      <c r="I68" s="615">
        <v>1697.847</v>
      </c>
      <c r="J68" s="616">
        <v>-337.44975506812102</v>
      </c>
      <c r="K68" s="619">
        <v>0.62565090168199999</v>
      </c>
    </row>
    <row r="69" spans="1:11" ht="14.4" customHeight="1" thickBot="1" x14ac:dyDescent="0.35">
      <c r="A69" s="636" t="s">
        <v>400</v>
      </c>
      <c r="B69" s="620">
        <v>2775.1072898236398</v>
      </c>
      <c r="C69" s="620">
        <v>2691.0575100000001</v>
      </c>
      <c r="D69" s="621">
        <v>-84.049779823633997</v>
      </c>
      <c r="E69" s="627">
        <v>0.96971296204199997</v>
      </c>
      <c r="F69" s="620">
        <v>2713.7290067575</v>
      </c>
      <c r="G69" s="621">
        <v>2035.2967550681201</v>
      </c>
      <c r="H69" s="623">
        <v>136.459</v>
      </c>
      <c r="I69" s="620">
        <v>1697.847</v>
      </c>
      <c r="J69" s="621">
        <v>-337.44975506812102</v>
      </c>
      <c r="K69" s="628">
        <v>0.62565090168199999</v>
      </c>
    </row>
    <row r="70" spans="1:11" ht="14.4" customHeight="1" thickBot="1" x14ac:dyDescent="0.35">
      <c r="A70" s="637" t="s">
        <v>401</v>
      </c>
      <c r="B70" s="615">
        <v>786.61400595276098</v>
      </c>
      <c r="C70" s="615">
        <v>795.33</v>
      </c>
      <c r="D70" s="616">
        <v>8.7159940472390005</v>
      </c>
      <c r="E70" s="617">
        <v>1.0110803951889999</v>
      </c>
      <c r="F70" s="615">
        <v>789.38587175990995</v>
      </c>
      <c r="G70" s="616">
        <v>592.039403819933</v>
      </c>
      <c r="H70" s="618">
        <v>54.143999999999998</v>
      </c>
      <c r="I70" s="615">
        <v>496.80500000000001</v>
      </c>
      <c r="J70" s="616">
        <v>-95.234403819931998</v>
      </c>
      <c r="K70" s="619">
        <v>0.62935633607399999</v>
      </c>
    </row>
    <row r="71" spans="1:11" ht="14.4" customHeight="1" thickBot="1" x14ac:dyDescent="0.35">
      <c r="A71" s="637" t="s">
        <v>402</v>
      </c>
      <c r="B71" s="615">
        <v>250.01074498624601</v>
      </c>
      <c r="C71" s="615">
        <v>244.76900000000001</v>
      </c>
      <c r="D71" s="616">
        <v>-5.2417449862460002</v>
      </c>
      <c r="E71" s="617">
        <v>0.97903392117499999</v>
      </c>
      <c r="F71" s="615">
        <v>250.045005351029</v>
      </c>
      <c r="G71" s="616">
        <v>187.53375401327099</v>
      </c>
      <c r="H71" s="618">
        <v>19.640999999999998</v>
      </c>
      <c r="I71" s="615">
        <v>175.29400000000001</v>
      </c>
      <c r="J71" s="616">
        <v>-12.239754013271</v>
      </c>
      <c r="K71" s="619">
        <v>0.70104979603100004</v>
      </c>
    </row>
    <row r="72" spans="1:11" ht="14.4" customHeight="1" thickBot="1" x14ac:dyDescent="0.35">
      <c r="A72" s="637" t="s">
        <v>403</v>
      </c>
      <c r="B72" s="615">
        <v>1734.13267622525</v>
      </c>
      <c r="C72" s="615">
        <v>1649.5319999999999</v>
      </c>
      <c r="D72" s="616">
        <v>-84.600676225249998</v>
      </c>
      <c r="E72" s="617">
        <v>0.95121441549100005</v>
      </c>
      <c r="F72" s="615">
        <v>1672.5949385865499</v>
      </c>
      <c r="G72" s="616">
        <v>1254.44620393992</v>
      </c>
      <c r="H72" s="618">
        <v>62.573999999999998</v>
      </c>
      <c r="I72" s="615">
        <v>1024.848</v>
      </c>
      <c r="J72" s="616">
        <v>-229.59820393991501</v>
      </c>
      <c r="K72" s="619">
        <v>0.61272934430000003</v>
      </c>
    </row>
    <row r="73" spans="1:11" ht="14.4" customHeight="1" thickBot="1" x14ac:dyDescent="0.35">
      <c r="A73" s="637" t="s">
        <v>404</v>
      </c>
      <c r="B73" s="615">
        <v>4.3498626593780001</v>
      </c>
      <c r="C73" s="615">
        <v>1.4265099999999999</v>
      </c>
      <c r="D73" s="616">
        <v>-2.9233526593780002</v>
      </c>
      <c r="E73" s="617">
        <v>0.32794368735399998</v>
      </c>
      <c r="F73" s="615">
        <v>1.703191060003</v>
      </c>
      <c r="G73" s="616">
        <v>1.2773932950019999</v>
      </c>
      <c r="H73" s="618">
        <v>0.1</v>
      </c>
      <c r="I73" s="615">
        <v>0.9</v>
      </c>
      <c r="J73" s="616">
        <v>-0.37739329500199997</v>
      </c>
      <c r="K73" s="619">
        <v>0.52841987087300002</v>
      </c>
    </row>
    <row r="74" spans="1:11" ht="14.4" customHeight="1" thickBot="1" x14ac:dyDescent="0.35">
      <c r="A74" s="638" t="s">
        <v>405</v>
      </c>
      <c r="B74" s="620">
        <v>2520.6040031852799</v>
      </c>
      <c r="C74" s="620">
        <v>2418.5603999999998</v>
      </c>
      <c r="D74" s="621">
        <v>-102.04360318528001</v>
      </c>
      <c r="E74" s="627">
        <v>0.95951620998099996</v>
      </c>
      <c r="F74" s="620">
        <v>2555.3485094832399</v>
      </c>
      <c r="G74" s="621">
        <v>1916.5113821124301</v>
      </c>
      <c r="H74" s="623">
        <v>152.16961000000001</v>
      </c>
      <c r="I74" s="620">
        <v>1831.83338</v>
      </c>
      <c r="J74" s="621">
        <v>-84.678002112431997</v>
      </c>
      <c r="K74" s="628">
        <v>0.71686244486799999</v>
      </c>
    </row>
    <row r="75" spans="1:11" ht="14.4" customHeight="1" thickBot="1" x14ac:dyDescent="0.35">
      <c r="A75" s="635" t="s">
        <v>45</v>
      </c>
      <c r="B75" s="615">
        <v>754.11257572653506</v>
      </c>
      <c r="C75" s="615">
        <v>646.52028000000098</v>
      </c>
      <c r="D75" s="616">
        <v>-107.592295726534</v>
      </c>
      <c r="E75" s="617">
        <v>0.85732594947999996</v>
      </c>
      <c r="F75" s="615">
        <v>856.20864095978095</v>
      </c>
      <c r="G75" s="616">
        <v>642.15648071983605</v>
      </c>
      <c r="H75" s="618">
        <v>46.150849999999998</v>
      </c>
      <c r="I75" s="615">
        <v>402.68031999999999</v>
      </c>
      <c r="J75" s="616">
        <v>-239.476160719836</v>
      </c>
      <c r="K75" s="619">
        <v>0.47030630238499999</v>
      </c>
    </row>
    <row r="76" spans="1:11" ht="14.4" customHeight="1" thickBot="1" x14ac:dyDescent="0.35">
      <c r="A76" s="639" t="s">
        <v>406</v>
      </c>
      <c r="B76" s="615">
        <v>754.11257572653506</v>
      </c>
      <c r="C76" s="615">
        <v>646.52028000000098</v>
      </c>
      <c r="D76" s="616">
        <v>-107.592295726534</v>
      </c>
      <c r="E76" s="617">
        <v>0.85732594947999996</v>
      </c>
      <c r="F76" s="615">
        <v>856.20864095978095</v>
      </c>
      <c r="G76" s="616">
        <v>642.15648071983605</v>
      </c>
      <c r="H76" s="618">
        <v>46.150849999999998</v>
      </c>
      <c r="I76" s="615">
        <v>402.68031999999999</v>
      </c>
      <c r="J76" s="616">
        <v>-239.476160719836</v>
      </c>
      <c r="K76" s="619">
        <v>0.47030630238499999</v>
      </c>
    </row>
    <row r="77" spans="1:11" ht="14.4" customHeight="1" thickBot="1" x14ac:dyDescent="0.35">
      <c r="A77" s="637" t="s">
        <v>407</v>
      </c>
      <c r="B77" s="615">
        <v>303.21721012496999</v>
      </c>
      <c r="C77" s="615">
        <v>212.45528999999999</v>
      </c>
      <c r="D77" s="616">
        <v>-90.761920124970004</v>
      </c>
      <c r="E77" s="617">
        <v>0.70067028818099997</v>
      </c>
      <c r="F77" s="615">
        <v>195.91349175146999</v>
      </c>
      <c r="G77" s="616">
        <v>146.935118813603</v>
      </c>
      <c r="H77" s="618">
        <v>2.3980000000000001</v>
      </c>
      <c r="I77" s="615">
        <v>133.762</v>
      </c>
      <c r="J77" s="616">
        <v>-13.173118813602001</v>
      </c>
      <c r="K77" s="619">
        <v>0.68276053274399995</v>
      </c>
    </row>
    <row r="78" spans="1:11" ht="14.4" customHeight="1" thickBot="1" x14ac:dyDescent="0.35">
      <c r="A78" s="637" t="s">
        <v>408</v>
      </c>
      <c r="B78" s="615">
        <v>87.732831020782001</v>
      </c>
      <c r="C78" s="615">
        <v>23.97494</v>
      </c>
      <c r="D78" s="616">
        <v>-63.757891020781997</v>
      </c>
      <c r="E78" s="617">
        <v>0.27327215730999999</v>
      </c>
      <c r="F78" s="615">
        <v>31.174491244367001</v>
      </c>
      <c r="G78" s="616">
        <v>23.380868433275001</v>
      </c>
      <c r="H78" s="618">
        <v>0</v>
      </c>
      <c r="I78" s="615">
        <v>17.877300000000002</v>
      </c>
      <c r="J78" s="616">
        <v>-5.5035684332750003</v>
      </c>
      <c r="K78" s="619">
        <v>0.57345923819099998</v>
      </c>
    </row>
    <row r="79" spans="1:11" ht="14.4" customHeight="1" thickBot="1" x14ac:dyDescent="0.35">
      <c r="A79" s="637" t="s">
        <v>409</v>
      </c>
      <c r="B79" s="615">
        <v>194.984275018434</v>
      </c>
      <c r="C79" s="615">
        <v>218.95139</v>
      </c>
      <c r="D79" s="616">
        <v>23.967114981565999</v>
      </c>
      <c r="E79" s="617">
        <v>1.1229181941940001</v>
      </c>
      <c r="F79" s="615">
        <v>426.99927909443602</v>
      </c>
      <c r="G79" s="616">
        <v>320.24945932082699</v>
      </c>
      <c r="H79" s="618">
        <v>30.107980000000001</v>
      </c>
      <c r="I79" s="615">
        <v>148.01526999999999</v>
      </c>
      <c r="J79" s="616">
        <v>-172.234189320827</v>
      </c>
      <c r="K79" s="619">
        <v>0.34664056181500003</v>
      </c>
    </row>
    <row r="80" spans="1:11" ht="14.4" customHeight="1" thickBot="1" x14ac:dyDescent="0.35">
      <c r="A80" s="637" t="s">
        <v>410</v>
      </c>
      <c r="B80" s="615">
        <v>159.98819846624599</v>
      </c>
      <c r="C80" s="615">
        <v>191.13865999999999</v>
      </c>
      <c r="D80" s="616">
        <v>31.150461533754001</v>
      </c>
      <c r="E80" s="617">
        <v>1.1947047459269999</v>
      </c>
      <c r="F80" s="615">
        <v>202.121378869507</v>
      </c>
      <c r="G80" s="616">
        <v>151.59103415213099</v>
      </c>
      <c r="H80" s="618">
        <v>13.644869999999999</v>
      </c>
      <c r="I80" s="615">
        <v>103.02575</v>
      </c>
      <c r="J80" s="616">
        <v>-48.565284152129998</v>
      </c>
      <c r="K80" s="619">
        <v>0.50972218068200004</v>
      </c>
    </row>
    <row r="81" spans="1:11" ht="14.4" customHeight="1" thickBot="1" x14ac:dyDescent="0.35">
      <c r="A81" s="640" t="s">
        <v>46</v>
      </c>
      <c r="B81" s="620">
        <v>0</v>
      </c>
      <c r="C81" s="620">
        <v>1.9</v>
      </c>
      <c r="D81" s="621">
        <v>1.9</v>
      </c>
      <c r="E81" s="622" t="s">
        <v>335</v>
      </c>
      <c r="F81" s="620">
        <v>0</v>
      </c>
      <c r="G81" s="621">
        <v>0</v>
      </c>
      <c r="H81" s="623">
        <v>0</v>
      </c>
      <c r="I81" s="620">
        <v>0.61599999999999999</v>
      </c>
      <c r="J81" s="621">
        <v>0.61599999999999999</v>
      </c>
      <c r="K81" s="624" t="s">
        <v>335</v>
      </c>
    </row>
    <row r="82" spans="1:11" ht="14.4" customHeight="1" thickBot="1" x14ac:dyDescent="0.35">
      <c r="A82" s="636" t="s">
        <v>411</v>
      </c>
      <c r="B82" s="620">
        <v>0</v>
      </c>
      <c r="C82" s="620">
        <v>1.9</v>
      </c>
      <c r="D82" s="621">
        <v>1.9</v>
      </c>
      <c r="E82" s="622" t="s">
        <v>335</v>
      </c>
      <c r="F82" s="620">
        <v>0</v>
      </c>
      <c r="G82" s="621">
        <v>0</v>
      </c>
      <c r="H82" s="623">
        <v>0</v>
      </c>
      <c r="I82" s="620">
        <v>0.61599999999999999</v>
      </c>
      <c r="J82" s="621">
        <v>0.61599999999999999</v>
      </c>
      <c r="K82" s="624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0.36</v>
      </c>
      <c r="D83" s="616">
        <v>0.36</v>
      </c>
      <c r="E83" s="625" t="s">
        <v>335</v>
      </c>
      <c r="F83" s="615">
        <v>0</v>
      </c>
      <c r="G83" s="616">
        <v>0</v>
      </c>
      <c r="H83" s="618">
        <v>0</v>
      </c>
      <c r="I83" s="615">
        <v>0.61599999999999999</v>
      </c>
      <c r="J83" s="616">
        <v>0.61599999999999999</v>
      </c>
      <c r="K83" s="626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1.54</v>
      </c>
      <c r="D84" s="616">
        <v>1.54</v>
      </c>
      <c r="E84" s="625" t="s">
        <v>341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335</v>
      </c>
    </row>
    <row r="85" spans="1:11" ht="14.4" customHeight="1" thickBot="1" x14ac:dyDescent="0.35">
      <c r="A85" s="635" t="s">
        <v>47</v>
      </c>
      <c r="B85" s="615">
        <v>1766.49142745875</v>
      </c>
      <c r="C85" s="615">
        <v>1770.14012</v>
      </c>
      <c r="D85" s="616">
        <v>3.6486925412539999</v>
      </c>
      <c r="E85" s="617">
        <v>1.0020655025459999</v>
      </c>
      <c r="F85" s="615">
        <v>1699.1398685234601</v>
      </c>
      <c r="G85" s="616">
        <v>1274.3549013925999</v>
      </c>
      <c r="H85" s="618">
        <v>106.01876</v>
      </c>
      <c r="I85" s="615">
        <v>1428.5370600000001</v>
      </c>
      <c r="J85" s="616">
        <v>154.18215860740301</v>
      </c>
      <c r="K85" s="619">
        <v>0.84074129885500004</v>
      </c>
    </row>
    <row r="86" spans="1:11" ht="14.4" customHeight="1" thickBot="1" x14ac:dyDescent="0.35">
      <c r="A86" s="636" t="s">
        <v>414</v>
      </c>
      <c r="B86" s="620">
        <v>1.7666571865780001</v>
      </c>
      <c r="C86" s="620">
        <v>0.66100000000000003</v>
      </c>
      <c r="D86" s="621">
        <v>-1.1056571865780001</v>
      </c>
      <c r="E86" s="627">
        <v>0.37415295113300001</v>
      </c>
      <c r="F86" s="620">
        <v>0.26420089714700001</v>
      </c>
      <c r="G86" s="621">
        <v>0.19815067285999999</v>
      </c>
      <c r="H86" s="623">
        <v>0.10299999999999999</v>
      </c>
      <c r="I86" s="620">
        <v>0.71099999999999997</v>
      </c>
      <c r="J86" s="621">
        <v>0.512849327139</v>
      </c>
      <c r="K86" s="628">
        <v>0</v>
      </c>
    </row>
    <row r="87" spans="1:11" ht="14.4" customHeight="1" thickBot="1" x14ac:dyDescent="0.35">
      <c r="A87" s="637" t="s">
        <v>415</v>
      </c>
      <c r="B87" s="615">
        <v>1.7666571865780001</v>
      </c>
      <c r="C87" s="615">
        <v>0.66100000000000003</v>
      </c>
      <c r="D87" s="616">
        <v>-1.1056571865780001</v>
      </c>
      <c r="E87" s="617">
        <v>0.37415295113300001</v>
      </c>
      <c r="F87" s="615">
        <v>0.26420089714700001</v>
      </c>
      <c r="G87" s="616">
        <v>0.19815067285999999</v>
      </c>
      <c r="H87" s="618">
        <v>0.10299999999999999</v>
      </c>
      <c r="I87" s="615">
        <v>0.71099999999999997</v>
      </c>
      <c r="J87" s="616">
        <v>0.512849327139</v>
      </c>
      <c r="K87" s="619">
        <v>0</v>
      </c>
    </row>
    <row r="88" spans="1:11" ht="14.4" customHeight="1" thickBot="1" x14ac:dyDescent="0.35">
      <c r="A88" s="636" t="s">
        <v>416</v>
      </c>
      <c r="B88" s="620">
        <v>8.8711660050399992</v>
      </c>
      <c r="C88" s="620">
        <v>10.588419999999999</v>
      </c>
      <c r="D88" s="621">
        <v>1.717253994959</v>
      </c>
      <c r="E88" s="627">
        <v>1.193577033051</v>
      </c>
      <c r="F88" s="620">
        <v>8.2282484223159997</v>
      </c>
      <c r="G88" s="621">
        <v>6.1711863167369998</v>
      </c>
      <c r="H88" s="623">
        <v>0.66171000000000002</v>
      </c>
      <c r="I88" s="620">
        <v>5.5988600000000002</v>
      </c>
      <c r="J88" s="621">
        <v>-0.57232631673699996</v>
      </c>
      <c r="K88" s="628">
        <v>0.68044372418400001</v>
      </c>
    </row>
    <row r="89" spans="1:11" ht="14.4" customHeight="1" thickBot="1" x14ac:dyDescent="0.35">
      <c r="A89" s="637" t="s">
        <v>417</v>
      </c>
      <c r="B89" s="615">
        <v>1.498438231048</v>
      </c>
      <c r="C89" s="615">
        <v>1.9341999999999999</v>
      </c>
      <c r="D89" s="616">
        <v>0.43576176895099999</v>
      </c>
      <c r="E89" s="617">
        <v>1.2908106319779999</v>
      </c>
      <c r="F89" s="615">
        <v>1.9786599616959999</v>
      </c>
      <c r="G89" s="616">
        <v>1.483994971272</v>
      </c>
      <c r="H89" s="618">
        <v>0.1444</v>
      </c>
      <c r="I89" s="615">
        <v>0.94810000000000005</v>
      </c>
      <c r="J89" s="616">
        <v>-0.53589497127200003</v>
      </c>
      <c r="K89" s="619">
        <v>0.47916267491800002</v>
      </c>
    </row>
    <row r="90" spans="1:11" ht="14.4" customHeight="1" thickBot="1" x14ac:dyDescent="0.35">
      <c r="A90" s="637" t="s">
        <v>418</v>
      </c>
      <c r="B90" s="615">
        <v>0</v>
      </c>
      <c r="C90" s="615">
        <v>2</v>
      </c>
      <c r="D90" s="616">
        <v>2</v>
      </c>
      <c r="E90" s="625" t="s">
        <v>341</v>
      </c>
      <c r="F90" s="615">
        <v>0</v>
      </c>
      <c r="G90" s="616">
        <v>0</v>
      </c>
      <c r="H90" s="618">
        <v>0</v>
      </c>
      <c r="I90" s="615">
        <v>0</v>
      </c>
      <c r="J90" s="616">
        <v>0</v>
      </c>
      <c r="K90" s="626" t="s">
        <v>335</v>
      </c>
    </row>
    <row r="91" spans="1:11" ht="14.4" customHeight="1" thickBot="1" x14ac:dyDescent="0.35">
      <c r="A91" s="637" t="s">
        <v>419</v>
      </c>
      <c r="B91" s="615">
        <v>7.3727277739919996</v>
      </c>
      <c r="C91" s="615">
        <v>6.6542199999999996</v>
      </c>
      <c r="D91" s="616">
        <v>-0.71850777399200005</v>
      </c>
      <c r="E91" s="617">
        <v>0.90254519141099998</v>
      </c>
      <c r="F91" s="615">
        <v>6.249588460619</v>
      </c>
      <c r="G91" s="616">
        <v>4.687191345464</v>
      </c>
      <c r="H91" s="618">
        <v>0.51731000000000005</v>
      </c>
      <c r="I91" s="615">
        <v>4.65076</v>
      </c>
      <c r="J91" s="616">
        <v>-3.6431345464000002E-2</v>
      </c>
      <c r="K91" s="619">
        <v>0.74417060088099996</v>
      </c>
    </row>
    <row r="92" spans="1:11" ht="14.4" customHeight="1" thickBot="1" x14ac:dyDescent="0.35">
      <c r="A92" s="636" t="s">
        <v>420</v>
      </c>
      <c r="B92" s="620">
        <v>44.373778670188997</v>
      </c>
      <c r="C92" s="620">
        <v>66.327730000000003</v>
      </c>
      <c r="D92" s="621">
        <v>21.953951329811002</v>
      </c>
      <c r="E92" s="627">
        <v>1.4947505483579999</v>
      </c>
      <c r="F92" s="620">
        <v>61.328005719196</v>
      </c>
      <c r="G92" s="621">
        <v>45.996004289397</v>
      </c>
      <c r="H92" s="623">
        <v>3.7751999999999999</v>
      </c>
      <c r="I92" s="620">
        <v>52.853960000000001</v>
      </c>
      <c r="J92" s="621">
        <v>6.8579557106019999</v>
      </c>
      <c r="K92" s="628">
        <v>0.86182420869800003</v>
      </c>
    </row>
    <row r="93" spans="1:11" ht="14.4" customHeight="1" thickBot="1" x14ac:dyDescent="0.35">
      <c r="A93" s="637" t="s">
        <v>421</v>
      </c>
      <c r="B93" s="615">
        <v>27.260332254898</v>
      </c>
      <c r="C93" s="615">
        <v>26.46</v>
      </c>
      <c r="D93" s="616">
        <v>-0.80033225489799997</v>
      </c>
      <c r="E93" s="617">
        <v>0.97064114085499997</v>
      </c>
      <c r="F93" s="615">
        <v>24.833064109921001</v>
      </c>
      <c r="G93" s="616">
        <v>18.624798082441</v>
      </c>
      <c r="H93" s="618">
        <v>0</v>
      </c>
      <c r="I93" s="615">
        <v>18.225000000000001</v>
      </c>
      <c r="J93" s="616">
        <v>-0.39979808244100001</v>
      </c>
      <c r="K93" s="619">
        <v>0.73390057381999996</v>
      </c>
    </row>
    <row r="94" spans="1:11" ht="14.4" customHeight="1" thickBot="1" x14ac:dyDescent="0.35">
      <c r="A94" s="637" t="s">
        <v>422</v>
      </c>
      <c r="B94" s="615">
        <v>17.113446415289999</v>
      </c>
      <c r="C94" s="615">
        <v>39.867730000000002</v>
      </c>
      <c r="D94" s="616">
        <v>22.754283584709</v>
      </c>
      <c r="E94" s="617">
        <v>2.3296143297220002</v>
      </c>
      <c r="F94" s="615">
        <v>36.494941609274001</v>
      </c>
      <c r="G94" s="616">
        <v>27.371206206955002</v>
      </c>
      <c r="H94" s="618">
        <v>3.7751999999999999</v>
      </c>
      <c r="I94" s="615">
        <v>34.628959999999999</v>
      </c>
      <c r="J94" s="616">
        <v>7.2577537930440004</v>
      </c>
      <c r="K94" s="619">
        <v>0.94887013029699996</v>
      </c>
    </row>
    <row r="95" spans="1:11" ht="14.4" customHeight="1" thickBot="1" x14ac:dyDescent="0.35">
      <c r="A95" s="636" t="s">
        <v>423</v>
      </c>
      <c r="B95" s="620">
        <v>0</v>
      </c>
      <c r="C95" s="620">
        <v>9.4</v>
      </c>
      <c r="D95" s="621">
        <v>9.4</v>
      </c>
      <c r="E95" s="622" t="s">
        <v>335</v>
      </c>
      <c r="F95" s="620">
        <v>0</v>
      </c>
      <c r="G95" s="621">
        <v>0</v>
      </c>
      <c r="H95" s="623">
        <v>0</v>
      </c>
      <c r="I95" s="620">
        <v>39.5</v>
      </c>
      <c r="J95" s="621">
        <v>39.5</v>
      </c>
      <c r="K95" s="624" t="s">
        <v>335</v>
      </c>
    </row>
    <row r="96" spans="1:11" ht="14.4" customHeight="1" thickBot="1" x14ac:dyDescent="0.35">
      <c r="A96" s="637" t="s">
        <v>424</v>
      </c>
      <c r="B96" s="615">
        <v>0</v>
      </c>
      <c r="C96" s="615">
        <v>9.4</v>
      </c>
      <c r="D96" s="616">
        <v>9.4</v>
      </c>
      <c r="E96" s="625" t="s">
        <v>335</v>
      </c>
      <c r="F96" s="615">
        <v>0</v>
      </c>
      <c r="G96" s="616">
        <v>0</v>
      </c>
      <c r="H96" s="618">
        <v>0</v>
      </c>
      <c r="I96" s="615">
        <v>39.5</v>
      </c>
      <c r="J96" s="616">
        <v>39.5</v>
      </c>
      <c r="K96" s="626" t="s">
        <v>335</v>
      </c>
    </row>
    <row r="97" spans="1:11" ht="14.4" customHeight="1" thickBot="1" x14ac:dyDescent="0.35">
      <c r="A97" s="636" t="s">
        <v>425</v>
      </c>
      <c r="B97" s="620">
        <v>1056.97231985946</v>
      </c>
      <c r="C97" s="620">
        <v>1091.86806</v>
      </c>
      <c r="D97" s="621">
        <v>34.895740140542998</v>
      </c>
      <c r="E97" s="627">
        <v>1.033014809834</v>
      </c>
      <c r="F97" s="620">
        <v>1096.56368784546</v>
      </c>
      <c r="G97" s="621">
        <v>822.42276588409095</v>
      </c>
      <c r="H97" s="623">
        <v>98.935069999999996</v>
      </c>
      <c r="I97" s="620">
        <v>833.11211000000003</v>
      </c>
      <c r="J97" s="621">
        <v>10.689344115909</v>
      </c>
      <c r="K97" s="628">
        <v>0.75974803765099996</v>
      </c>
    </row>
    <row r="98" spans="1:11" ht="14.4" customHeight="1" thickBot="1" x14ac:dyDescent="0.35">
      <c r="A98" s="637" t="s">
        <v>426</v>
      </c>
      <c r="B98" s="615">
        <v>965.000979880101</v>
      </c>
      <c r="C98" s="615">
        <v>998.58399999999995</v>
      </c>
      <c r="D98" s="616">
        <v>33.583020119898002</v>
      </c>
      <c r="E98" s="617">
        <v>1.034801021781</v>
      </c>
      <c r="F98" s="615">
        <v>1003.87633964957</v>
      </c>
      <c r="G98" s="616">
        <v>752.90725473717703</v>
      </c>
      <c r="H98" s="618">
        <v>90.472279999999998</v>
      </c>
      <c r="I98" s="615">
        <v>763.78195000000096</v>
      </c>
      <c r="J98" s="616">
        <v>10.874695262823</v>
      </c>
      <c r="K98" s="619">
        <v>0.76083270402199998</v>
      </c>
    </row>
    <row r="99" spans="1:11" ht="14.4" customHeight="1" thickBot="1" x14ac:dyDescent="0.35">
      <c r="A99" s="637" t="s">
        <v>427</v>
      </c>
      <c r="B99" s="615">
        <v>0.96724118722600005</v>
      </c>
      <c r="C99" s="615">
        <v>4.0049999999999999</v>
      </c>
      <c r="D99" s="616">
        <v>3.0377588127730002</v>
      </c>
      <c r="E99" s="617">
        <v>4.1406425335190002</v>
      </c>
      <c r="F99" s="615">
        <v>3.4302858006200001</v>
      </c>
      <c r="G99" s="616">
        <v>2.5727143504650001</v>
      </c>
      <c r="H99" s="618">
        <v>0.42299999999999999</v>
      </c>
      <c r="I99" s="615">
        <v>0.84699999999999998</v>
      </c>
      <c r="J99" s="616">
        <v>-1.7257143504650001</v>
      </c>
      <c r="K99" s="619">
        <v>0.24691820134799999</v>
      </c>
    </row>
    <row r="100" spans="1:11" ht="14.4" customHeight="1" thickBot="1" x14ac:dyDescent="0.35">
      <c r="A100" s="637" t="s">
        <v>428</v>
      </c>
      <c r="B100" s="615">
        <v>91.004098792129</v>
      </c>
      <c r="C100" s="615">
        <v>89.279060000000001</v>
      </c>
      <c r="D100" s="616">
        <v>-1.725038792129</v>
      </c>
      <c r="E100" s="617">
        <v>0.98104438354900003</v>
      </c>
      <c r="F100" s="615">
        <v>89.257062395264001</v>
      </c>
      <c r="G100" s="616">
        <v>66.942796796447993</v>
      </c>
      <c r="H100" s="618">
        <v>8.03979</v>
      </c>
      <c r="I100" s="615">
        <v>68.483159999999998</v>
      </c>
      <c r="J100" s="616">
        <v>1.540363203551</v>
      </c>
      <c r="K100" s="619">
        <v>0.76725760586500003</v>
      </c>
    </row>
    <row r="101" spans="1:11" ht="14.4" customHeight="1" thickBot="1" x14ac:dyDescent="0.35">
      <c r="A101" s="636" t="s">
        <v>429</v>
      </c>
      <c r="B101" s="620">
        <v>220.02178765190001</v>
      </c>
      <c r="C101" s="620">
        <v>198.28941</v>
      </c>
      <c r="D101" s="621">
        <v>-21.732377651899998</v>
      </c>
      <c r="E101" s="627">
        <v>0.901226247255</v>
      </c>
      <c r="F101" s="620">
        <v>195.03253766969499</v>
      </c>
      <c r="G101" s="621">
        <v>146.27440325227099</v>
      </c>
      <c r="H101" s="623">
        <v>2.5437799999999999</v>
      </c>
      <c r="I101" s="620">
        <v>129.18313000000001</v>
      </c>
      <c r="J101" s="621">
        <v>-17.091273252271002</v>
      </c>
      <c r="K101" s="628">
        <v>0.66236706727700001</v>
      </c>
    </row>
    <row r="102" spans="1:11" ht="14.4" customHeight="1" thickBot="1" x14ac:dyDescent="0.35">
      <c r="A102" s="637" t="s">
        <v>430</v>
      </c>
      <c r="B102" s="615">
        <v>7.0091474557589999</v>
      </c>
      <c r="C102" s="615">
        <v>2.5499999999999998</v>
      </c>
      <c r="D102" s="616">
        <v>-4.4591474557590001</v>
      </c>
      <c r="E102" s="617">
        <v>0.36381029448899999</v>
      </c>
      <c r="F102" s="615">
        <v>0</v>
      </c>
      <c r="G102" s="616">
        <v>0</v>
      </c>
      <c r="H102" s="618">
        <v>0</v>
      </c>
      <c r="I102" s="615">
        <v>48.134569999999997</v>
      </c>
      <c r="J102" s="616">
        <v>48.134569999999997</v>
      </c>
      <c r="K102" s="626" t="s">
        <v>341</v>
      </c>
    </row>
    <row r="103" spans="1:11" ht="14.4" customHeight="1" thickBot="1" x14ac:dyDescent="0.35">
      <c r="A103" s="637" t="s">
        <v>431</v>
      </c>
      <c r="B103" s="615">
        <v>202.127052073138</v>
      </c>
      <c r="C103" s="615">
        <v>178.85758000000001</v>
      </c>
      <c r="D103" s="616">
        <v>-23.269472073138001</v>
      </c>
      <c r="E103" s="617">
        <v>0.88487700268400005</v>
      </c>
      <c r="F103" s="615">
        <v>176.829971060227</v>
      </c>
      <c r="G103" s="616">
        <v>132.62247829517</v>
      </c>
      <c r="H103" s="618">
        <v>1.774</v>
      </c>
      <c r="I103" s="615">
        <v>69.434380000000004</v>
      </c>
      <c r="J103" s="616">
        <v>-63.188098295170001</v>
      </c>
      <c r="K103" s="619">
        <v>0.39266182979999997</v>
      </c>
    </row>
    <row r="104" spans="1:11" ht="14.4" customHeight="1" thickBot="1" x14ac:dyDescent="0.35">
      <c r="A104" s="637" t="s">
        <v>432</v>
      </c>
      <c r="B104" s="615">
        <v>1.9989689139839999</v>
      </c>
      <c r="C104" s="615">
        <v>3.371</v>
      </c>
      <c r="D104" s="616">
        <v>1.372031086015</v>
      </c>
      <c r="E104" s="617">
        <v>1.6863693959499999</v>
      </c>
      <c r="F104" s="615">
        <v>3.0010932502209999</v>
      </c>
      <c r="G104" s="616">
        <v>2.2508199376659999</v>
      </c>
      <c r="H104" s="618">
        <v>0</v>
      </c>
      <c r="I104" s="615">
        <v>0</v>
      </c>
      <c r="J104" s="616">
        <v>-2.2508199376659999</v>
      </c>
      <c r="K104" s="619">
        <v>0</v>
      </c>
    </row>
    <row r="105" spans="1:11" ht="14.4" customHeight="1" thickBot="1" x14ac:dyDescent="0.35">
      <c r="A105" s="637" t="s">
        <v>433</v>
      </c>
      <c r="B105" s="615">
        <v>1.196261391558</v>
      </c>
      <c r="C105" s="615">
        <v>3.1284200000000002</v>
      </c>
      <c r="D105" s="616">
        <v>1.9321586084410001</v>
      </c>
      <c r="E105" s="617">
        <v>2.6151642292189998</v>
      </c>
      <c r="F105" s="615">
        <v>2.9556396545110002</v>
      </c>
      <c r="G105" s="616">
        <v>2.2167297408829998</v>
      </c>
      <c r="H105" s="618">
        <v>0</v>
      </c>
      <c r="I105" s="615">
        <v>0.19359999999999999</v>
      </c>
      <c r="J105" s="616">
        <v>-2.0231297408829998</v>
      </c>
      <c r="K105" s="619">
        <v>6.5501895571999993E-2</v>
      </c>
    </row>
    <row r="106" spans="1:11" ht="14.4" customHeight="1" thickBot="1" x14ac:dyDescent="0.35">
      <c r="A106" s="637" t="s">
        <v>434</v>
      </c>
      <c r="B106" s="615">
        <v>7.6903578174589997</v>
      </c>
      <c r="C106" s="615">
        <v>10.38241</v>
      </c>
      <c r="D106" s="616">
        <v>2.6920521825399999</v>
      </c>
      <c r="E106" s="617">
        <v>1.350055517108</v>
      </c>
      <c r="F106" s="615">
        <v>12.245833704735</v>
      </c>
      <c r="G106" s="616">
        <v>9.1843752785510002</v>
      </c>
      <c r="H106" s="618">
        <v>0.76978000000000002</v>
      </c>
      <c r="I106" s="615">
        <v>11.420579999999999</v>
      </c>
      <c r="J106" s="616">
        <v>2.2362047214479999</v>
      </c>
      <c r="K106" s="619">
        <v>0.93260943071400004</v>
      </c>
    </row>
    <row r="107" spans="1:11" ht="14.4" customHeight="1" thickBot="1" x14ac:dyDescent="0.35">
      <c r="A107" s="636" t="s">
        <v>435</v>
      </c>
      <c r="B107" s="620">
        <v>434.48571808558103</v>
      </c>
      <c r="C107" s="620">
        <v>393.00549999999998</v>
      </c>
      <c r="D107" s="621">
        <v>-41.480218085579999</v>
      </c>
      <c r="E107" s="627">
        <v>0.90453030707500004</v>
      </c>
      <c r="F107" s="620">
        <v>337.72318796965402</v>
      </c>
      <c r="G107" s="621">
        <v>253.29239097724101</v>
      </c>
      <c r="H107" s="623">
        <v>0</v>
      </c>
      <c r="I107" s="620">
        <v>367.57799999999997</v>
      </c>
      <c r="J107" s="621">
        <v>114.28560902276</v>
      </c>
      <c r="K107" s="628">
        <v>1.088400243435</v>
      </c>
    </row>
    <row r="108" spans="1:11" ht="14.4" customHeight="1" thickBot="1" x14ac:dyDescent="0.35">
      <c r="A108" s="637" t="s">
        <v>436</v>
      </c>
      <c r="B108" s="615">
        <v>434.48571808558103</v>
      </c>
      <c r="C108" s="615">
        <v>393.00549999999998</v>
      </c>
      <c r="D108" s="616">
        <v>-41.480218085579999</v>
      </c>
      <c r="E108" s="617">
        <v>0.90453030707500004</v>
      </c>
      <c r="F108" s="615">
        <v>337.72318796965402</v>
      </c>
      <c r="G108" s="616">
        <v>253.29239097724101</v>
      </c>
      <c r="H108" s="618">
        <v>0</v>
      </c>
      <c r="I108" s="615">
        <v>367.57799999999997</v>
      </c>
      <c r="J108" s="616">
        <v>114.28560902276</v>
      </c>
      <c r="K108" s="619">
        <v>1.088400243435</v>
      </c>
    </row>
    <row r="109" spans="1:11" ht="14.4" customHeight="1" thickBot="1" x14ac:dyDescent="0.35">
      <c r="A109" s="634" t="s">
        <v>48</v>
      </c>
      <c r="B109" s="615">
        <v>21079.9951392763</v>
      </c>
      <c r="C109" s="615">
        <v>22948.659060000002</v>
      </c>
      <c r="D109" s="616">
        <v>1868.6639207237599</v>
      </c>
      <c r="E109" s="617">
        <v>1.0886463164889999</v>
      </c>
      <c r="F109" s="615">
        <v>21261.083897359302</v>
      </c>
      <c r="G109" s="616">
        <v>15945.812923019501</v>
      </c>
      <c r="H109" s="618">
        <v>2018.0013300000001</v>
      </c>
      <c r="I109" s="615">
        <v>18688.32677</v>
      </c>
      <c r="J109" s="616">
        <v>2742.5138469805402</v>
      </c>
      <c r="K109" s="619">
        <v>0.87899219344599999</v>
      </c>
    </row>
    <row r="110" spans="1:11" ht="14.4" customHeight="1" thickBot="1" x14ac:dyDescent="0.35">
      <c r="A110" s="640" t="s">
        <v>437</v>
      </c>
      <c r="B110" s="620">
        <v>16417.999999999101</v>
      </c>
      <c r="C110" s="620">
        <v>17042.313999999998</v>
      </c>
      <c r="D110" s="621">
        <v>624.314000000904</v>
      </c>
      <c r="E110" s="627">
        <v>1.038026190766</v>
      </c>
      <c r="F110" s="620">
        <v>16872.9999999998</v>
      </c>
      <c r="G110" s="621">
        <v>12654.7499999998</v>
      </c>
      <c r="H110" s="623">
        <v>1500.0329999999999</v>
      </c>
      <c r="I110" s="620">
        <v>13883.975</v>
      </c>
      <c r="J110" s="621">
        <v>1229.22500000018</v>
      </c>
      <c r="K110" s="628">
        <v>0.82285159722599999</v>
      </c>
    </row>
    <row r="111" spans="1:11" ht="14.4" customHeight="1" thickBot="1" x14ac:dyDescent="0.35">
      <c r="A111" s="636" t="s">
        <v>438</v>
      </c>
      <c r="B111" s="620">
        <v>13317.9999999993</v>
      </c>
      <c r="C111" s="620">
        <v>13571.103999999999</v>
      </c>
      <c r="D111" s="621">
        <v>253.104000000734</v>
      </c>
      <c r="E111" s="627">
        <v>1.0190046553530001</v>
      </c>
      <c r="F111" s="620">
        <v>12533.9999999998</v>
      </c>
      <c r="G111" s="621">
        <v>9400.4999999998308</v>
      </c>
      <c r="H111" s="623">
        <v>1070.5239999999999</v>
      </c>
      <c r="I111" s="620">
        <v>9936.9320000000098</v>
      </c>
      <c r="J111" s="621">
        <v>536.43200000017498</v>
      </c>
      <c r="K111" s="628">
        <v>0.79279814903400003</v>
      </c>
    </row>
    <row r="112" spans="1:11" ht="14.4" customHeight="1" thickBot="1" x14ac:dyDescent="0.35">
      <c r="A112" s="637" t="s">
        <v>439</v>
      </c>
      <c r="B112" s="615">
        <v>13317.9999999993</v>
      </c>
      <c r="C112" s="615">
        <v>13571.103999999999</v>
      </c>
      <c r="D112" s="616">
        <v>253.104000000734</v>
      </c>
      <c r="E112" s="617">
        <v>1.0190046553530001</v>
      </c>
      <c r="F112" s="615">
        <v>12533.9999999998</v>
      </c>
      <c r="G112" s="616">
        <v>9400.4999999998308</v>
      </c>
      <c r="H112" s="618">
        <v>1070.5239999999999</v>
      </c>
      <c r="I112" s="615">
        <v>9936.9320000000098</v>
      </c>
      <c r="J112" s="616">
        <v>536.43200000017498</v>
      </c>
      <c r="K112" s="619">
        <v>0.79279814903400003</v>
      </c>
    </row>
    <row r="113" spans="1:11" ht="14.4" customHeight="1" thickBot="1" x14ac:dyDescent="0.35">
      <c r="A113" s="636" t="s">
        <v>440</v>
      </c>
      <c r="B113" s="620">
        <v>0</v>
      </c>
      <c r="C113" s="620">
        <v>9.2999999999999999E-2</v>
      </c>
      <c r="D113" s="621">
        <v>9.2999999999999999E-2</v>
      </c>
      <c r="E113" s="622" t="s">
        <v>335</v>
      </c>
      <c r="F113" s="620">
        <v>0</v>
      </c>
      <c r="G113" s="621">
        <v>0</v>
      </c>
      <c r="H113" s="623">
        <v>0</v>
      </c>
      <c r="I113" s="620">
        <v>0</v>
      </c>
      <c r="J113" s="621">
        <v>0</v>
      </c>
      <c r="K113" s="624" t="s">
        <v>335</v>
      </c>
    </row>
    <row r="114" spans="1:11" ht="14.4" customHeight="1" thickBot="1" x14ac:dyDescent="0.35">
      <c r="A114" s="637" t="s">
        <v>441</v>
      </c>
      <c r="B114" s="615">
        <v>0</v>
      </c>
      <c r="C114" s="615">
        <v>9.2999999999999999E-2</v>
      </c>
      <c r="D114" s="616">
        <v>9.2999999999999999E-2</v>
      </c>
      <c r="E114" s="625" t="s">
        <v>335</v>
      </c>
      <c r="F114" s="615">
        <v>0</v>
      </c>
      <c r="G114" s="616">
        <v>0</v>
      </c>
      <c r="H114" s="618">
        <v>0</v>
      </c>
      <c r="I114" s="615">
        <v>0</v>
      </c>
      <c r="J114" s="616">
        <v>0</v>
      </c>
      <c r="K114" s="626" t="s">
        <v>335</v>
      </c>
    </row>
    <row r="115" spans="1:11" ht="14.4" customHeight="1" thickBot="1" x14ac:dyDescent="0.35">
      <c r="A115" s="636" t="s">
        <v>442</v>
      </c>
      <c r="B115" s="620">
        <v>3099.9999999998299</v>
      </c>
      <c r="C115" s="620">
        <v>3426.75</v>
      </c>
      <c r="D115" s="621">
        <v>326.75000000017099</v>
      </c>
      <c r="E115" s="627">
        <v>1.105403225806</v>
      </c>
      <c r="F115" s="620">
        <v>4297</v>
      </c>
      <c r="G115" s="621">
        <v>3222.75</v>
      </c>
      <c r="H115" s="623">
        <v>428.3</v>
      </c>
      <c r="I115" s="620">
        <v>3936.35</v>
      </c>
      <c r="J115" s="621">
        <v>713.60000000000196</v>
      </c>
      <c r="K115" s="628">
        <v>0.91606935070899997</v>
      </c>
    </row>
    <row r="116" spans="1:11" ht="14.4" customHeight="1" thickBot="1" x14ac:dyDescent="0.35">
      <c r="A116" s="637" t="s">
        <v>443</v>
      </c>
      <c r="B116" s="615">
        <v>3099.9999999998299</v>
      </c>
      <c r="C116" s="615">
        <v>3426.75</v>
      </c>
      <c r="D116" s="616">
        <v>326.75000000017099</v>
      </c>
      <c r="E116" s="617">
        <v>1.105403225806</v>
      </c>
      <c r="F116" s="615">
        <v>4297</v>
      </c>
      <c r="G116" s="616">
        <v>3222.75</v>
      </c>
      <c r="H116" s="618">
        <v>428.3</v>
      </c>
      <c r="I116" s="615">
        <v>3936.35</v>
      </c>
      <c r="J116" s="616">
        <v>713.60000000000196</v>
      </c>
      <c r="K116" s="619">
        <v>0.91606935070899997</v>
      </c>
    </row>
    <row r="117" spans="1:11" ht="14.4" customHeight="1" thickBot="1" x14ac:dyDescent="0.35">
      <c r="A117" s="636" t="s">
        <v>444</v>
      </c>
      <c r="B117" s="620">
        <v>0</v>
      </c>
      <c r="C117" s="620">
        <v>44.366999999999997</v>
      </c>
      <c r="D117" s="621">
        <v>44.366999999999997</v>
      </c>
      <c r="E117" s="622" t="s">
        <v>335</v>
      </c>
      <c r="F117" s="620">
        <v>41.999999999998998</v>
      </c>
      <c r="G117" s="621">
        <v>31.499999999999002</v>
      </c>
      <c r="H117" s="623">
        <v>1.2090000000000001</v>
      </c>
      <c r="I117" s="620">
        <v>10.693</v>
      </c>
      <c r="J117" s="621">
        <v>-20.806999999999</v>
      </c>
      <c r="K117" s="628">
        <v>0.25459523809500001</v>
      </c>
    </row>
    <row r="118" spans="1:11" ht="14.4" customHeight="1" thickBot="1" x14ac:dyDescent="0.35">
      <c r="A118" s="637" t="s">
        <v>445</v>
      </c>
      <c r="B118" s="615">
        <v>0</v>
      </c>
      <c r="C118" s="615">
        <v>44.366999999999997</v>
      </c>
      <c r="D118" s="616">
        <v>44.366999999999997</v>
      </c>
      <c r="E118" s="625" t="s">
        <v>335</v>
      </c>
      <c r="F118" s="615">
        <v>41.999999999998998</v>
      </c>
      <c r="G118" s="616">
        <v>31.499999999999002</v>
      </c>
      <c r="H118" s="618">
        <v>1.2090000000000001</v>
      </c>
      <c r="I118" s="615">
        <v>10.693</v>
      </c>
      <c r="J118" s="616">
        <v>-20.806999999999</v>
      </c>
      <c r="K118" s="619">
        <v>0.25459523809500001</v>
      </c>
    </row>
    <row r="119" spans="1:11" ht="14.4" customHeight="1" thickBot="1" x14ac:dyDescent="0.35">
      <c r="A119" s="635" t="s">
        <v>446</v>
      </c>
      <c r="B119" s="615">
        <v>4528.99513927716</v>
      </c>
      <c r="C119" s="615">
        <v>5770.1925799999999</v>
      </c>
      <c r="D119" s="616">
        <v>1241.1974407228399</v>
      </c>
      <c r="E119" s="617">
        <v>1.274055812062</v>
      </c>
      <c r="F119" s="615">
        <v>4262.0838973595301</v>
      </c>
      <c r="G119" s="616">
        <v>3196.56292301965</v>
      </c>
      <c r="H119" s="618">
        <v>507.24984999999998</v>
      </c>
      <c r="I119" s="615">
        <v>4704.8105999999998</v>
      </c>
      <c r="J119" s="616">
        <v>1508.24767698035</v>
      </c>
      <c r="K119" s="619">
        <v>1.103875642362</v>
      </c>
    </row>
    <row r="120" spans="1:11" ht="14.4" customHeight="1" thickBot="1" x14ac:dyDescent="0.35">
      <c r="A120" s="636" t="s">
        <v>447</v>
      </c>
      <c r="B120" s="620">
        <v>1198.9999907714</v>
      </c>
      <c r="C120" s="620">
        <v>1529.88024</v>
      </c>
      <c r="D120" s="621">
        <v>330.88024922860399</v>
      </c>
      <c r="E120" s="627">
        <v>1.27596351274</v>
      </c>
      <c r="F120" s="620">
        <v>1128.0838973596001</v>
      </c>
      <c r="G120" s="621">
        <v>846.062923019697</v>
      </c>
      <c r="H120" s="623">
        <v>134.89359999999999</v>
      </c>
      <c r="I120" s="620">
        <v>1248.5911000000001</v>
      </c>
      <c r="J120" s="621">
        <v>402.52817698030401</v>
      </c>
      <c r="K120" s="628">
        <v>1.106824681145</v>
      </c>
    </row>
    <row r="121" spans="1:11" ht="14.4" customHeight="1" thickBot="1" x14ac:dyDescent="0.35">
      <c r="A121" s="637" t="s">
        <v>448</v>
      </c>
      <c r="B121" s="615">
        <v>1198.9999907714</v>
      </c>
      <c r="C121" s="615">
        <v>1529.88024</v>
      </c>
      <c r="D121" s="616">
        <v>330.88024922860399</v>
      </c>
      <c r="E121" s="617">
        <v>1.27596351274</v>
      </c>
      <c r="F121" s="615">
        <v>1128.0838973596001</v>
      </c>
      <c r="G121" s="616">
        <v>846.062923019697</v>
      </c>
      <c r="H121" s="618">
        <v>134.89359999999999</v>
      </c>
      <c r="I121" s="615">
        <v>1248.5911000000001</v>
      </c>
      <c r="J121" s="616">
        <v>402.52817698030401</v>
      </c>
      <c r="K121" s="619">
        <v>1.106824681145</v>
      </c>
    </row>
    <row r="122" spans="1:11" ht="14.4" customHeight="1" thickBot="1" x14ac:dyDescent="0.35">
      <c r="A122" s="636" t="s">
        <v>449</v>
      </c>
      <c r="B122" s="620">
        <v>3329.99514850577</v>
      </c>
      <c r="C122" s="620">
        <v>4240.3123400000004</v>
      </c>
      <c r="D122" s="621">
        <v>910.31719149423498</v>
      </c>
      <c r="E122" s="627">
        <v>1.273368924246</v>
      </c>
      <c r="F122" s="620">
        <v>3133.99999999994</v>
      </c>
      <c r="G122" s="621">
        <v>2350.49999999995</v>
      </c>
      <c r="H122" s="623">
        <v>372.35624999999999</v>
      </c>
      <c r="I122" s="620">
        <v>3456.2195000000002</v>
      </c>
      <c r="J122" s="621">
        <v>1105.7195000000499</v>
      </c>
      <c r="K122" s="628">
        <v>1.1028141352900001</v>
      </c>
    </row>
    <row r="123" spans="1:11" ht="14.4" customHeight="1" thickBot="1" x14ac:dyDescent="0.35">
      <c r="A123" s="637" t="s">
        <v>450</v>
      </c>
      <c r="B123" s="615">
        <v>3329.99514850577</v>
      </c>
      <c r="C123" s="615">
        <v>4240.3123400000004</v>
      </c>
      <c r="D123" s="616">
        <v>910.31719149423498</v>
      </c>
      <c r="E123" s="617">
        <v>1.273368924246</v>
      </c>
      <c r="F123" s="615">
        <v>3133.99999999994</v>
      </c>
      <c r="G123" s="616">
        <v>2350.49999999995</v>
      </c>
      <c r="H123" s="618">
        <v>372.35624999999999</v>
      </c>
      <c r="I123" s="615">
        <v>3456.2195000000002</v>
      </c>
      <c r="J123" s="616">
        <v>1105.7195000000499</v>
      </c>
      <c r="K123" s="619">
        <v>1.1028141352900001</v>
      </c>
    </row>
    <row r="124" spans="1:11" ht="14.4" customHeight="1" thickBot="1" x14ac:dyDescent="0.35">
      <c r="A124" s="635" t="s">
        <v>451</v>
      </c>
      <c r="B124" s="615">
        <v>132.99999999999301</v>
      </c>
      <c r="C124" s="615">
        <v>136.15248</v>
      </c>
      <c r="D124" s="616">
        <v>3.1524800000069999</v>
      </c>
      <c r="E124" s="617">
        <v>1.0237028571419999</v>
      </c>
      <c r="F124" s="615">
        <v>125.999999999998</v>
      </c>
      <c r="G124" s="616">
        <v>94.499999999997996</v>
      </c>
      <c r="H124" s="618">
        <v>10.71848</v>
      </c>
      <c r="I124" s="615">
        <v>99.541169999999994</v>
      </c>
      <c r="J124" s="616">
        <v>5.0411700000010002</v>
      </c>
      <c r="K124" s="619">
        <v>0.79000928571399998</v>
      </c>
    </row>
    <row r="125" spans="1:11" ht="14.4" customHeight="1" thickBot="1" x14ac:dyDescent="0.35">
      <c r="A125" s="636" t="s">
        <v>452</v>
      </c>
      <c r="B125" s="620">
        <v>132.99999999999301</v>
      </c>
      <c r="C125" s="620">
        <v>136.15248</v>
      </c>
      <c r="D125" s="621">
        <v>3.1524800000069999</v>
      </c>
      <c r="E125" s="627">
        <v>1.0237028571419999</v>
      </c>
      <c r="F125" s="620">
        <v>125.999999999998</v>
      </c>
      <c r="G125" s="621">
        <v>94.499999999997996</v>
      </c>
      <c r="H125" s="623">
        <v>10.71848</v>
      </c>
      <c r="I125" s="620">
        <v>99.541169999999994</v>
      </c>
      <c r="J125" s="621">
        <v>5.0411700000010002</v>
      </c>
      <c r="K125" s="628">
        <v>0.79000928571399998</v>
      </c>
    </row>
    <row r="126" spans="1:11" ht="14.4" customHeight="1" thickBot="1" x14ac:dyDescent="0.35">
      <c r="A126" s="637" t="s">
        <v>453</v>
      </c>
      <c r="B126" s="615">
        <v>132.99999999999301</v>
      </c>
      <c r="C126" s="615">
        <v>136.15248</v>
      </c>
      <c r="D126" s="616">
        <v>3.1524800000069999</v>
      </c>
      <c r="E126" s="617">
        <v>1.0237028571419999</v>
      </c>
      <c r="F126" s="615">
        <v>125.999999999998</v>
      </c>
      <c r="G126" s="616">
        <v>94.499999999997996</v>
      </c>
      <c r="H126" s="618">
        <v>10.71848</v>
      </c>
      <c r="I126" s="615">
        <v>99.541169999999994</v>
      </c>
      <c r="J126" s="616">
        <v>5.0411700000010002</v>
      </c>
      <c r="K126" s="619">
        <v>0.79000928571399998</v>
      </c>
    </row>
    <row r="127" spans="1:11" ht="14.4" customHeight="1" thickBot="1" x14ac:dyDescent="0.35">
      <c r="A127" s="634" t="s">
        <v>454</v>
      </c>
      <c r="B127" s="615">
        <v>0</v>
      </c>
      <c r="C127" s="615">
        <v>81.083949999999007</v>
      </c>
      <c r="D127" s="616">
        <v>81.083949999999007</v>
      </c>
      <c r="E127" s="625" t="s">
        <v>335</v>
      </c>
      <c r="F127" s="615">
        <v>0</v>
      </c>
      <c r="G127" s="616">
        <v>0</v>
      </c>
      <c r="H127" s="618">
        <v>-6.4749499999999998</v>
      </c>
      <c r="I127" s="615">
        <v>95.431370000000001</v>
      </c>
      <c r="J127" s="616">
        <v>95.431370000000001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26.420999999999001</v>
      </c>
      <c r="D128" s="616">
        <v>26.420999999999001</v>
      </c>
      <c r="E128" s="625" t="s">
        <v>341</v>
      </c>
      <c r="F128" s="615">
        <v>0</v>
      </c>
      <c r="G128" s="616">
        <v>0</v>
      </c>
      <c r="H128" s="618">
        <v>-7.5229999999999997</v>
      </c>
      <c r="I128" s="615">
        <v>62.546999999999997</v>
      </c>
      <c r="J128" s="616">
        <v>62.546999999999997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26.420999999999001</v>
      </c>
      <c r="D129" s="621">
        <v>26.420999999999001</v>
      </c>
      <c r="E129" s="622" t="s">
        <v>341</v>
      </c>
      <c r="F129" s="620">
        <v>0</v>
      </c>
      <c r="G129" s="621">
        <v>0</v>
      </c>
      <c r="H129" s="623">
        <v>-7.5229999999999997</v>
      </c>
      <c r="I129" s="620">
        <v>62.546999999999997</v>
      </c>
      <c r="J129" s="621">
        <v>62.546999999999997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26.420999999999001</v>
      </c>
      <c r="D130" s="616">
        <v>26.420999999999001</v>
      </c>
      <c r="E130" s="625" t="s">
        <v>341</v>
      </c>
      <c r="F130" s="615">
        <v>0</v>
      </c>
      <c r="G130" s="616">
        <v>0</v>
      </c>
      <c r="H130" s="618">
        <v>-7.5229999999999997</v>
      </c>
      <c r="I130" s="615">
        <v>62.546999999999997</v>
      </c>
      <c r="J130" s="616">
        <v>62.546999999999997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54.662950000000002</v>
      </c>
      <c r="D131" s="616">
        <v>54.662950000000002</v>
      </c>
      <c r="E131" s="625" t="s">
        <v>335</v>
      </c>
      <c r="F131" s="615">
        <v>0</v>
      </c>
      <c r="G131" s="616">
        <v>0</v>
      </c>
      <c r="H131" s="618">
        <v>1.0480499999999999</v>
      </c>
      <c r="I131" s="615">
        <v>32.884369999999997</v>
      </c>
      <c r="J131" s="616">
        <v>32.884369999999997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23.620950000000001</v>
      </c>
      <c r="D132" s="621">
        <v>23.620950000000001</v>
      </c>
      <c r="E132" s="622" t="s">
        <v>335</v>
      </c>
      <c r="F132" s="620">
        <v>0</v>
      </c>
      <c r="G132" s="621">
        <v>0</v>
      </c>
      <c r="H132" s="623">
        <v>1.0480499999999999</v>
      </c>
      <c r="I132" s="620">
        <v>9.4475700000000007</v>
      </c>
      <c r="J132" s="621">
        <v>9.4475700000000007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0</v>
      </c>
      <c r="D133" s="616">
        <v>0</v>
      </c>
      <c r="E133" s="617">
        <v>1</v>
      </c>
      <c r="F133" s="615">
        <v>0</v>
      </c>
      <c r="G133" s="616">
        <v>0</v>
      </c>
      <c r="H133" s="618">
        <v>0</v>
      </c>
      <c r="I133" s="615">
        <v>0.22500000000000001</v>
      </c>
      <c r="J133" s="616">
        <v>0.22500000000000001</v>
      </c>
      <c r="K133" s="626" t="s">
        <v>341</v>
      </c>
    </row>
    <row r="134" spans="1:11" ht="14.4" customHeight="1" thickBot="1" x14ac:dyDescent="0.35">
      <c r="A134" s="637" t="s">
        <v>461</v>
      </c>
      <c r="B134" s="615">
        <v>0</v>
      </c>
      <c r="C134" s="615">
        <v>20.220949999999998</v>
      </c>
      <c r="D134" s="616">
        <v>20.220949999999998</v>
      </c>
      <c r="E134" s="625" t="s">
        <v>335</v>
      </c>
      <c r="F134" s="615">
        <v>0</v>
      </c>
      <c r="G134" s="616">
        <v>0</v>
      </c>
      <c r="H134" s="618">
        <v>1.0480499999999999</v>
      </c>
      <c r="I134" s="615">
        <v>9.2225699999999993</v>
      </c>
      <c r="J134" s="616">
        <v>9.2225699999999993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3.4</v>
      </c>
      <c r="D135" s="616">
        <v>3.4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335</v>
      </c>
    </row>
    <row r="136" spans="1:11" ht="14.4" customHeight="1" thickBot="1" x14ac:dyDescent="0.35">
      <c r="A136" s="636" t="s">
        <v>463</v>
      </c>
      <c r="B136" s="620">
        <v>0</v>
      </c>
      <c r="C136" s="620">
        <v>3.873999999999</v>
      </c>
      <c r="D136" s="621">
        <v>3.873999999999</v>
      </c>
      <c r="E136" s="622" t="s">
        <v>341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3.873999999999</v>
      </c>
      <c r="D137" s="616">
        <v>3.873999999999</v>
      </c>
      <c r="E137" s="625" t="s">
        <v>341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335</v>
      </c>
    </row>
    <row r="138" spans="1:11" ht="14.4" customHeight="1" thickBot="1" x14ac:dyDescent="0.35">
      <c r="A138" s="639" t="s">
        <v>465</v>
      </c>
      <c r="B138" s="615">
        <v>0</v>
      </c>
      <c r="C138" s="615">
        <v>24.167999999999999</v>
      </c>
      <c r="D138" s="616">
        <v>24.167999999999999</v>
      </c>
      <c r="E138" s="625" t="s">
        <v>341</v>
      </c>
      <c r="F138" s="615">
        <v>0</v>
      </c>
      <c r="G138" s="616">
        <v>0</v>
      </c>
      <c r="H138" s="618">
        <v>0</v>
      </c>
      <c r="I138" s="615">
        <v>25.084</v>
      </c>
      <c r="J138" s="616">
        <v>25.084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24.167999999999999</v>
      </c>
      <c r="D139" s="616">
        <v>24.167999999999999</v>
      </c>
      <c r="E139" s="625" t="s">
        <v>341</v>
      </c>
      <c r="F139" s="615">
        <v>0</v>
      </c>
      <c r="G139" s="616">
        <v>0</v>
      </c>
      <c r="H139" s="618">
        <v>0</v>
      </c>
      <c r="I139" s="615">
        <v>25.084</v>
      </c>
      <c r="J139" s="616">
        <v>25.084</v>
      </c>
      <c r="K139" s="626" t="s">
        <v>335</v>
      </c>
    </row>
    <row r="140" spans="1:11" ht="14.4" customHeight="1" thickBot="1" x14ac:dyDescent="0.35">
      <c r="A140" s="636" t="s">
        <v>467</v>
      </c>
      <c r="B140" s="620">
        <v>0</v>
      </c>
      <c r="C140" s="620">
        <v>0</v>
      </c>
      <c r="D140" s="621">
        <v>0</v>
      </c>
      <c r="E140" s="627">
        <v>1</v>
      </c>
      <c r="F140" s="620">
        <v>0</v>
      </c>
      <c r="G140" s="621">
        <v>0</v>
      </c>
      <c r="H140" s="623">
        <v>0</v>
      </c>
      <c r="I140" s="620">
        <v>-2.3472</v>
      </c>
      <c r="J140" s="621">
        <v>-2.3472</v>
      </c>
      <c r="K140" s="624" t="s">
        <v>341</v>
      </c>
    </row>
    <row r="141" spans="1:11" ht="14.4" customHeight="1" thickBot="1" x14ac:dyDescent="0.35">
      <c r="A141" s="637" t="s">
        <v>468</v>
      </c>
      <c r="B141" s="615">
        <v>0</v>
      </c>
      <c r="C141" s="615">
        <v>0</v>
      </c>
      <c r="D141" s="616">
        <v>0</v>
      </c>
      <c r="E141" s="617">
        <v>1</v>
      </c>
      <c r="F141" s="615">
        <v>0</v>
      </c>
      <c r="G141" s="616">
        <v>0</v>
      </c>
      <c r="H141" s="618">
        <v>0</v>
      </c>
      <c r="I141" s="615">
        <v>-2.3472</v>
      </c>
      <c r="J141" s="616">
        <v>-2.3472</v>
      </c>
      <c r="K141" s="626" t="s">
        <v>341</v>
      </c>
    </row>
    <row r="142" spans="1:11" ht="14.4" customHeight="1" thickBot="1" x14ac:dyDescent="0.35">
      <c r="A142" s="639" t="s">
        <v>469</v>
      </c>
      <c r="B142" s="615">
        <v>0</v>
      </c>
      <c r="C142" s="615">
        <v>3</v>
      </c>
      <c r="D142" s="616">
        <v>3</v>
      </c>
      <c r="E142" s="625" t="s">
        <v>341</v>
      </c>
      <c r="F142" s="615">
        <v>0</v>
      </c>
      <c r="G142" s="616">
        <v>0</v>
      </c>
      <c r="H142" s="618">
        <v>0</v>
      </c>
      <c r="I142" s="615">
        <v>0.7</v>
      </c>
      <c r="J142" s="616">
        <v>0.7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3</v>
      </c>
      <c r="D143" s="616">
        <v>3</v>
      </c>
      <c r="E143" s="625" t="s">
        <v>341</v>
      </c>
      <c r="F143" s="615">
        <v>0</v>
      </c>
      <c r="G143" s="616">
        <v>0</v>
      </c>
      <c r="H143" s="618">
        <v>0</v>
      </c>
      <c r="I143" s="615">
        <v>0.7</v>
      </c>
      <c r="J143" s="616">
        <v>0.7</v>
      </c>
      <c r="K143" s="626" t="s">
        <v>335</v>
      </c>
    </row>
    <row r="144" spans="1:11" ht="14.4" customHeight="1" thickBot="1" x14ac:dyDescent="0.35">
      <c r="A144" s="634" t="s">
        <v>471</v>
      </c>
      <c r="B144" s="615">
        <v>1240.99999999993</v>
      </c>
      <c r="C144" s="615">
        <v>1452.03386</v>
      </c>
      <c r="D144" s="616">
        <v>211.03386000006901</v>
      </c>
      <c r="E144" s="617">
        <v>1.170051458501</v>
      </c>
      <c r="F144" s="615">
        <v>1585.98745286191</v>
      </c>
      <c r="G144" s="616">
        <v>1189.49058964643</v>
      </c>
      <c r="H144" s="618">
        <v>163.86600000000001</v>
      </c>
      <c r="I144" s="615">
        <v>1563.4406100000001</v>
      </c>
      <c r="J144" s="616">
        <v>373.950020353566</v>
      </c>
      <c r="K144" s="619">
        <v>0.98578371927099995</v>
      </c>
    </row>
    <row r="145" spans="1:11" ht="14.4" customHeight="1" thickBot="1" x14ac:dyDescent="0.35">
      <c r="A145" s="635" t="s">
        <v>472</v>
      </c>
      <c r="B145" s="615">
        <v>1240.99999999993</v>
      </c>
      <c r="C145" s="615">
        <v>1048.211</v>
      </c>
      <c r="D145" s="616">
        <v>-192.788999999932</v>
      </c>
      <c r="E145" s="617">
        <v>0.84465028203000003</v>
      </c>
      <c r="F145" s="615">
        <v>1507.98745286191</v>
      </c>
      <c r="G145" s="616">
        <v>1130.99058964643</v>
      </c>
      <c r="H145" s="618">
        <v>128.86500000000001</v>
      </c>
      <c r="I145" s="615">
        <v>1215.463</v>
      </c>
      <c r="J145" s="616">
        <v>84.472410353566005</v>
      </c>
      <c r="K145" s="619">
        <v>0.80601665331700001</v>
      </c>
    </row>
    <row r="146" spans="1:11" ht="14.4" customHeight="1" thickBot="1" x14ac:dyDescent="0.35">
      <c r="A146" s="636" t="s">
        <v>473</v>
      </c>
      <c r="B146" s="620">
        <v>1240.99999999993</v>
      </c>
      <c r="C146" s="620">
        <v>1048.211</v>
      </c>
      <c r="D146" s="621">
        <v>-192.788999999932</v>
      </c>
      <c r="E146" s="627">
        <v>0.84465028203000003</v>
      </c>
      <c r="F146" s="620">
        <v>1507.98745286191</v>
      </c>
      <c r="G146" s="621">
        <v>1130.99058964643</v>
      </c>
      <c r="H146" s="623">
        <v>128.86500000000001</v>
      </c>
      <c r="I146" s="620">
        <v>1141.662</v>
      </c>
      <c r="J146" s="621">
        <v>10.671410353565999</v>
      </c>
      <c r="K146" s="628">
        <v>0.75707659094400004</v>
      </c>
    </row>
    <row r="147" spans="1:11" ht="14.4" customHeight="1" thickBot="1" x14ac:dyDescent="0.35">
      <c r="A147" s="637" t="s">
        <v>474</v>
      </c>
      <c r="B147" s="615">
        <v>210.99999999998801</v>
      </c>
      <c r="C147" s="615">
        <v>260.84399999999999</v>
      </c>
      <c r="D147" s="616">
        <v>49.844000000011</v>
      </c>
      <c r="E147" s="617">
        <v>1.236227488151</v>
      </c>
      <c r="F147" s="615">
        <v>300.98804133669302</v>
      </c>
      <c r="G147" s="616">
        <v>225.74103100252</v>
      </c>
      <c r="H147" s="618">
        <v>28.742000000000001</v>
      </c>
      <c r="I147" s="615">
        <v>234.81399999999999</v>
      </c>
      <c r="J147" s="616">
        <v>9.0729689974800003</v>
      </c>
      <c r="K147" s="619">
        <v>0.78014395175600004</v>
      </c>
    </row>
    <row r="148" spans="1:11" ht="14.4" customHeight="1" thickBot="1" x14ac:dyDescent="0.35">
      <c r="A148" s="637" t="s">
        <v>475</v>
      </c>
      <c r="B148" s="615">
        <v>729.99999999995998</v>
      </c>
      <c r="C148" s="615">
        <v>480.37400000000002</v>
      </c>
      <c r="D148" s="616">
        <v>-249.62599999995999</v>
      </c>
      <c r="E148" s="617">
        <v>0.65804657534199995</v>
      </c>
      <c r="F148" s="615">
        <v>894.99999999998397</v>
      </c>
      <c r="G148" s="616">
        <v>671.24999999998795</v>
      </c>
      <c r="H148" s="618">
        <v>70.885999999999996</v>
      </c>
      <c r="I148" s="615">
        <v>660.72500000000002</v>
      </c>
      <c r="J148" s="616">
        <v>-10.524999999986999</v>
      </c>
      <c r="K148" s="619">
        <v>0.738240223463</v>
      </c>
    </row>
    <row r="149" spans="1:11" ht="14.4" customHeight="1" thickBot="1" x14ac:dyDescent="0.35">
      <c r="A149" s="637" t="s">
        <v>476</v>
      </c>
      <c r="B149" s="615">
        <v>17.999999999999002</v>
      </c>
      <c r="C149" s="615">
        <v>17.664000000000001</v>
      </c>
      <c r="D149" s="616">
        <v>-0.33599999999899999</v>
      </c>
      <c r="E149" s="617">
        <v>0.98133333333299999</v>
      </c>
      <c r="F149" s="615">
        <v>18.000150596234999</v>
      </c>
      <c r="G149" s="616">
        <v>13.500112947176</v>
      </c>
      <c r="H149" s="618">
        <v>4.47</v>
      </c>
      <c r="I149" s="615">
        <v>25.24</v>
      </c>
      <c r="J149" s="616">
        <v>11.739887052823001</v>
      </c>
      <c r="K149" s="619">
        <v>1.4022104906870001</v>
      </c>
    </row>
    <row r="150" spans="1:11" ht="14.4" customHeight="1" thickBot="1" x14ac:dyDescent="0.35">
      <c r="A150" s="637" t="s">
        <v>477</v>
      </c>
      <c r="B150" s="615">
        <v>47.999999999997002</v>
      </c>
      <c r="C150" s="615">
        <v>54.67</v>
      </c>
      <c r="D150" s="616">
        <v>6.6700000000020001</v>
      </c>
      <c r="E150" s="617">
        <v>1.138958333333</v>
      </c>
      <c r="F150" s="615">
        <v>59.999260929004002</v>
      </c>
      <c r="G150" s="616">
        <v>44.999445696753</v>
      </c>
      <c r="H150" s="618">
        <v>5.1820000000000004</v>
      </c>
      <c r="I150" s="615">
        <v>44.87</v>
      </c>
      <c r="J150" s="616">
        <v>-0.12944569675299999</v>
      </c>
      <c r="K150" s="619">
        <v>0.74784254514500004</v>
      </c>
    </row>
    <row r="151" spans="1:11" ht="14.4" customHeight="1" thickBot="1" x14ac:dyDescent="0.35">
      <c r="A151" s="637" t="s">
        <v>478</v>
      </c>
      <c r="B151" s="615">
        <v>233.99999999998701</v>
      </c>
      <c r="C151" s="615">
        <v>234.65899999999999</v>
      </c>
      <c r="D151" s="616">
        <v>0.65900000001199999</v>
      </c>
      <c r="E151" s="617">
        <v>1.0028162393160001</v>
      </c>
      <c r="F151" s="615">
        <v>233.99999999999599</v>
      </c>
      <c r="G151" s="616">
        <v>175.49999999999699</v>
      </c>
      <c r="H151" s="618">
        <v>19.553000000000001</v>
      </c>
      <c r="I151" s="615">
        <v>175.98099999999999</v>
      </c>
      <c r="J151" s="616">
        <v>0.48100000000299997</v>
      </c>
      <c r="K151" s="619">
        <v>0.75205555555500003</v>
      </c>
    </row>
    <row r="152" spans="1:11" ht="14.4" customHeight="1" thickBot="1" x14ac:dyDescent="0.35">
      <c r="A152" s="637" t="s">
        <v>479</v>
      </c>
      <c r="B152" s="615">
        <v>0</v>
      </c>
      <c r="C152" s="615">
        <v>0</v>
      </c>
      <c r="D152" s="616">
        <v>0</v>
      </c>
      <c r="E152" s="617">
        <v>1</v>
      </c>
      <c r="F152" s="615">
        <v>0</v>
      </c>
      <c r="G152" s="616">
        <v>0</v>
      </c>
      <c r="H152" s="618">
        <v>3.2000000000000001E-2</v>
      </c>
      <c r="I152" s="615">
        <v>3.2000000000000001E-2</v>
      </c>
      <c r="J152" s="616">
        <v>3.2000000000000001E-2</v>
      </c>
      <c r="K152" s="626" t="s">
        <v>341</v>
      </c>
    </row>
    <row r="153" spans="1:11" ht="14.4" customHeight="1" thickBot="1" x14ac:dyDescent="0.35">
      <c r="A153" s="636" t="s">
        <v>480</v>
      </c>
      <c r="B153" s="620">
        <v>0</v>
      </c>
      <c r="C153" s="620">
        <v>0</v>
      </c>
      <c r="D153" s="621">
        <v>0</v>
      </c>
      <c r="E153" s="622" t="s">
        <v>335</v>
      </c>
      <c r="F153" s="620">
        <v>0</v>
      </c>
      <c r="G153" s="621">
        <v>0</v>
      </c>
      <c r="H153" s="623">
        <v>0</v>
      </c>
      <c r="I153" s="620">
        <v>73.801000000000002</v>
      </c>
      <c r="J153" s="621">
        <v>73.801000000000002</v>
      </c>
      <c r="K153" s="624" t="s">
        <v>341</v>
      </c>
    </row>
    <row r="154" spans="1:11" ht="14.4" customHeight="1" thickBot="1" x14ac:dyDescent="0.35">
      <c r="A154" s="637" t="s">
        <v>481</v>
      </c>
      <c r="B154" s="615">
        <v>0</v>
      </c>
      <c r="C154" s="615">
        <v>0</v>
      </c>
      <c r="D154" s="616">
        <v>0</v>
      </c>
      <c r="E154" s="625" t="s">
        <v>335</v>
      </c>
      <c r="F154" s="615">
        <v>0</v>
      </c>
      <c r="G154" s="616">
        <v>0</v>
      </c>
      <c r="H154" s="618">
        <v>0</v>
      </c>
      <c r="I154" s="615">
        <v>73.801000000000002</v>
      </c>
      <c r="J154" s="616">
        <v>73.801000000000002</v>
      </c>
      <c r="K154" s="626" t="s">
        <v>341</v>
      </c>
    </row>
    <row r="155" spans="1:11" ht="14.4" customHeight="1" thickBot="1" x14ac:dyDescent="0.35">
      <c r="A155" s="635" t="s">
        <v>482</v>
      </c>
      <c r="B155" s="615">
        <v>0</v>
      </c>
      <c r="C155" s="615">
        <v>0.45100000000000001</v>
      </c>
      <c r="D155" s="616">
        <v>0.45100000000000001</v>
      </c>
      <c r="E155" s="625" t="s">
        <v>341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6" t="s">
        <v>483</v>
      </c>
      <c r="B156" s="620">
        <v>0</v>
      </c>
      <c r="C156" s="620">
        <v>0.45100000000000001</v>
      </c>
      <c r="D156" s="621">
        <v>0.45100000000000001</v>
      </c>
      <c r="E156" s="622" t="s">
        <v>341</v>
      </c>
      <c r="F156" s="620">
        <v>0</v>
      </c>
      <c r="G156" s="621">
        <v>0</v>
      </c>
      <c r="H156" s="623">
        <v>0</v>
      </c>
      <c r="I156" s="620">
        <v>0</v>
      </c>
      <c r="J156" s="621">
        <v>0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0.45100000000000001</v>
      </c>
      <c r="D157" s="616">
        <v>0.45100000000000001</v>
      </c>
      <c r="E157" s="625" t="s">
        <v>341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335</v>
      </c>
    </row>
    <row r="158" spans="1:11" ht="14.4" customHeight="1" thickBot="1" x14ac:dyDescent="0.35">
      <c r="A158" s="635" t="s">
        <v>485</v>
      </c>
      <c r="B158" s="615">
        <v>0</v>
      </c>
      <c r="C158" s="615">
        <v>403.37186000000003</v>
      </c>
      <c r="D158" s="616">
        <v>403.37186000000003</v>
      </c>
      <c r="E158" s="625" t="s">
        <v>335</v>
      </c>
      <c r="F158" s="615">
        <v>78</v>
      </c>
      <c r="G158" s="616">
        <v>58.5</v>
      </c>
      <c r="H158" s="618">
        <v>35.000999999999998</v>
      </c>
      <c r="I158" s="615">
        <v>347.97761000000003</v>
      </c>
      <c r="J158" s="616">
        <v>289.47761000000003</v>
      </c>
      <c r="K158" s="619">
        <v>4.4612514102559997</v>
      </c>
    </row>
    <row r="159" spans="1:11" ht="14.4" customHeight="1" thickBot="1" x14ac:dyDescent="0.35">
      <c r="A159" s="636" t="s">
        <v>486</v>
      </c>
      <c r="B159" s="620">
        <v>0</v>
      </c>
      <c r="C159" s="620">
        <v>301.77445999999998</v>
      </c>
      <c r="D159" s="621">
        <v>301.77445999999998</v>
      </c>
      <c r="E159" s="622" t="s">
        <v>335</v>
      </c>
      <c r="F159" s="620">
        <v>78</v>
      </c>
      <c r="G159" s="621">
        <v>58.5</v>
      </c>
      <c r="H159" s="623">
        <v>28.061</v>
      </c>
      <c r="I159" s="620">
        <v>133.03671</v>
      </c>
      <c r="J159" s="621">
        <v>74.536709999999999</v>
      </c>
      <c r="K159" s="628">
        <v>1.7055988461530001</v>
      </c>
    </row>
    <row r="160" spans="1:11" ht="14.4" customHeight="1" thickBot="1" x14ac:dyDescent="0.35">
      <c r="A160" s="637" t="s">
        <v>487</v>
      </c>
      <c r="B160" s="615">
        <v>0</v>
      </c>
      <c r="C160" s="615">
        <v>0</v>
      </c>
      <c r="D160" s="616">
        <v>0</v>
      </c>
      <c r="E160" s="625" t="s">
        <v>335</v>
      </c>
      <c r="F160" s="615">
        <v>78</v>
      </c>
      <c r="G160" s="616">
        <v>58.5</v>
      </c>
      <c r="H160" s="618">
        <v>28.061</v>
      </c>
      <c r="I160" s="615">
        <v>106.333</v>
      </c>
      <c r="J160" s="616">
        <v>47.832999999999998</v>
      </c>
      <c r="K160" s="619">
        <v>1.363243589743</v>
      </c>
    </row>
    <row r="161" spans="1:11" ht="14.4" customHeight="1" thickBot="1" x14ac:dyDescent="0.35">
      <c r="A161" s="637" t="s">
        <v>488</v>
      </c>
      <c r="B161" s="615">
        <v>0</v>
      </c>
      <c r="C161" s="615">
        <v>301.77445999999998</v>
      </c>
      <c r="D161" s="616">
        <v>301.77445999999998</v>
      </c>
      <c r="E161" s="625" t="s">
        <v>341</v>
      </c>
      <c r="F161" s="615">
        <v>0</v>
      </c>
      <c r="G161" s="616">
        <v>0</v>
      </c>
      <c r="H161" s="618">
        <v>0</v>
      </c>
      <c r="I161" s="615">
        <v>26.703710000000001</v>
      </c>
      <c r="J161" s="616">
        <v>26.703710000000001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0</v>
      </c>
      <c r="D162" s="621">
        <v>0</v>
      </c>
      <c r="E162" s="622" t="s">
        <v>335</v>
      </c>
      <c r="F162" s="620">
        <v>0</v>
      </c>
      <c r="G162" s="621">
        <v>0</v>
      </c>
      <c r="H162" s="623">
        <v>6.94</v>
      </c>
      <c r="I162" s="620">
        <v>15.422000000000001</v>
      </c>
      <c r="J162" s="621">
        <v>15.422000000000001</v>
      </c>
      <c r="K162" s="624" t="s">
        <v>341</v>
      </c>
    </row>
    <row r="163" spans="1:11" ht="14.4" customHeight="1" thickBot="1" x14ac:dyDescent="0.35">
      <c r="A163" s="637" t="s">
        <v>490</v>
      </c>
      <c r="B163" s="615">
        <v>0</v>
      </c>
      <c r="C163" s="615">
        <v>0</v>
      </c>
      <c r="D163" s="616">
        <v>0</v>
      </c>
      <c r="E163" s="617">
        <v>1</v>
      </c>
      <c r="F163" s="615">
        <v>0</v>
      </c>
      <c r="G163" s="616">
        <v>0</v>
      </c>
      <c r="H163" s="618">
        <v>6.94</v>
      </c>
      <c r="I163" s="615">
        <v>15.422000000000001</v>
      </c>
      <c r="J163" s="616">
        <v>15.422000000000001</v>
      </c>
      <c r="K163" s="626" t="s">
        <v>341</v>
      </c>
    </row>
    <row r="164" spans="1:11" ht="14.4" customHeight="1" thickBot="1" x14ac:dyDescent="0.35">
      <c r="A164" s="636" t="s">
        <v>491</v>
      </c>
      <c r="B164" s="620">
        <v>0</v>
      </c>
      <c r="C164" s="620">
        <v>101.597400000001</v>
      </c>
      <c r="D164" s="621">
        <v>101.597400000001</v>
      </c>
      <c r="E164" s="622" t="s">
        <v>335</v>
      </c>
      <c r="F164" s="620">
        <v>0</v>
      </c>
      <c r="G164" s="621">
        <v>0</v>
      </c>
      <c r="H164" s="623">
        <v>0</v>
      </c>
      <c r="I164" s="620">
        <v>0</v>
      </c>
      <c r="J164" s="621">
        <v>0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101.597400000001</v>
      </c>
      <c r="D165" s="616">
        <v>101.597400000001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6" t="s">
        <v>493</v>
      </c>
      <c r="B166" s="620">
        <v>0</v>
      </c>
      <c r="C166" s="620">
        <v>0</v>
      </c>
      <c r="D166" s="621">
        <v>0</v>
      </c>
      <c r="E166" s="627">
        <v>1</v>
      </c>
      <c r="F166" s="620">
        <v>0</v>
      </c>
      <c r="G166" s="621">
        <v>0</v>
      </c>
      <c r="H166" s="623">
        <v>0</v>
      </c>
      <c r="I166" s="620">
        <v>199.5189</v>
      </c>
      <c r="J166" s="621">
        <v>199.5189</v>
      </c>
      <c r="K166" s="624" t="s">
        <v>341</v>
      </c>
    </row>
    <row r="167" spans="1:11" ht="14.4" customHeight="1" thickBot="1" x14ac:dyDescent="0.35">
      <c r="A167" s="637" t="s">
        <v>494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199.5189</v>
      </c>
      <c r="J167" s="616">
        <v>199.5189</v>
      </c>
      <c r="K167" s="626" t="s">
        <v>341</v>
      </c>
    </row>
    <row r="168" spans="1:11" ht="14.4" customHeight="1" thickBot="1" x14ac:dyDescent="0.35">
      <c r="A168" s="633" t="s">
        <v>495</v>
      </c>
      <c r="B168" s="615">
        <v>29652.0239648485</v>
      </c>
      <c r="C168" s="615">
        <v>28009.49252</v>
      </c>
      <c r="D168" s="616">
        <v>-1642.5314448485501</v>
      </c>
      <c r="E168" s="617">
        <v>0.94460643068399996</v>
      </c>
      <c r="F168" s="615">
        <v>27635.740687944301</v>
      </c>
      <c r="G168" s="616">
        <v>20726.8055159582</v>
      </c>
      <c r="H168" s="618">
        <v>2462.1388200000001</v>
      </c>
      <c r="I168" s="615">
        <v>20959.272499999999</v>
      </c>
      <c r="J168" s="616">
        <v>232.466984041752</v>
      </c>
      <c r="K168" s="619">
        <v>0.75841182390100004</v>
      </c>
    </row>
    <row r="169" spans="1:11" ht="14.4" customHeight="1" thickBot="1" x14ac:dyDescent="0.35">
      <c r="A169" s="634" t="s">
        <v>496</v>
      </c>
      <c r="B169" s="615">
        <v>27885.352945256502</v>
      </c>
      <c r="C169" s="615">
        <v>26412.723409999999</v>
      </c>
      <c r="D169" s="616">
        <v>-1472.6295352565501</v>
      </c>
      <c r="E169" s="617">
        <v>0.94718985489800001</v>
      </c>
      <c r="F169" s="615">
        <v>26622.040180888602</v>
      </c>
      <c r="G169" s="616">
        <v>19966.5301356665</v>
      </c>
      <c r="H169" s="618">
        <v>2462.1388200000001</v>
      </c>
      <c r="I169" s="615">
        <v>20958.758140000002</v>
      </c>
      <c r="J169" s="616">
        <v>992.22800433353802</v>
      </c>
      <c r="K169" s="619">
        <v>0.78727092279800004</v>
      </c>
    </row>
    <row r="170" spans="1:11" ht="14.4" customHeight="1" thickBot="1" x14ac:dyDescent="0.35">
      <c r="A170" s="635" t="s">
        <v>497</v>
      </c>
      <c r="B170" s="615">
        <v>27885.352945256502</v>
      </c>
      <c r="C170" s="615">
        <v>26412.723409999999</v>
      </c>
      <c r="D170" s="616">
        <v>-1472.6295352565501</v>
      </c>
      <c r="E170" s="617">
        <v>0.94718985489800001</v>
      </c>
      <c r="F170" s="615">
        <v>26622.040180888602</v>
      </c>
      <c r="G170" s="616">
        <v>19966.5301356665</v>
      </c>
      <c r="H170" s="618">
        <v>2462.1388200000001</v>
      </c>
      <c r="I170" s="615">
        <v>20958.758140000002</v>
      </c>
      <c r="J170" s="616">
        <v>992.22800433353802</v>
      </c>
      <c r="K170" s="619">
        <v>0.78727092279800004</v>
      </c>
    </row>
    <row r="171" spans="1:11" ht="14.4" customHeight="1" thickBot="1" x14ac:dyDescent="0.35">
      <c r="A171" s="636" t="s">
        <v>498</v>
      </c>
      <c r="B171" s="620">
        <v>1627.46797864411</v>
      </c>
      <c r="C171" s="620">
        <v>1726.2323200000001</v>
      </c>
      <c r="D171" s="621">
        <v>98.764341355889997</v>
      </c>
      <c r="E171" s="627">
        <v>1.060685889155</v>
      </c>
      <c r="F171" s="620">
        <v>1599.1040600792301</v>
      </c>
      <c r="G171" s="621">
        <v>1199.32804505942</v>
      </c>
      <c r="H171" s="623">
        <v>96.692220000000006</v>
      </c>
      <c r="I171" s="620">
        <v>1276.1898900000001</v>
      </c>
      <c r="J171" s="621">
        <v>76.861844940577001</v>
      </c>
      <c r="K171" s="628">
        <v>0.79806556800100004</v>
      </c>
    </row>
    <row r="172" spans="1:11" ht="14.4" customHeight="1" thickBot="1" x14ac:dyDescent="0.35">
      <c r="A172" s="637" t="s">
        <v>499</v>
      </c>
      <c r="B172" s="615">
        <v>14.478243376696</v>
      </c>
      <c r="C172" s="615">
        <v>7.2888900000000003</v>
      </c>
      <c r="D172" s="616">
        <v>-7.1893533766960003</v>
      </c>
      <c r="E172" s="617">
        <v>0.50343745510799998</v>
      </c>
      <c r="F172" s="615">
        <v>6.6982549936620002</v>
      </c>
      <c r="G172" s="616">
        <v>5.0236912452469999</v>
      </c>
      <c r="H172" s="618">
        <v>1.61974</v>
      </c>
      <c r="I172" s="615">
        <v>6.5863899999999997</v>
      </c>
      <c r="J172" s="616">
        <v>1.5626987547519999</v>
      </c>
      <c r="K172" s="619">
        <v>0.98329938263399996</v>
      </c>
    </row>
    <row r="173" spans="1:11" ht="14.4" customHeight="1" thickBot="1" x14ac:dyDescent="0.35">
      <c r="A173" s="637" t="s">
        <v>500</v>
      </c>
      <c r="B173" s="615">
        <v>5.8913171184469997</v>
      </c>
      <c r="C173" s="615">
        <v>3.8319999999999999</v>
      </c>
      <c r="D173" s="616">
        <v>-2.0593171184469998</v>
      </c>
      <c r="E173" s="617">
        <v>0.65044877451899996</v>
      </c>
      <c r="F173" s="615">
        <v>3.8269504612269998</v>
      </c>
      <c r="G173" s="616">
        <v>2.8702128459199998</v>
      </c>
      <c r="H173" s="618">
        <v>0</v>
      </c>
      <c r="I173" s="615">
        <v>2.9822000000000002</v>
      </c>
      <c r="J173" s="616">
        <v>0.11198715407900001</v>
      </c>
      <c r="K173" s="619">
        <v>0.77926276553899998</v>
      </c>
    </row>
    <row r="174" spans="1:11" ht="14.4" customHeight="1" thickBot="1" x14ac:dyDescent="0.35">
      <c r="A174" s="637" t="s">
        <v>501</v>
      </c>
      <c r="B174" s="615">
        <v>83.602266541526006</v>
      </c>
      <c r="C174" s="615">
        <v>47.305750000000003</v>
      </c>
      <c r="D174" s="616">
        <v>-36.296516541526003</v>
      </c>
      <c r="E174" s="617">
        <v>0.56584291260200004</v>
      </c>
      <c r="F174" s="615">
        <v>44.117412325533003</v>
      </c>
      <c r="G174" s="616">
        <v>33.088059244150003</v>
      </c>
      <c r="H174" s="618">
        <v>7.6524799999999997</v>
      </c>
      <c r="I174" s="615">
        <v>43.131799999999998</v>
      </c>
      <c r="J174" s="616">
        <v>10.043740755849001</v>
      </c>
      <c r="K174" s="619">
        <v>0.97765933508799996</v>
      </c>
    </row>
    <row r="175" spans="1:11" ht="14.4" customHeight="1" thickBot="1" x14ac:dyDescent="0.35">
      <c r="A175" s="637" t="s">
        <v>502</v>
      </c>
      <c r="B175" s="615">
        <v>38.981820037616998</v>
      </c>
      <c r="C175" s="615">
        <v>66.626090000000005</v>
      </c>
      <c r="D175" s="616">
        <v>27.644269962382001</v>
      </c>
      <c r="E175" s="617">
        <v>1.709158010983</v>
      </c>
      <c r="F175" s="615">
        <v>74.125165292117003</v>
      </c>
      <c r="G175" s="616">
        <v>55.593873969088001</v>
      </c>
      <c r="H175" s="618">
        <v>8.593</v>
      </c>
      <c r="I175" s="615">
        <v>43.918500000000002</v>
      </c>
      <c r="J175" s="616">
        <v>-11.675373969088</v>
      </c>
      <c r="K175" s="619">
        <v>0.59249109026500002</v>
      </c>
    </row>
    <row r="176" spans="1:11" ht="14.4" customHeight="1" thickBot="1" x14ac:dyDescent="0.35">
      <c r="A176" s="637" t="s">
        <v>503</v>
      </c>
      <c r="B176" s="615">
        <v>1484.5143315698199</v>
      </c>
      <c r="C176" s="615">
        <v>1601.17959</v>
      </c>
      <c r="D176" s="616">
        <v>116.66525843017899</v>
      </c>
      <c r="E176" s="617">
        <v>1.0785881658050001</v>
      </c>
      <c r="F176" s="615">
        <v>1470.3362770066899</v>
      </c>
      <c r="G176" s="616">
        <v>1102.75220775502</v>
      </c>
      <c r="H176" s="618">
        <v>78.826999999999998</v>
      </c>
      <c r="I176" s="615">
        <v>1179.5709999999999</v>
      </c>
      <c r="J176" s="616">
        <v>76.818792244983996</v>
      </c>
      <c r="K176" s="619">
        <v>0.80224573007199995</v>
      </c>
    </row>
    <row r="177" spans="1:11" ht="14.4" customHeight="1" thickBot="1" x14ac:dyDescent="0.35">
      <c r="A177" s="636" t="s">
        <v>504</v>
      </c>
      <c r="B177" s="620">
        <v>6638.0011234014</v>
      </c>
      <c r="C177" s="620">
        <v>6913.09609</v>
      </c>
      <c r="D177" s="621">
        <v>275.09496659860099</v>
      </c>
      <c r="E177" s="627">
        <v>1.0414424405</v>
      </c>
      <c r="F177" s="620">
        <v>6606</v>
      </c>
      <c r="G177" s="621">
        <v>4954.5</v>
      </c>
      <c r="H177" s="623">
        <v>588.48379999999997</v>
      </c>
      <c r="I177" s="620">
        <v>5140.6222100000005</v>
      </c>
      <c r="J177" s="621">
        <v>186.12221000000099</v>
      </c>
      <c r="K177" s="628">
        <v>0.778174721465</v>
      </c>
    </row>
    <row r="178" spans="1:11" ht="14.4" customHeight="1" thickBot="1" x14ac:dyDescent="0.35">
      <c r="A178" s="637" t="s">
        <v>505</v>
      </c>
      <c r="B178" s="615">
        <v>1609.0000435382001</v>
      </c>
      <c r="C178" s="615">
        <v>1734.5730000000001</v>
      </c>
      <c r="D178" s="616">
        <v>125.572956461798</v>
      </c>
      <c r="E178" s="617">
        <v>1.0780440976150001</v>
      </c>
      <c r="F178" s="615">
        <v>1752</v>
      </c>
      <c r="G178" s="616">
        <v>1314</v>
      </c>
      <c r="H178" s="618">
        <v>152.57300000000001</v>
      </c>
      <c r="I178" s="615">
        <v>1325.289</v>
      </c>
      <c r="J178" s="616">
        <v>11.289</v>
      </c>
      <c r="K178" s="619">
        <v>0.75644349315000003</v>
      </c>
    </row>
    <row r="179" spans="1:11" ht="14.4" customHeight="1" thickBot="1" x14ac:dyDescent="0.35">
      <c r="A179" s="637" t="s">
        <v>506</v>
      </c>
      <c r="B179" s="615">
        <v>4952.0001339970004</v>
      </c>
      <c r="C179" s="615">
        <v>5152.4722000000002</v>
      </c>
      <c r="D179" s="616">
        <v>200.47206600300001</v>
      </c>
      <c r="E179" s="617">
        <v>1.040483049389</v>
      </c>
      <c r="F179" s="615">
        <v>4854</v>
      </c>
      <c r="G179" s="616">
        <v>3640.5</v>
      </c>
      <c r="H179" s="618">
        <v>428.86180000000002</v>
      </c>
      <c r="I179" s="615">
        <v>3806.511</v>
      </c>
      <c r="J179" s="616">
        <v>166.01100000000099</v>
      </c>
      <c r="K179" s="619">
        <v>0.78420086526499999</v>
      </c>
    </row>
    <row r="180" spans="1:11" ht="14.4" customHeight="1" thickBot="1" x14ac:dyDescent="0.35">
      <c r="A180" s="637" t="s">
        <v>507</v>
      </c>
      <c r="B180" s="615">
        <v>68.000948469904003</v>
      </c>
      <c r="C180" s="615">
        <v>19.407889999999998</v>
      </c>
      <c r="D180" s="616">
        <v>-48.593058469904001</v>
      </c>
      <c r="E180" s="617">
        <v>0.28540616618800002</v>
      </c>
      <c r="F180" s="615">
        <v>0</v>
      </c>
      <c r="G180" s="616">
        <v>0</v>
      </c>
      <c r="H180" s="618">
        <v>7.0490000000000004</v>
      </c>
      <c r="I180" s="615">
        <v>7.11721</v>
      </c>
      <c r="J180" s="616">
        <v>7.11721</v>
      </c>
      <c r="K180" s="626" t="s">
        <v>335</v>
      </c>
    </row>
    <row r="181" spans="1:11" ht="14.4" customHeight="1" thickBot="1" x14ac:dyDescent="0.35">
      <c r="A181" s="637" t="s">
        <v>508</v>
      </c>
      <c r="B181" s="615">
        <v>8.9999973962910005</v>
      </c>
      <c r="C181" s="615">
        <v>6.6429999999999998</v>
      </c>
      <c r="D181" s="616">
        <v>-2.3569973962909998</v>
      </c>
      <c r="E181" s="617">
        <v>0.73811132464700002</v>
      </c>
      <c r="F181" s="615">
        <v>0</v>
      </c>
      <c r="G181" s="616">
        <v>0</v>
      </c>
      <c r="H181" s="618">
        <v>0</v>
      </c>
      <c r="I181" s="615">
        <v>1.7050000000000001</v>
      </c>
      <c r="J181" s="616">
        <v>1.7050000000000001</v>
      </c>
      <c r="K181" s="626" t="s">
        <v>335</v>
      </c>
    </row>
    <row r="182" spans="1:11" ht="14.4" customHeight="1" thickBot="1" x14ac:dyDescent="0.35">
      <c r="A182" s="636" t="s">
        <v>509</v>
      </c>
      <c r="B182" s="620">
        <v>10455.8838736629</v>
      </c>
      <c r="C182" s="620">
        <v>10389.43585</v>
      </c>
      <c r="D182" s="621">
        <v>-66.448023662889</v>
      </c>
      <c r="E182" s="627">
        <v>0.99364491567900004</v>
      </c>
      <c r="F182" s="620">
        <v>9564.9361208093906</v>
      </c>
      <c r="G182" s="621">
        <v>7173.7020906070402</v>
      </c>
      <c r="H182" s="623">
        <v>974.572</v>
      </c>
      <c r="I182" s="620">
        <v>8253.5193799999997</v>
      </c>
      <c r="J182" s="621">
        <v>1079.81728939296</v>
      </c>
      <c r="K182" s="628">
        <v>0.86289330903499994</v>
      </c>
    </row>
    <row r="183" spans="1:11" ht="14.4" customHeight="1" thickBot="1" x14ac:dyDescent="0.35">
      <c r="A183" s="637" t="s">
        <v>510</v>
      </c>
      <c r="B183" s="615">
        <v>3663.87605513168</v>
      </c>
      <c r="C183" s="615">
        <v>3155.855</v>
      </c>
      <c r="D183" s="616">
        <v>-508.02105513168402</v>
      </c>
      <c r="E183" s="617">
        <v>0.86134327485700002</v>
      </c>
      <c r="F183" s="615">
        <v>2700.9819615584101</v>
      </c>
      <c r="G183" s="616">
        <v>2025.7364711688001</v>
      </c>
      <c r="H183" s="618">
        <v>322.28699999999998</v>
      </c>
      <c r="I183" s="615">
        <v>2607.8331800000001</v>
      </c>
      <c r="J183" s="616">
        <v>582.09670883119497</v>
      </c>
      <c r="K183" s="619">
        <v>0.965512993835</v>
      </c>
    </row>
    <row r="184" spans="1:11" ht="14.4" customHeight="1" thickBot="1" x14ac:dyDescent="0.35">
      <c r="A184" s="637" t="s">
        <v>511</v>
      </c>
      <c r="B184" s="615">
        <v>6753.0001016913302</v>
      </c>
      <c r="C184" s="615">
        <v>7233.5808500000003</v>
      </c>
      <c r="D184" s="616">
        <v>480.58074830867201</v>
      </c>
      <c r="E184" s="617">
        <v>1.071165517706</v>
      </c>
      <c r="F184" s="615">
        <v>6863.9541592509904</v>
      </c>
      <c r="G184" s="616">
        <v>5147.9656194382396</v>
      </c>
      <c r="H184" s="618">
        <v>652.28499999999997</v>
      </c>
      <c r="I184" s="615">
        <v>5645.6862000000001</v>
      </c>
      <c r="J184" s="616">
        <v>497.72058056176002</v>
      </c>
      <c r="K184" s="619">
        <v>0.82251222386</v>
      </c>
    </row>
    <row r="185" spans="1:11" ht="14.4" customHeight="1" thickBot="1" x14ac:dyDescent="0.35">
      <c r="A185" s="636" t="s">
        <v>512</v>
      </c>
      <c r="B185" s="620">
        <v>0</v>
      </c>
      <c r="C185" s="620">
        <v>-3.6690800000000001</v>
      </c>
      <c r="D185" s="621">
        <v>-3.6690800000000001</v>
      </c>
      <c r="E185" s="622" t="s">
        <v>341</v>
      </c>
      <c r="F185" s="620">
        <v>0</v>
      </c>
      <c r="G185" s="621">
        <v>0</v>
      </c>
      <c r="H185" s="623">
        <v>0</v>
      </c>
      <c r="I185" s="620">
        <v>0</v>
      </c>
      <c r="J185" s="621">
        <v>0</v>
      </c>
      <c r="K185" s="624" t="s">
        <v>335</v>
      </c>
    </row>
    <row r="186" spans="1:11" ht="14.4" customHeight="1" thickBot="1" x14ac:dyDescent="0.35">
      <c r="A186" s="637" t="s">
        <v>513</v>
      </c>
      <c r="B186" s="615">
        <v>0</v>
      </c>
      <c r="C186" s="615">
        <v>-3.4988899999999998</v>
      </c>
      <c r="D186" s="616">
        <v>-3.4988899999999998</v>
      </c>
      <c r="E186" s="625" t="s">
        <v>341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335</v>
      </c>
    </row>
    <row r="187" spans="1:11" ht="14.4" customHeight="1" thickBot="1" x14ac:dyDescent="0.35">
      <c r="A187" s="637" t="s">
        <v>514</v>
      </c>
      <c r="B187" s="615">
        <v>0</v>
      </c>
      <c r="C187" s="615">
        <v>-0.17019000000000001</v>
      </c>
      <c r="D187" s="616">
        <v>-0.17019000000000001</v>
      </c>
      <c r="E187" s="625" t="s">
        <v>341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335</v>
      </c>
    </row>
    <row r="188" spans="1:11" ht="14.4" customHeight="1" thickBot="1" x14ac:dyDescent="0.35">
      <c r="A188" s="636" t="s">
        <v>515</v>
      </c>
      <c r="B188" s="620">
        <v>9163.9999695481492</v>
      </c>
      <c r="C188" s="620">
        <v>6936.2625200000002</v>
      </c>
      <c r="D188" s="621">
        <v>-2227.7374495481499</v>
      </c>
      <c r="E188" s="627">
        <v>0.75690337658700002</v>
      </c>
      <c r="F188" s="620">
        <v>8852</v>
      </c>
      <c r="G188" s="621">
        <v>6639</v>
      </c>
      <c r="H188" s="623">
        <v>655.54304999999999</v>
      </c>
      <c r="I188" s="620">
        <v>5998.8338400000002</v>
      </c>
      <c r="J188" s="621">
        <v>-640.16616000000295</v>
      </c>
      <c r="K188" s="628">
        <v>0.67768118391300003</v>
      </c>
    </row>
    <row r="189" spans="1:11" ht="14.4" customHeight="1" thickBot="1" x14ac:dyDescent="0.35">
      <c r="A189" s="637" t="s">
        <v>516</v>
      </c>
      <c r="B189" s="615">
        <v>4518.9999863763296</v>
      </c>
      <c r="C189" s="615">
        <v>3655.1334900000002</v>
      </c>
      <c r="D189" s="616">
        <v>-863.86649637633195</v>
      </c>
      <c r="E189" s="617">
        <v>0.80883680040200001</v>
      </c>
      <c r="F189" s="615">
        <v>4827</v>
      </c>
      <c r="G189" s="616">
        <v>3620.25</v>
      </c>
      <c r="H189" s="618">
        <v>234.10905</v>
      </c>
      <c r="I189" s="615">
        <v>2714.1301400000002</v>
      </c>
      <c r="J189" s="616">
        <v>-906.11986000000195</v>
      </c>
      <c r="K189" s="619">
        <v>0.56228094882900004</v>
      </c>
    </row>
    <row r="190" spans="1:11" ht="14.4" customHeight="1" thickBot="1" x14ac:dyDescent="0.35">
      <c r="A190" s="637" t="s">
        <v>517</v>
      </c>
      <c r="B190" s="615">
        <v>4644.9999831718196</v>
      </c>
      <c r="C190" s="615">
        <v>3281.1290300000001</v>
      </c>
      <c r="D190" s="616">
        <v>-1363.87095317182</v>
      </c>
      <c r="E190" s="617">
        <v>0.70637869577699997</v>
      </c>
      <c r="F190" s="615">
        <v>4025</v>
      </c>
      <c r="G190" s="616">
        <v>3018.75</v>
      </c>
      <c r="H190" s="618">
        <v>421.43400000000003</v>
      </c>
      <c r="I190" s="615">
        <v>3284.7037</v>
      </c>
      <c r="J190" s="616">
        <v>265.953699999999</v>
      </c>
      <c r="K190" s="619">
        <v>0.81607545341599996</v>
      </c>
    </row>
    <row r="191" spans="1:11" ht="14.4" customHeight="1" thickBot="1" x14ac:dyDescent="0.35">
      <c r="A191" s="636" t="s">
        <v>518</v>
      </c>
      <c r="B191" s="620">
        <v>0</v>
      </c>
      <c r="C191" s="620">
        <v>451.36570999999998</v>
      </c>
      <c r="D191" s="621">
        <v>451.36570999999998</v>
      </c>
      <c r="E191" s="622" t="s">
        <v>335</v>
      </c>
      <c r="F191" s="620">
        <v>0</v>
      </c>
      <c r="G191" s="621">
        <v>0</v>
      </c>
      <c r="H191" s="623">
        <v>146.84774999999999</v>
      </c>
      <c r="I191" s="620">
        <v>289.59282000000002</v>
      </c>
      <c r="J191" s="621">
        <v>289.59282000000002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321.51245999999998</v>
      </c>
      <c r="D192" s="616">
        <v>321.51245999999998</v>
      </c>
      <c r="E192" s="625" t="s">
        <v>341</v>
      </c>
      <c r="F192" s="615">
        <v>0</v>
      </c>
      <c r="G192" s="616">
        <v>0</v>
      </c>
      <c r="H192" s="618">
        <v>104.04244</v>
      </c>
      <c r="I192" s="615">
        <v>28.44866</v>
      </c>
      <c r="J192" s="616">
        <v>28.44866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129.85325</v>
      </c>
      <c r="D193" s="616">
        <v>129.85325</v>
      </c>
      <c r="E193" s="625" t="s">
        <v>335</v>
      </c>
      <c r="F193" s="615">
        <v>0</v>
      </c>
      <c r="G193" s="616">
        <v>0</v>
      </c>
      <c r="H193" s="618">
        <v>42.805309999999999</v>
      </c>
      <c r="I193" s="615">
        <v>261.14416</v>
      </c>
      <c r="J193" s="616">
        <v>261.14416</v>
      </c>
      <c r="K193" s="626" t="s">
        <v>335</v>
      </c>
    </row>
    <row r="194" spans="1:11" ht="14.4" customHeight="1" thickBot="1" x14ac:dyDescent="0.35">
      <c r="A194" s="634" t="s">
        <v>521</v>
      </c>
      <c r="B194" s="615">
        <v>1766.67101959201</v>
      </c>
      <c r="C194" s="615">
        <v>1596.76911</v>
      </c>
      <c r="D194" s="616">
        <v>-169.90190959200501</v>
      </c>
      <c r="E194" s="617">
        <v>0.90382934473400001</v>
      </c>
      <c r="F194" s="615">
        <v>1013.7005070557</v>
      </c>
      <c r="G194" s="616">
        <v>760.27538029177697</v>
      </c>
      <c r="H194" s="618">
        <v>0</v>
      </c>
      <c r="I194" s="615">
        <v>0.51436000000000004</v>
      </c>
      <c r="J194" s="616">
        <v>-759.76102029177696</v>
      </c>
      <c r="K194" s="619">
        <v>5.0740824899999997E-4</v>
      </c>
    </row>
    <row r="195" spans="1:11" ht="14.4" customHeight="1" thickBot="1" x14ac:dyDescent="0.35">
      <c r="A195" s="635" t="s">
        <v>522</v>
      </c>
      <c r="B195" s="615">
        <v>753.37443934327803</v>
      </c>
      <c r="C195" s="615">
        <v>525.73446000000001</v>
      </c>
      <c r="D195" s="616">
        <v>-227.63997934327799</v>
      </c>
      <c r="E195" s="617">
        <v>0.69783952380699998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335</v>
      </c>
    </row>
    <row r="196" spans="1:11" ht="14.4" customHeight="1" thickBot="1" x14ac:dyDescent="0.35">
      <c r="A196" s="636" t="s">
        <v>523</v>
      </c>
      <c r="B196" s="620">
        <v>753.37443934327803</v>
      </c>
      <c r="C196" s="620">
        <v>525.73446000000001</v>
      </c>
      <c r="D196" s="621">
        <v>-227.63997934327799</v>
      </c>
      <c r="E196" s="627">
        <v>0.69783952380699998</v>
      </c>
      <c r="F196" s="620">
        <v>0</v>
      </c>
      <c r="G196" s="621">
        <v>0</v>
      </c>
      <c r="H196" s="623">
        <v>0</v>
      </c>
      <c r="I196" s="620">
        <v>0</v>
      </c>
      <c r="J196" s="621">
        <v>0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159.83329000000001</v>
      </c>
      <c r="D197" s="616">
        <v>159.83329000000001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23.97494</v>
      </c>
      <c r="D198" s="616">
        <v>23.97494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156.84616</v>
      </c>
      <c r="D199" s="616">
        <v>156.84616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185.08007000000001</v>
      </c>
      <c r="D200" s="616">
        <v>185.08007000000001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40" t="s">
        <v>528</v>
      </c>
      <c r="B201" s="620">
        <v>1013.29658024873</v>
      </c>
      <c r="C201" s="620">
        <v>1071.0346500000001</v>
      </c>
      <c r="D201" s="621">
        <v>57.738069751272</v>
      </c>
      <c r="E201" s="627">
        <v>1.0569804249579999</v>
      </c>
      <c r="F201" s="620">
        <v>1013.7005070557</v>
      </c>
      <c r="G201" s="621">
        <v>760.27538029177697</v>
      </c>
      <c r="H201" s="623">
        <v>0</v>
      </c>
      <c r="I201" s="620">
        <v>0.51436000000000004</v>
      </c>
      <c r="J201" s="621">
        <v>-759.76102029177696</v>
      </c>
      <c r="K201" s="628">
        <v>5.0740824899999997E-4</v>
      </c>
    </row>
    <row r="202" spans="1:11" ht="14.4" customHeight="1" thickBot="1" x14ac:dyDescent="0.35">
      <c r="A202" s="636" t="s">
        <v>529</v>
      </c>
      <c r="B202" s="620">
        <v>0</v>
      </c>
      <c r="C202" s="620">
        <v>0</v>
      </c>
      <c r="D202" s="621">
        <v>0</v>
      </c>
      <c r="E202" s="627">
        <v>1</v>
      </c>
      <c r="F202" s="620">
        <v>0</v>
      </c>
      <c r="G202" s="621">
        <v>0</v>
      </c>
      <c r="H202" s="623">
        <v>0</v>
      </c>
      <c r="I202" s="620">
        <v>0.22500000000000001</v>
      </c>
      <c r="J202" s="621">
        <v>0.22500000000000001</v>
      </c>
      <c r="K202" s="624" t="s">
        <v>341</v>
      </c>
    </row>
    <row r="203" spans="1:11" ht="14.4" customHeight="1" thickBot="1" x14ac:dyDescent="0.35">
      <c r="A203" s="637" t="s">
        <v>530</v>
      </c>
      <c r="B203" s="615">
        <v>0</v>
      </c>
      <c r="C203" s="615">
        <v>0</v>
      </c>
      <c r="D203" s="616">
        <v>0</v>
      </c>
      <c r="E203" s="617">
        <v>1</v>
      </c>
      <c r="F203" s="615">
        <v>0</v>
      </c>
      <c r="G203" s="616">
        <v>0</v>
      </c>
      <c r="H203" s="618">
        <v>0</v>
      </c>
      <c r="I203" s="615">
        <v>0.22500000000000001</v>
      </c>
      <c r="J203" s="616">
        <v>0.22500000000000001</v>
      </c>
      <c r="K203" s="626" t="s">
        <v>341</v>
      </c>
    </row>
    <row r="204" spans="1:11" ht="14.4" customHeight="1" thickBot="1" x14ac:dyDescent="0.35">
      <c r="A204" s="636" t="s">
        <v>531</v>
      </c>
      <c r="B204" s="620">
        <v>0</v>
      </c>
      <c r="C204" s="620">
        <v>28.041499999999999</v>
      </c>
      <c r="D204" s="621">
        <v>28.041499999999999</v>
      </c>
      <c r="E204" s="622" t="s">
        <v>335</v>
      </c>
      <c r="F204" s="620">
        <v>0</v>
      </c>
      <c r="G204" s="621">
        <v>0</v>
      </c>
      <c r="H204" s="623">
        <v>0</v>
      </c>
      <c r="I204" s="620">
        <v>1E-4</v>
      </c>
      <c r="J204" s="621">
        <v>1E-4</v>
      </c>
      <c r="K204" s="624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-5.0000000000000001E-4</v>
      </c>
      <c r="D205" s="616">
        <v>-5.0000000000000001E-4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1E-4</v>
      </c>
      <c r="J205" s="616">
        <v>1E-4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28.042000000000002</v>
      </c>
      <c r="D206" s="616">
        <v>28.042000000000002</v>
      </c>
      <c r="E206" s="625" t="s">
        <v>341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6" t="s">
        <v>534</v>
      </c>
      <c r="B207" s="620">
        <v>1013.29658024873</v>
      </c>
      <c r="C207" s="620">
        <v>1042.99315</v>
      </c>
      <c r="D207" s="621">
        <v>29.696569751272001</v>
      </c>
      <c r="E207" s="627">
        <v>1.0293068883580001</v>
      </c>
      <c r="F207" s="620">
        <v>1013.7005070557</v>
      </c>
      <c r="G207" s="621">
        <v>760.27538029177697</v>
      </c>
      <c r="H207" s="623">
        <v>0</v>
      </c>
      <c r="I207" s="620">
        <v>0.28926000000000002</v>
      </c>
      <c r="J207" s="621">
        <v>-759.98612029177696</v>
      </c>
      <c r="K207" s="628">
        <v>2.8535055199999999E-4</v>
      </c>
    </row>
    <row r="208" spans="1:11" ht="14.4" customHeight="1" thickBot="1" x14ac:dyDescent="0.35">
      <c r="A208" s="637" t="s">
        <v>535</v>
      </c>
      <c r="B208" s="615">
        <v>2.0196340348340001</v>
      </c>
      <c r="C208" s="615">
        <v>38.765709999999999</v>
      </c>
      <c r="D208" s="616">
        <v>36.746075965164998</v>
      </c>
      <c r="E208" s="617">
        <v>19.194423014952001</v>
      </c>
      <c r="F208" s="615">
        <v>2.4235608418000001</v>
      </c>
      <c r="G208" s="616">
        <v>1.81767063135</v>
      </c>
      <c r="H208" s="618">
        <v>0</v>
      </c>
      <c r="I208" s="615">
        <v>0</v>
      </c>
      <c r="J208" s="616">
        <v>-1.81767063135</v>
      </c>
      <c r="K208" s="619">
        <v>0</v>
      </c>
    </row>
    <row r="209" spans="1:11" ht="14.4" customHeight="1" thickBot="1" x14ac:dyDescent="0.35">
      <c r="A209" s="637" t="s">
        <v>536</v>
      </c>
      <c r="B209" s="615">
        <v>999.99999999999204</v>
      </c>
      <c r="C209" s="615">
        <v>999.99599999999998</v>
      </c>
      <c r="D209" s="616">
        <v>-3.9999999909999997E-3</v>
      </c>
      <c r="E209" s="617">
        <v>0.999996</v>
      </c>
      <c r="F209" s="615">
        <v>1000</v>
      </c>
      <c r="G209" s="616">
        <v>750</v>
      </c>
      <c r="H209" s="618">
        <v>0</v>
      </c>
      <c r="I209" s="615">
        <v>0</v>
      </c>
      <c r="J209" s="616">
        <v>-750</v>
      </c>
      <c r="K209" s="619">
        <v>0</v>
      </c>
    </row>
    <row r="210" spans="1:11" ht="14.4" customHeight="1" thickBot="1" x14ac:dyDescent="0.35">
      <c r="A210" s="637" t="s">
        <v>537</v>
      </c>
      <c r="B210" s="615">
        <v>11.276946213901001</v>
      </c>
      <c r="C210" s="615">
        <v>4.2314400000000001</v>
      </c>
      <c r="D210" s="616">
        <v>-7.0455062139009996</v>
      </c>
      <c r="E210" s="617">
        <v>0.37522924378</v>
      </c>
      <c r="F210" s="615">
        <v>11.276946213901001</v>
      </c>
      <c r="G210" s="616">
        <v>8.4577096604249995</v>
      </c>
      <c r="H210" s="618">
        <v>0</v>
      </c>
      <c r="I210" s="615">
        <v>0.28926000000000002</v>
      </c>
      <c r="J210" s="616">
        <v>-8.1684496604250008</v>
      </c>
      <c r="K210" s="619">
        <v>2.5650561286999999E-2</v>
      </c>
    </row>
    <row r="211" spans="1:11" ht="14.4" customHeight="1" thickBot="1" x14ac:dyDescent="0.35">
      <c r="A211" s="633" t="s">
        <v>538</v>
      </c>
      <c r="B211" s="615">
        <v>3943.99380794014</v>
      </c>
      <c r="C211" s="615">
        <v>4261.9953699999996</v>
      </c>
      <c r="D211" s="616">
        <v>318.001562059864</v>
      </c>
      <c r="E211" s="617">
        <v>1.0806293258919999</v>
      </c>
      <c r="F211" s="615">
        <v>3779.0245250921498</v>
      </c>
      <c r="G211" s="616">
        <v>2834.2683938191099</v>
      </c>
      <c r="H211" s="618">
        <v>343.10572000000002</v>
      </c>
      <c r="I211" s="615">
        <v>3384.2392799999998</v>
      </c>
      <c r="J211" s="616">
        <v>549.97088618089094</v>
      </c>
      <c r="K211" s="619">
        <v>0.89553249986299999</v>
      </c>
    </row>
    <row r="212" spans="1:11" ht="14.4" customHeight="1" thickBot="1" x14ac:dyDescent="0.35">
      <c r="A212" s="638" t="s">
        <v>539</v>
      </c>
      <c r="B212" s="620">
        <v>3943.99380794014</v>
      </c>
      <c r="C212" s="620">
        <v>4261.9953699999996</v>
      </c>
      <c r="D212" s="621">
        <v>318.001562059864</v>
      </c>
      <c r="E212" s="627">
        <v>1.0806293258919999</v>
      </c>
      <c r="F212" s="620">
        <v>3779.0245250921498</v>
      </c>
      <c r="G212" s="621">
        <v>2834.2683938191099</v>
      </c>
      <c r="H212" s="623">
        <v>343.10572000000002</v>
      </c>
      <c r="I212" s="620">
        <v>3384.2392799999998</v>
      </c>
      <c r="J212" s="621">
        <v>549.97088618089094</v>
      </c>
      <c r="K212" s="628">
        <v>0.89553249986299999</v>
      </c>
    </row>
    <row r="213" spans="1:11" ht="14.4" customHeight="1" thickBot="1" x14ac:dyDescent="0.35">
      <c r="A213" s="640" t="s">
        <v>54</v>
      </c>
      <c r="B213" s="620">
        <v>3943.99380794014</v>
      </c>
      <c r="C213" s="620">
        <v>4261.9953699999996</v>
      </c>
      <c r="D213" s="621">
        <v>318.001562059864</v>
      </c>
      <c r="E213" s="627">
        <v>1.0806293258919999</v>
      </c>
      <c r="F213" s="620">
        <v>3779.0245250921498</v>
      </c>
      <c r="G213" s="621">
        <v>2834.2683938191099</v>
      </c>
      <c r="H213" s="623">
        <v>343.10572000000002</v>
      </c>
      <c r="I213" s="620">
        <v>3384.2392799999998</v>
      </c>
      <c r="J213" s="621">
        <v>549.97088618089094</v>
      </c>
      <c r="K213" s="628">
        <v>0.89553249986299999</v>
      </c>
    </row>
    <row r="214" spans="1:11" ht="14.4" customHeight="1" thickBot="1" x14ac:dyDescent="0.35">
      <c r="A214" s="636" t="s">
        <v>540</v>
      </c>
      <c r="B214" s="620">
        <v>70.999999999999005</v>
      </c>
      <c r="C214" s="620">
        <v>138.11472000000001</v>
      </c>
      <c r="D214" s="621">
        <v>67.114720000000005</v>
      </c>
      <c r="E214" s="627">
        <v>1.945277746478</v>
      </c>
      <c r="F214" s="620">
        <v>101</v>
      </c>
      <c r="G214" s="621">
        <v>75.75</v>
      </c>
      <c r="H214" s="623">
        <v>11.55132</v>
      </c>
      <c r="I214" s="620">
        <v>104.68911</v>
      </c>
      <c r="J214" s="621">
        <v>28.939109999999999</v>
      </c>
      <c r="K214" s="628">
        <v>1.036525841584</v>
      </c>
    </row>
    <row r="215" spans="1:11" ht="14.4" customHeight="1" thickBot="1" x14ac:dyDescent="0.35">
      <c r="A215" s="637" t="s">
        <v>541</v>
      </c>
      <c r="B215" s="615">
        <v>70.999999999999005</v>
      </c>
      <c r="C215" s="615">
        <v>138.11472000000001</v>
      </c>
      <c r="D215" s="616">
        <v>67.114720000000005</v>
      </c>
      <c r="E215" s="617">
        <v>1.945277746478</v>
      </c>
      <c r="F215" s="615">
        <v>101</v>
      </c>
      <c r="G215" s="616">
        <v>75.75</v>
      </c>
      <c r="H215" s="618">
        <v>11.55132</v>
      </c>
      <c r="I215" s="615">
        <v>104.68911</v>
      </c>
      <c r="J215" s="616">
        <v>28.939109999999999</v>
      </c>
      <c r="K215" s="619">
        <v>1.036525841584</v>
      </c>
    </row>
    <row r="216" spans="1:11" ht="14.4" customHeight="1" thickBot="1" x14ac:dyDescent="0.35">
      <c r="A216" s="636" t="s">
        <v>542</v>
      </c>
      <c r="B216" s="620">
        <v>206.59358830746001</v>
      </c>
      <c r="C216" s="620">
        <v>169.51400000000001</v>
      </c>
      <c r="D216" s="621">
        <v>-37.079588307458998</v>
      </c>
      <c r="E216" s="627">
        <v>0.82051917191000001</v>
      </c>
      <c r="F216" s="620">
        <v>173.02452509214601</v>
      </c>
      <c r="G216" s="621">
        <v>129.76839381911</v>
      </c>
      <c r="H216" s="623">
        <v>26.118860000000002</v>
      </c>
      <c r="I216" s="620">
        <v>227.52866</v>
      </c>
      <c r="J216" s="621">
        <v>97.76026618089</v>
      </c>
      <c r="K216" s="628">
        <v>1.3150081462659999</v>
      </c>
    </row>
    <row r="217" spans="1:11" ht="14.4" customHeight="1" thickBot="1" x14ac:dyDescent="0.35">
      <c r="A217" s="637" t="s">
        <v>543</v>
      </c>
      <c r="B217" s="615">
        <v>206.59358830746001</v>
      </c>
      <c r="C217" s="615">
        <v>169.51400000000001</v>
      </c>
      <c r="D217" s="616">
        <v>-37.079588307458998</v>
      </c>
      <c r="E217" s="617">
        <v>0.82051917191000001</v>
      </c>
      <c r="F217" s="615">
        <v>173.02452509214601</v>
      </c>
      <c r="G217" s="616">
        <v>129.76839381911</v>
      </c>
      <c r="H217" s="618">
        <v>26.118860000000002</v>
      </c>
      <c r="I217" s="615">
        <v>227.52866</v>
      </c>
      <c r="J217" s="616">
        <v>97.76026618089</v>
      </c>
      <c r="K217" s="619">
        <v>1.3150081462659999</v>
      </c>
    </row>
    <row r="218" spans="1:11" ht="14.4" customHeight="1" thickBot="1" x14ac:dyDescent="0.35">
      <c r="A218" s="636" t="s">
        <v>544</v>
      </c>
      <c r="B218" s="620">
        <v>614.40021963271704</v>
      </c>
      <c r="C218" s="620">
        <v>875.38314000000003</v>
      </c>
      <c r="D218" s="621">
        <v>260.98292036728299</v>
      </c>
      <c r="E218" s="627">
        <v>1.424776736771</v>
      </c>
      <c r="F218" s="620">
        <v>825</v>
      </c>
      <c r="G218" s="621">
        <v>618.75</v>
      </c>
      <c r="H218" s="623">
        <v>37.233499999999999</v>
      </c>
      <c r="I218" s="620">
        <v>387.85829999999999</v>
      </c>
      <c r="J218" s="621">
        <v>-230.89169999999999</v>
      </c>
      <c r="K218" s="628">
        <v>0.470131272727</v>
      </c>
    </row>
    <row r="219" spans="1:11" ht="14.4" customHeight="1" thickBot="1" x14ac:dyDescent="0.35">
      <c r="A219" s="637" t="s">
        <v>545</v>
      </c>
      <c r="B219" s="615">
        <v>614.40021963271704</v>
      </c>
      <c r="C219" s="615">
        <v>700.18730000000005</v>
      </c>
      <c r="D219" s="616">
        <v>85.787080367282996</v>
      </c>
      <c r="E219" s="617">
        <v>1.139627359538</v>
      </c>
      <c r="F219" s="615">
        <v>825</v>
      </c>
      <c r="G219" s="616">
        <v>618.75</v>
      </c>
      <c r="H219" s="618">
        <v>37.233499999999999</v>
      </c>
      <c r="I219" s="615">
        <v>387.85829999999999</v>
      </c>
      <c r="J219" s="616">
        <v>-230.89169999999999</v>
      </c>
      <c r="K219" s="619">
        <v>0.470131272727</v>
      </c>
    </row>
    <row r="220" spans="1:11" ht="14.4" customHeight="1" thickBot="1" x14ac:dyDescent="0.35">
      <c r="A220" s="637" t="s">
        <v>546</v>
      </c>
      <c r="B220" s="615">
        <v>0</v>
      </c>
      <c r="C220" s="615">
        <v>175.19584</v>
      </c>
      <c r="D220" s="616">
        <v>175.19584</v>
      </c>
      <c r="E220" s="625" t="s">
        <v>335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19">
        <v>9</v>
      </c>
    </row>
    <row r="221" spans="1:11" ht="14.4" customHeight="1" thickBot="1" x14ac:dyDescent="0.35">
      <c r="A221" s="636" t="s">
        <v>547</v>
      </c>
      <c r="B221" s="620">
        <v>0</v>
      </c>
      <c r="C221" s="620">
        <v>6.24</v>
      </c>
      <c r="D221" s="621">
        <v>6.24</v>
      </c>
      <c r="E221" s="622" t="s">
        <v>335</v>
      </c>
      <c r="F221" s="620">
        <v>0</v>
      </c>
      <c r="G221" s="621">
        <v>0</v>
      </c>
      <c r="H221" s="623">
        <v>1.1220000000000001</v>
      </c>
      <c r="I221" s="620">
        <v>6.0519999999999996</v>
      </c>
      <c r="J221" s="621">
        <v>6.0519999999999996</v>
      </c>
      <c r="K221" s="624" t="s">
        <v>341</v>
      </c>
    </row>
    <row r="222" spans="1:11" ht="14.4" customHeight="1" thickBot="1" x14ac:dyDescent="0.35">
      <c r="A222" s="637" t="s">
        <v>548</v>
      </c>
      <c r="B222" s="615">
        <v>0</v>
      </c>
      <c r="C222" s="615">
        <v>6.24</v>
      </c>
      <c r="D222" s="616">
        <v>6.24</v>
      </c>
      <c r="E222" s="625" t="s">
        <v>335</v>
      </c>
      <c r="F222" s="615">
        <v>0</v>
      </c>
      <c r="G222" s="616">
        <v>0</v>
      </c>
      <c r="H222" s="618">
        <v>1.1220000000000001</v>
      </c>
      <c r="I222" s="615">
        <v>6.0519999999999996</v>
      </c>
      <c r="J222" s="616">
        <v>6.0519999999999996</v>
      </c>
      <c r="K222" s="626" t="s">
        <v>341</v>
      </c>
    </row>
    <row r="223" spans="1:11" ht="14.4" customHeight="1" thickBot="1" x14ac:dyDescent="0.35">
      <c r="A223" s="636" t="s">
        <v>549</v>
      </c>
      <c r="B223" s="620">
        <v>606.99999999999204</v>
      </c>
      <c r="C223" s="620">
        <v>537.75229999999999</v>
      </c>
      <c r="D223" s="621">
        <v>-69.247699999991994</v>
      </c>
      <c r="E223" s="627">
        <v>0.88591812191099995</v>
      </c>
      <c r="F223" s="620">
        <v>762</v>
      </c>
      <c r="G223" s="621">
        <v>571.5</v>
      </c>
      <c r="H223" s="623">
        <v>46.211669999999998</v>
      </c>
      <c r="I223" s="620">
        <v>480.88400000000001</v>
      </c>
      <c r="J223" s="621">
        <v>-90.615999999999005</v>
      </c>
      <c r="K223" s="628">
        <v>0.63108136482900001</v>
      </c>
    </row>
    <row r="224" spans="1:11" ht="14.4" customHeight="1" thickBot="1" x14ac:dyDescent="0.35">
      <c r="A224" s="637" t="s">
        <v>550</v>
      </c>
      <c r="B224" s="615">
        <v>605.99999999999204</v>
      </c>
      <c r="C224" s="615">
        <v>537.47569999999996</v>
      </c>
      <c r="D224" s="616">
        <v>-68.524299999991996</v>
      </c>
      <c r="E224" s="617">
        <v>0.88692359735899995</v>
      </c>
      <c r="F224" s="615">
        <v>747</v>
      </c>
      <c r="G224" s="616">
        <v>560.25</v>
      </c>
      <c r="H224" s="618">
        <v>44.949759999999998</v>
      </c>
      <c r="I224" s="615">
        <v>469.52677999999997</v>
      </c>
      <c r="J224" s="616">
        <v>-90.723219999999003</v>
      </c>
      <c r="K224" s="619">
        <v>0.62854990629100005</v>
      </c>
    </row>
    <row r="225" spans="1:11" ht="14.4" customHeight="1" thickBot="1" x14ac:dyDescent="0.35">
      <c r="A225" s="637" t="s">
        <v>551</v>
      </c>
      <c r="B225" s="615">
        <v>0.99999999999900002</v>
      </c>
      <c r="C225" s="615">
        <v>0.27660000000000001</v>
      </c>
      <c r="D225" s="616">
        <v>-0.72339999999899995</v>
      </c>
      <c r="E225" s="617">
        <v>0.27660000000000001</v>
      </c>
      <c r="F225" s="615">
        <v>15</v>
      </c>
      <c r="G225" s="616">
        <v>11.25</v>
      </c>
      <c r="H225" s="618">
        <v>1.2619100000000001</v>
      </c>
      <c r="I225" s="615">
        <v>11.35722</v>
      </c>
      <c r="J225" s="616">
        <v>0.10722</v>
      </c>
      <c r="K225" s="619">
        <v>0.75714800000000004</v>
      </c>
    </row>
    <row r="226" spans="1:11" ht="14.4" customHeight="1" thickBot="1" x14ac:dyDescent="0.35">
      <c r="A226" s="636" t="s">
        <v>552</v>
      </c>
      <c r="B226" s="620">
        <v>0</v>
      </c>
      <c r="C226" s="620">
        <v>103.10638</v>
      </c>
      <c r="D226" s="621">
        <v>103.10638</v>
      </c>
      <c r="E226" s="622" t="s">
        <v>335</v>
      </c>
      <c r="F226" s="620">
        <v>0</v>
      </c>
      <c r="G226" s="621">
        <v>0</v>
      </c>
      <c r="H226" s="623">
        <v>5.5665300000000002</v>
      </c>
      <c r="I226" s="620">
        <v>104.36355</v>
      </c>
      <c r="J226" s="621">
        <v>104.36355</v>
      </c>
      <c r="K226" s="624" t="s">
        <v>341</v>
      </c>
    </row>
    <row r="227" spans="1:11" ht="14.4" customHeight="1" thickBot="1" x14ac:dyDescent="0.35">
      <c r="A227" s="637" t="s">
        <v>553</v>
      </c>
      <c r="B227" s="615">
        <v>0</v>
      </c>
      <c r="C227" s="615">
        <v>103.10638</v>
      </c>
      <c r="D227" s="616">
        <v>103.10638</v>
      </c>
      <c r="E227" s="625" t="s">
        <v>335</v>
      </c>
      <c r="F227" s="615">
        <v>0</v>
      </c>
      <c r="G227" s="616">
        <v>0</v>
      </c>
      <c r="H227" s="618">
        <v>5.5665300000000002</v>
      </c>
      <c r="I227" s="615">
        <v>104.36355</v>
      </c>
      <c r="J227" s="616">
        <v>104.36355</v>
      </c>
      <c r="K227" s="626" t="s">
        <v>341</v>
      </c>
    </row>
    <row r="228" spans="1:11" ht="14.4" customHeight="1" thickBot="1" x14ac:dyDescent="0.35">
      <c r="A228" s="636" t="s">
        <v>554</v>
      </c>
      <c r="B228" s="620">
        <v>2444.99999999997</v>
      </c>
      <c r="C228" s="620">
        <v>2431.88483</v>
      </c>
      <c r="D228" s="621">
        <v>-13.115169999967</v>
      </c>
      <c r="E228" s="627">
        <v>0.99463592228999997</v>
      </c>
      <c r="F228" s="620">
        <v>1918</v>
      </c>
      <c r="G228" s="621">
        <v>1438.5</v>
      </c>
      <c r="H228" s="623">
        <v>215.30184</v>
      </c>
      <c r="I228" s="620">
        <v>2072.86366</v>
      </c>
      <c r="J228" s="621">
        <v>634.36365999999998</v>
      </c>
      <c r="K228" s="628">
        <v>1.0807422627729999</v>
      </c>
    </row>
    <row r="229" spans="1:11" ht="14.4" customHeight="1" thickBot="1" x14ac:dyDescent="0.35">
      <c r="A229" s="637" t="s">
        <v>555</v>
      </c>
      <c r="B229" s="615">
        <v>2444.99999999997</v>
      </c>
      <c r="C229" s="615">
        <v>2431.88483</v>
      </c>
      <c r="D229" s="616">
        <v>-13.115169999967</v>
      </c>
      <c r="E229" s="617">
        <v>0.99463592228999997</v>
      </c>
      <c r="F229" s="615">
        <v>1918</v>
      </c>
      <c r="G229" s="616">
        <v>1438.5</v>
      </c>
      <c r="H229" s="618">
        <v>215.30184</v>
      </c>
      <c r="I229" s="615">
        <v>2072.86366</v>
      </c>
      <c r="J229" s="616">
        <v>634.36365999999998</v>
      </c>
      <c r="K229" s="619">
        <v>1.0807422627729999</v>
      </c>
    </row>
    <row r="230" spans="1:11" ht="14.4" customHeight="1" thickBot="1" x14ac:dyDescent="0.35">
      <c r="A230" s="641"/>
      <c r="B230" s="615">
        <v>-7295.8262776083502</v>
      </c>
      <c r="C230" s="615">
        <v>-12247.41085</v>
      </c>
      <c r="D230" s="616">
        <v>-4951.58457239168</v>
      </c>
      <c r="E230" s="617">
        <v>1.6786872910590001</v>
      </c>
      <c r="F230" s="615">
        <v>-9892.63987846497</v>
      </c>
      <c r="G230" s="616">
        <v>-7419.4799088487298</v>
      </c>
      <c r="H230" s="618">
        <v>-745.75849000000005</v>
      </c>
      <c r="I230" s="615">
        <v>-10000.48259</v>
      </c>
      <c r="J230" s="616">
        <v>-2581.0026811512898</v>
      </c>
      <c r="K230" s="619">
        <v>1.010901307725</v>
      </c>
    </row>
    <row r="231" spans="1:11" ht="14.4" customHeight="1" thickBot="1" x14ac:dyDescent="0.35">
      <c r="A231" s="642" t="s">
        <v>66</v>
      </c>
      <c r="B231" s="629">
        <v>-7295.8262776083402</v>
      </c>
      <c r="C231" s="629">
        <v>-12247.41085</v>
      </c>
      <c r="D231" s="630">
        <v>-4951.58457239169</v>
      </c>
      <c r="E231" s="631">
        <v>-1.226650230575</v>
      </c>
      <c r="F231" s="629">
        <v>-9892.63987846497</v>
      </c>
      <c r="G231" s="630">
        <v>-7419.4799088487298</v>
      </c>
      <c r="H231" s="629">
        <v>-745.75849000000005</v>
      </c>
      <c r="I231" s="629">
        <v>-10000.48259</v>
      </c>
      <c r="J231" s="630">
        <v>-2581.0026811512898</v>
      </c>
      <c r="K231" s="632">
        <v>1.010901307725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556</v>
      </c>
      <c r="B5" s="644" t="s">
        <v>557</v>
      </c>
      <c r="C5" s="645" t="s">
        <v>558</v>
      </c>
      <c r="D5" s="645" t="s">
        <v>558</v>
      </c>
      <c r="E5" s="645"/>
      <c r="F5" s="645" t="s">
        <v>558</v>
      </c>
      <c r="G5" s="645" t="s">
        <v>558</v>
      </c>
      <c r="H5" s="645" t="s">
        <v>558</v>
      </c>
      <c r="I5" s="646" t="s">
        <v>558</v>
      </c>
      <c r="J5" s="647" t="s">
        <v>74</v>
      </c>
    </row>
    <row r="6" spans="1:10" ht="14.4" customHeight="1" x14ac:dyDescent="0.3">
      <c r="A6" s="643" t="s">
        <v>556</v>
      </c>
      <c r="B6" s="644" t="s">
        <v>344</v>
      </c>
      <c r="C6" s="645">
        <v>469.06369000000001</v>
      </c>
      <c r="D6" s="645">
        <v>430.64001999999999</v>
      </c>
      <c r="E6" s="645"/>
      <c r="F6" s="645">
        <v>503.65964999999994</v>
      </c>
      <c r="G6" s="645">
        <v>553.86905081300324</v>
      </c>
      <c r="H6" s="645">
        <v>-50.209400813003299</v>
      </c>
      <c r="I6" s="646">
        <v>0.90934788513764608</v>
      </c>
      <c r="J6" s="647" t="s">
        <v>1</v>
      </c>
    </row>
    <row r="7" spans="1:10" ht="14.4" customHeight="1" x14ac:dyDescent="0.3">
      <c r="A7" s="643" t="s">
        <v>556</v>
      </c>
      <c r="B7" s="644" t="s">
        <v>345</v>
      </c>
      <c r="C7" s="645">
        <v>1.0007599999999999</v>
      </c>
      <c r="D7" s="645">
        <v>14.72194</v>
      </c>
      <c r="E7" s="645"/>
      <c r="F7" s="645">
        <v>67.561340000000001</v>
      </c>
      <c r="G7" s="645">
        <v>73.287614024847755</v>
      </c>
      <c r="H7" s="645">
        <v>-5.7262740248477542</v>
      </c>
      <c r="I7" s="646">
        <v>0.92186573268838723</v>
      </c>
      <c r="J7" s="647" t="s">
        <v>1</v>
      </c>
    </row>
    <row r="8" spans="1:10" ht="14.4" customHeight="1" x14ac:dyDescent="0.3">
      <c r="A8" s="643" t="s">
        <v>556</v>
      </c>
      <c r="B8" s="644" t="s">
        <v>559</v>
      </c>
      <c r="C8" s="645">
        <v>0</v>
      </c>
      <c r="D8" s="645" t="s">
        <v>558</v>
      </c>
      <c r="E8" s="645"/>
      <c r="F8" s="645" t="s">
        <v>558</v>
      </c>
      <c r="G8" s="645" t="s">
        <v>558</v>
      </c>
      <c r="H8" s="645" t="s">
        <v>558</v>
      </c>
      <c r="I8" s="646" t="s">
        <v>558</v>
      </c>
      <c r="J8" s="647" t="s">
        <v>1</v>
      </c>
    </row>
    <row r="9" spans="1:10" ht="14.4" customHeight="1" x14ac:dyDescent="0.3">
      <c r="A9" s="643" t="s">
        <v>556</v>
      </c>
      <c r="B9" s="644" t="s">
        <v>346</v>
      </c>
      <c r="C9" s="645" t="s">
        <v>558</v>
      </c>
      <c r="D9" s="645">
        <v>0</v>
      </c>
      <c r="E9" s="645"/>
      <c r="F9" s="645">
        <v>34.085999999999999</v>
      </c>
      <c r="G9" s="645">
        <v>1.0552600786124999</v>
      </c>
      <c r="H9" s="645">
        <v>33.0307399213875</v>
      </c>
      <c r="I9" s="646">
        <v>32.301041886108017</v>
      </c>
      <c r="J9" s="647" t="s">
        <v>1</v>
      </c>
    </row>
    <row r="10" spans="1:10" ht="14.4" customHeight="1" x14ac:dyDescent="0.3">
      <c r="A10" s="643" t="s">
        <v>556</v>
      </c>
      <c r="B10" s="644" t="s">
        <v>347</v>
      </c>
      <c r="C10" s="645">
        <v>0</v>
      </c>
      <c r="D10" s="645">
        <v>396.83070999999995</v>
      </c>
      <c r="E10" s="645"/>
      <c r="F10" s="645">
        <v>13.33797</v>
      </c>
      <c r="G10" s="645">
        <v>37.5</v>
      </c>
      <c r="H10" s="645">
        <v>-24.162030000000001</v>
      </c>
      <c r="I10" s="646">
        <v>0.35567920000000003</v>
      </c>
      <c r="J10" s="647" t="s">
        <v>1</v>
      </c>
    </row>
    <row r="11" spans="1:10" ht="14.4" customHeight="1" x14ac:dyDescent="0.3">
      <c r="A11" s="643" t="s">
        <v>556</v>
      </c>
      <c r="B11" s="644" t="s">
        <v>348</v>
      </c>
      <c r="C11" s="645">
        <v>134.08322000000001</v>
      </c>
      <c r="D11" s="645">
        <v>125.068089999999</v>
      </c>
      <c r="E11" s="645"/>
      <c r="F11" s="645">
        <v>120.37909000000002</v>
      </c>
      <c r="G11" s="645">
        <v>121.84464313309275</v>
      </c>
      <c r="H11" s="645">
        <v>-1.4655531330927261</v>
      </c>
      <c r="I11" s="646">
        <v>0.98797195268164661</v>
      </c>
      <c r="J11" s="647" t="s">
        <v>1</v>
      </c>
    </row>
    <row r="12" spans="1:10" ht="14.4" customHeight="1" x14ac:dyDescent="0.3">
      <c r="A12" s="643" t="s">
        <v>556</v>
      </c>
      <c r="B12" s="644" t="s">
        <v>349</v>
      </c>
      <c r="C12" s="645">
        <v>3.70513</v>
      </c>
      <c r="D12" s="645">
        <v>4.849589999999</v>
      </c>
      <c r="E12" s="645"/>
      <c r="F12" s="645">
        <v>5.0874400000000009</v>
      </c>
      <c r="G12" s="645">
        <v>1.50010170461925</v>
      </c>
      <c r="H12" s="645">
        <v>3.5873382953807509</v>
      </c>
      <c r="I12" s="646">
        <v>3.3913967195252774</v>
      </c>
      <c r="J12" s="647" t="s">
        <v>1</v>
      </c>
    </row>
    <row r="13" spans="1:10" ht="14.4" customHeight="1" x14ac:dyDescent="0.3">
      <c r="A13" s="643" t="s">
        <v>556</v>
      </c>
      <c r="B13" s="644" t="s">
        <v>350</v>
      </c>
      <c r="C13" s="645">
        <v>66.847740000000002</v>
      </c>
      <c r="D13" s="645">
        <v>74.833459999999008</v>
      </c>
      <c r="E13" s="645"/>
      <c r="F13" s="645">
        <v>68.582400000000007</v>
      </c>
      <c r="G13" s="645">
        <v>68.023988462533495</v>
      </c>
      <c r="H13" s="645">
        <v>0.55841153746651173</v>
      </c>
      <c r="I13" s="646">
        <v>1.0082090384596321</v>
      </c>
      <c r="J13" s="647" t="s">
        <v>1</v>
      </c>
    </row>
    <row r="14" spans="1:10" ht="14.4" customHeight="1" x14ac:dyDescent="0.3">
      <c r="A14" s="643" t="s">
        <v>556</v>
      </c>
      <c r="B14" s="644" t="s">
        <v>560</v>
      </c>
      <c r="C14" s="645">
        <v>674.70054000000016</v>
      </c>
      <c r="D14" s="645">
        <v>1046.9438099999968</v>
      </c>
      <c r="E14" s="645"/>
      <c r="F14" s="645">
        <v>812.69389000000001</v>
      </c>
      <c r="G14" s="645">
        <v>857.08065821670891</v>
      </c>
      <c r="H14" s="645">
        <v>-44.386768216708901</v>
      </c>
      <c r="I14" s="646">
        <v>0.94821167903956372</v>
      </c>
      <c r="J14" s="647" t="s">
        <v>561</v>
      </c>
    </row>
    <row r="16" spans="1:10" ht="14.4" customHeight="1" x14ac:dyDescent="0.3">
      <c r="A16" s="643" t="s">
        <v>556</v>
      </c>
      <c r="B16" s="644" t="s">
        <v>557</v>
      </c>
      <c r="C16" s="645" t="s">
        <v>558</v>
      </c>
      <c r="D16" s="645" t="s">
        <v>558</v>
      </c>
      <c r="E16" s="645"/>
      <c r="F16" s="645" t="s">
        <v>558</v>
      </c>
      <c r="G16" s="645" t="s">
        <v>558</v>
      </c>
      <c r="H16" s="645" t="s">
        <v>558</v>
      </c>
      <c r="I16" s="646" t="s">
        <v>558</v>
      </c>
      <c r="J16" s="647" t="s">
        <v>74</v>
      </c>
    </row>
    <row r="17" spans="1:10" ht="14.4" customHeight="1" x14ac:dyDescent="0.3">
      <c r="A17" s="643" t="s">
        <v>562</v>
      </c>
      <c r="B17" s="644" t="s">
        <v>563</v>
      </c>
      <c r="C17" s="645" t="s">
        <v>558</v>
      </c>
      <c r="D17" s="645" t="s">
        <v>558</v>
      </c>
      <c r="E17" s="645"/>
      <c r="F17" s="645" t="s">
        <v>558</v>
      </c>
      <c r="G17" s="645" t="s">
        <v>558</v>
      </c>
      <c r="H17" s="645" t="s">
        <v>558</v>
      </c>
      <c r="I17" s="646" t="s">
        <v>558</v>
      </c>
      <c r="J17" s="647" t="s">
        <v>0</v>
      </c>
    </row>
    <row r="18" spans="1:10" ht="14.4" customHeight="1" x14ac:dyDescent="0.3">
      <c r="A18" s="643" t="s">
        <v>562</v>
      </c>
      <c r="B18" s="644" t="s">
        <v>344</v>
      </c>
      <c r="C18" s="645">
        <v>0.13800000000000001</v>
      </c>
      <c r="D18" s="645">
        <v>0</v>
      </c>
      <c r="E18" s="645"/>
      <c r="F18" s="645" t="s">
        <v>558</v>
      </c>
      <c r="G18" s="645" t="s">
        <v>558</v>
      </c>
      <c r="H18" s="645" t="s">
        <v>558</v>
      </c>
      <c r="I18" s="646" t="s">
        <v>558</v>
      </c>
      <c r="J18" s="647" t="s">
        <v>1</v>
      </c>
    </row>
    <row r="19" spans="1:10" ht="14.4" customHeight="1" x14ac:dyDescent="0.3">
      <c r="A19" s="643" t="s">
        <v>562</v>
      </c>
      <c r="B19" s="644" t="s">
        <v>564</v>
      </c>
      <c r="C19" s="645">
        <v>0.13800000000000001</v>
      </c>
      <c r="D19" s="645">
        <v>0</v>
      </c>
      <c r="E19" s="645"/>
      <c r="F19" s="645" t="s">
        <v>558</v>
      </c>
      <c r="G19" s="645" t="s">
        <v>558</v>
      </c>
      <c r="H19" s="645" t="s">
        <v>558</v>
      </c>
      <c r="I19" s="646" t="s">
        <v>558</v>
      </c>
      <c r="J19" s="647" t="s">
        <v>565</v>
      </c>
    </row>
    <row r="20" spans="1:10" ht="14.4" customHeight="1" x14ac:dyDescent="0.3">
      <c r="A20" s="643" t="s">
        <v>558</v>
      </c>
      <c r="B20" s="644" t="s">
        <v>558</v>
      </c>
      <c r="C20" s="645" t="s">
        <v>558</v>
      </c>
      <c r="D20" s="645" t="s">
        <v>558</v>
      </c>
      <c r="E20" s="645"/>
      <c r="F20" s="645" t="s">
        <v>558</v>
      </c>
      <c r="G20" s="645" t="s">
        <v>558</v>
      </c>
      <c r="H20" s="645" t="s">
        <v>558</v>
      </c>
      <c r="I20" s="646" t="s">
        <v>558</v>
      </c>
      <c r="J20" s="647" t="s">
        <v>566</v>
      </c>
    </row>
    <row r="21" spans="1:10" ht="14.4" customHeight="1" x14ac:dyDescent="0.3">
      <c r="A21" s="643" t="s">
        <v>567</v>
      </c>
      <c r="B21" s="644" t="s">
        <v>568</v>
      </c>
      <c r="C21" s="645" t="s">
        <v>558</v>
      </c>
      <c r="D21" s="645" t="s">
        <v>558</v>
      </c>
      <c r="E21" s="645"/>
      <c r="F21" s="645" t="s">
        <v>558</v>
      </c>
      <c r="G21" s="645" t="s">
        <v>558</v>
      </c>
      <c r="H21" s="645" t="s">
        <v>558</v>
      </c>
      <c r="I21" s="646" t="s">
        <v>558</v>
      </c>
      <c r="J21" s="647" t="s">
        <v>0</v>
      </c>
    </row>
    <row r="22" spans="1:10" ht="14.4" customHeight="1" x14ac:dyDescent="0.3">
      <c r="A22" s="643" t="s">
        <v>567</v>
      </c>
      <c r="B22" s="644" t="s">
        <v>344</v>
      </c>
      <c r="C22" s="645">
        <v>168.99360999999999</v>
      </c>
      <c r="D22" s="645">
        <v>140.17910000000001</v>
      </c>
      <c r="E22" s="645"/>
      <c r="F22" s="645">
        <v>124.54732000000001</v>
      </c>
      <c r="G22" s="645">
        <v>155.99128251894001</v>
      </c>
      <c r="H22" s="645">
        <v>-31.443962518939998</v>
      </c>
      <c r="I22" s="646">
        <v>0.79842487342123003</v>
      </c>
      <c r="J22" s="647" t="s">
        <v>1</v>
      </c>
    </row>
    <row r="23" spans="1:10" ht="14.4" customHeight="1" x14ac:dyDescent="0.3">
      <c r="A23" s="643" t="s">
        <v>567</v>
      </c>
      <c r="B23" s="644" t="s">
        <v>345</v>
      </c>
      <c r="C23" s="645">
        <v>1.0007599999999999</v>
      </c>
      <c r="D23" s="645">
        <v>14.72194</v>
      </c>
      <c r="E23" s="645"/>
      <c r="F23" s="645">
        <v>67.561340000000001</v>
      </c>
      <c r="G23" s="645">
        <v>73.287614024847755</v>
      </c>
      <c r="H23" s="645">
        <v>-5.7262740248477542</v>
      </c>
      <c r="I23" s="646">
        <v>0.92186573268838723</v>
      </c>
      <c r="J23" s="647" t="s">
        <v>1</v>
      </c>
    </row>
    <row r="24" spans="1:10" ht="14.4" customHeight="1" x14ac:dyDescent="0.3">
      <c r="A24" s="643" t="s">
        <v>567</v>
      </c>
      <c r="B24" s="644" t="s">
        <v>559</v>
      </c>
      <c r="C24" s="645">
        <v>0</v>
      </c>
      <c r="D24" s="645" t="s">
        <v>558</v>
      </c>
      <c r="E24" s="645"/>
      <c r="F24" s="645" t="s">
        <v>558</v>
      </c>
      <c r="G24" s="645" t="s">
        <v>558</v>
      </c>
      <c r="H24" s="645" t="s">
        <v>558</v>
      </c>
      <c r="I24" s="646" t="s">
        <v>558</v>
      </c>
      <c r="J24" s="647" t="s">
        <v>1</v>
      </c>
    </row>
    <row r="25" spans="1:10" ht="14.4" customHeight="1" x14ac:dyDescent="0.3">
      <c r="A25" s="643" t="s">
        <v>567</v>
      </c>
      <c r="B25" s="644" t="s">
        <v>346</v>
      </c>
      <c r="C25" s="645" t="s">
        <v>558</v>
      </c>
      <c r="D25" s="645">
        <v>0</v>
      </c>
      <c r="E25" s="645"/>
      <c r="F25" s="645">
        <v>34.085999999999999</v>
      </c>
      <c r="G25" s="645">
        <v>1.0552600786124999</v>
      </c>
      <c r="H25" s="645">
        <v>33.0307399213875</v>
      </c>
      <c r="I25" s="646">
        <v>32.301041886108017</v>
      </c>
      <c r="J25" s="647" t="s">
        <v>1</v>
      </c>
    </row>
    <row r="26" spans="1:10" ht="14.4" customHeight="1" x14ac:dyDescent="0.3">
      <c r="A26" s="643" t="s">
        <v>567</v>
      </c>
      <c r="B26" s="644" t="s">
        <v>347</v>
      </c>
      <c r="C26" s="645">
        <v>0</v>
      </c>
      <c r="D26" s="645">
        <v>396.83070999999995</v>
      </c>
      <c r="E26" s="645"/>
      <c r="F26" s="645">
        <v>13.33797</v>
      </c>
      <c r="G26" s="645">
        <v>37.5</v>
      </c>
      <c r="H26" s="645">
        <v>-24.162030000000001</v>
      </c>
      <c r="I26" s="646">
        <v>0.35567920000000003</v>
      </c>
      <c r="J26" s="647" t="s">
        <v>1</v>
      </c>
    </row>
    <row r="27" spans="1:10" ht="14.4" customHeight="1" x14ac:dyDescent="0.3">
      <c r="A27" s="643" t="s">
        <v>567</v>
      </c>
      <c r="B27" s="644" t="s">
        <v>348</v>
      </c>
      <c r="C27" s="645">
        <v>122.14679000000001</v>
      </c>
      <c r="D27" s="645">
        <v>113.86678000000001</v>
      </c>
      <c r="E27" s="645"/>
      <c r="F27" s="645">
        <v>112.40806000000001</v>
      </c>
      <c r="G27" s="645">
        <v>107.99062742849625</v>
      </c>
      <c r="H27" s="645">
        <v>4.4174325715037526</v>
      </c>
      <c r="I27" s="646">
        <v>1.0409057033623466</v>
      </c>
      <c r="J27" s="647" t="s">
        <v>1</v>
      </c>
    </row>
    <row r="28" spans="1:10" ht="14.4" customHeight="1" x14ac:dyDescent="0.3">
      <c r="A28" s="643" t="s">
        <v>567</v>
      </c>
      <c r="B28" s="644" t="s">
        <v>349</v>
      </c>
      <c r="C28" s="645">
        <v>3.70513</v>
      </c>
      <c r="D28" s="645">
        <v>4.849589999999</v>
      </c>
      <c r="E28" s="645"/>
      <c r="F28" s="645">
        <v>5.0874400000000009</v>
      </c>
      <c r="G28" s="645">
        <v>1.50010170461925</v>
      </c>
      <c r="H28" s="645">
        <v>3.5873382953807509</v>
      </c>
      <c r="I28" s="646">
        <v>3.3913967195252774</v>
      </c>
      <c r="J28" s="647" t="s">
        <v>1</v>
      </c>
    </row>
    <row r="29" spans="1:10" ht="14.4" customHeight="1" x14ac:dyDescent="0.3">
      <c r="A29" s="643" t="s">
        <v>567</v>
      </c>
      <c r="B29" s="644" t="s">
        <v>350</v>
      </c>
      <c r="C29" s="645">
        <v>1.89696</v>
      </c>
      <c r="D29" s="645">
        <v>0</v>
      </c>
      <c r="E29" s="645"/>
      <c r="F29" s="645">
        <v>0.95679999999999998</v>
      </c>
      <c r="G29" s="645">
        <v>0</v>
      </c>
      <c r="H29" s="645">
        <v>0.95679999999999998</v>
      </c>
      <c r="I29" s="646" t="s">
        <v>558</v>
      </c>
      <c r="J29" s="647" t="s">
        <v>1</v>
      </c>
    </row>
    <row r="30" spans="1:10" ht="14.4" customHeight="1" x14ac:dyDescent="0.3">
      <c r="A30" s="643" t="s">
        <v>567</v>
      </c>
      <c r="B30" s="644" t="s">
        <v>569</v>
      </c>
      <c r="C30" s="645">
        <v>297.74324999999999</v>
      </c>
      <c r="D30" s="645">
        <v>670.44811999999899</v>
      </c>
      <c r="E30" s="645"/>
      <c r="F30" s="645">
        <v>357.98493000000002</v>
      </c>
      <c r="G30" s="645">
        <v>377.32488575551571</v>
      </c>
      <c r="H30" s="645">
        <v>-19.339955755515689</v>
      </c>
      <c r="I30" s="646">
        <v>0.94874455280946712</v>
      </c>
      <c r="J30" s="647" t="s">
        <v>565</v>
      </c>
    </row>
    <row r="31" spans="1:10" ht="14.4" customHeight="1" x14ac:dyDescent="0.3">
      <c r="A31" s="643" t="s">
        <v>558</v>
      </c>
      <c r="B31" s="644" t="s">
        <v>558</v>
      </c>
      <c r="C31" s="645" t="s">
        <v>558</v>
      </c>
      <c r="D31" s="645" t="s">
        <v>558</v>
      </c>
      <c r="E31" s="645"/>
      <c r="F31" s="645" t="s">
        <v>558</v>
      </c>
      <c r="G31" s="645" t="s">
        <v>558</v>
      </c>
      <c r="H31" s="645" t="s">
        <v>558</v>
      </c>
      <c r="I31" s="646" t="s">
        <v>558</v>
      </c>
      <c r="J31" s="647" t="s">
        <v>566</v>
      </c>
    </row>
    <row r="32" spans="1:10" ht="14.4" customHeight="1" x14ac:dyDescent="0.3">
      <c r="A32" s="643" t="s">
        <v>570</v>
      </c>
      <c r="B32" s="644" t="s">
        <v>571</v>
      </c>
      <c r="C32" s="645" t="s">
        <v>558</v>
      </c>
      <c r="D32" s="645" t="s">
        <v>558</v>
      </c>
      <c r="E32" s="645"/>
      <c r="F32" s="645" t="s">
        <v>558</v>
      </c>
      <c r="G32" s="645" t="s">
        <v>558</v>
      </c>
      <c r="H32" s="645" t="s">
        <v>558</v>
      </c>
      <c r="I32" s="646" t="s">
        <v>558</v>
      </c>
      <c r="J32" s="647" t="s">
        <v>0</v>
      </c>
    </row>
    <row r="33" spans="1:10" ht="14.4" customHeight="1" x14ac:dyDescent="0.3">
      <c r="A33" s="643" t="s">
        <v>570</v>
      </c>
      <c r="B33" s="644" t="s">
        <v>344</v>
      </c>
      <c r="C33" s="645">
        <v>118.19865000000001</v>
      </c>
      <c r="D33" s="645">
        <v>125.94859000000002</v>
      </c>
      <c r="E33" s="645"/>
      <c r="F33" s="645">
        <v>160.15563999999998</v>
      </c>
      <c r="G33" s="645">
        <v>164.60710799429324</v>
      </c>
      <c r="H33" s="645">
        <v>-4.4514679942932673</v>
      </c>
      <c r="I33" s="646">
        <v>0.97295701231536369</v>
      </c>
      <c r="J33" s="647" t="s">
        <v>1</v>
      </c>
    </row>
    <row r="34" spans="1:10" ht="14.4" customHeight="1" x14ac:dyDescent="0.3">
      <c r="A34" s="643" t="s">
        <v>570</v>
      </c>
      <c r="B34" s="644" t="s">
        <v>348</v>
      </c>
      <c r="C34" s="645">
        <v>4.22621</v>
      </c>
      <c r="D34" s="645">
        <v>3.6385899999990006</v>
      </c>
      <c r="E34" s="645"/>
      <c r="F34" s="645">
        <v>2.4986700000000002</v>
      </c>
      <c r="G34" s="645">
        <v>3.8509795140570002</v>
      </c>
      <c r="H34" s="645">
        <v>-1.3523095140570001</v>
      </c>
      <c r="I34" s="646">
        <v>0.64884011739850977</v>
      </c>
      <c r="J34" s="647" t="s">
        <v>1</v>
      </c>
    </row>
    <row r="35" spans="1:10" ht="14.4" customHeight="1" x14ac:dyDescent="0.3">
      <c r="A35" s="643" t="s">
        <v>570</v>
      </c>
      <c r="B35" s="644" t="s">
        <v>350</v>
      </c>
      <c r="C35" s="645">
        <v>0.94847999999999999</v>
      </c>
      <c r="D35" s="645">
        <v>0</v>
      </c>
      <c r="E35" s="645"/>
      <c r="F35" s="645" t="s">
        <v>558</v>
      </c>
      <c r="G35" s="645" t="s">
        <v>558</v>
      </c>
      <c r="H35" s="645" t="s">
        <v>558</v>
      </c>
      <c r="I35" s="646" t="s">
        <v>558</v>
      </c>
      <c r="J35" s="647" t="s">
        <v>1</v>
      </c>
    </row>
    <row r="36" spans="1:10" ht="14.4" customHeight="1" x14ac:dyDescent="0.3">
      <c r="A36" s="643" t="s">
        <v>570</v>
      </c>
      <c r="B36" s="644" t="s">
        <v>572</v>
      </c>
      <c r="C36" s="645">
        <v>123.37334000000001</v>
      </c>
      <c r="D36" s="645">
        <v>129.58717999999902</v>
      </c>
      <c r="E36" s="645"/>
      <c r="F36" s="645">
        <v>162.65430999999998</v>
      </c>
      <c r="G36" s="645">
        <v>168.45808750835025</v>
      </c>
      <c r="H36" s="645">
        <v>-5.8037775083502652</v>
      </c>
      <c r="I36" s="646">
        <v>0.96554764692990724</v>
      </c>
      <c r="J36" s="647" t="s">
        <v>565</v>
      </c>
    </row>
    <row r="37" spans="1:10" ht="14.4" customHeight="1" x14ac:dyDescent="0.3">
      <c r="A37" s="643" t="s">
        <v>558</v>
      </c>
      <c r="B37" s="644" t="s">
        <v>558</v>
      </c>
      <c r="C37" s="645" t="s">
        <v>558</v>
      </c>
      <c r="D37" s="645" t="s">
        <v>558</v>
      </c>
      <c r="E37" s="645"/>
      <c r="F37" s="645" t="s">
        <v>558</v>
      </c>
      <c r="G37" s="645" t="s">
        <v>558</v>
      </c>
      <c r="H37" s="645" t="s">
        <v>558</v>
      </c>
      <c r="I37" s="646" t="s">
        <v>558</v>
      </c>
      <c r="J37" s="647" t="s">
        <v>566</v>
      </c>
    </row>
    <row r="38" spans="1:10" ht="14.4" customHeight="1" x14ac:dyDescent="0.3">
      <c r="A38" s="643" t="s">
        <v>573</v>
      </c>
      <c r="B38" s="644" t="s">
        <v>574</v>
      </c>
      <c r="C38" s="645" t="s">
        <v>558</v>
      </c>
      <c r="D38" s="645" t="s">
        <v>558</v>
      </c>
      <c r="E38" s="645"/>
      <c r="F38" s="645" t="s">
        <v>558</v>
      </c>
      <c r="G38" s="645" t="s">
        <v>558</v>
      </c>
      <c r="H38" s="645" t="s">
        <v>558</v>
      </c>
      <c r="I38" s="646" t="s">
        <v>558</v>
      </c>
      <c r="J38" s="647" t="s">
        <v>0</v>
      </c>
    </row>
    <row r="39" spans="1:10" ht="14.4" customHeight="1" x14ac:dyDescent="0.3">
      <c r="A39" s="643" t="s">
        <v>573</v>
      </c>
      <c r="B39" s="644" t="s">
        <v>344</v>
      </c>
      <c r="C39" s="645">
        <v>106.27865999999999</v>
      </c>
      <c r="D39" s="645">
        <v>106.24695</v>
      </c>
      <c r="E39" s="645"/>
      <c r="F39" s="645">
        <v>147.21780000000001</v>
      </c>
      <c r="G39" s="645">
        <v>158.63483171622448</v>
      </c>
      <c r="H39" s="645">
        <v>-11.417031716224471</v>
      </c>
      <c r="I39" s="646">
        <v>0.92802947755731258</v>
      </c>
      <c r="J39" s="647" t="s">
        <v>1</v>
      </c>
    </row>
    <row r="40" spans="1:10" ht="14.4" customHeight="1" x14ac:dyDescent="0.3">
      <c r="A40" s="643" t="s">
        <v>573</v>
      </c>
      <c r="B40" s="644" t="s">
        <v>348</v>
      </c>
      <c r="C40" s="645">
        <v>7.6564800000000002</v>
      </c>
      <c r="D40" s="645">
        <v>7.4006000000000007</v>
      </c>
      <c r="E40" s="645"/>
      <c r="F40" s="645">
        <v>4.6940900000000001</v>
      </c>
      <c r="G40" s="645">
        <v>8.8393543783064992</v>
      </c>
      <c r="H40" s="645">
        <v>-4.1452643783064991</v>
      </c>
      <c r="I40" s="646">
        <v>0.53104444047635568</v>
      </c>
      <c r="J40" s="647" t="s">
        <v>1</v>
      </c>
    </row>
    <row r="41" spans="1:10" ht="14.4" customHeight="1" x14ac:dyDescent="0.3">
      <c r="A41" s="643" t="s">
        <v>573</v>
      </c>
      <c r="B41" s="644" t="s">
        <v>575</v>
      </c>
      <c r="C41" s="645">
        <v>113.93513999999999</v>
      </c>
      <c r="D41" s="645">
        <v>113.64755</v>
      </c>
      <c r="E41" s="645"/>
      <c r="F41" s="645">
        <v>151.91189</v>
      </c>
      <c r="G41" s="645">
        <v>167.47418609453098</v>
      </c>
      <c r="H41" s="645">
        <v>-15.562296094530979</v>
      </c>
      <c r="I41" s="646">
        <v>0.90707644886987648</v>
      </c>
      <c r="J41" s="647" t="s">
        <v>565</v>
      </c>
    </row>
    <row r="42" spans="1:10" ht="14.4" customHeight="1" x14ac:dyDescent="0.3">
      <c r="A42" s="643" t="s">
        <v>558</v>
      </c>
      <c r="B42" s="644" t="s">
        <v>558</v>
      </c>
      <c r="C42" s="645" t="s">
        <v>558</v>
      </c>
      <c r="D42" s="645" t="s">
        <v>558</v>
      </c>
      <c r="E42" s="645"/>
      <c r="F42" s="645" t="s">
        <v>558</v>
      </c>
      <c r="G42" s="645" t="s">
        <v>558</v>
      </c>
      <c r="H42" s="645" t="s">
        <v>558</v>
      </c>
      <c r="I42" s="646" t="s">
        <v>558</v>
      </c>
      <c r="J42" s="647" t="s">
        <v>566</v>
      </c>
    </row>
    <row r="43" spans="1:10" ht="14.4" customHeight="1" x14ac:dyDescent="0.3">
      <c r="A43" s="643" t="s">
        <v>576</v>
      </c>
      <c r="B43" s="644" t="s">
        <v>577</v>
      </c>
      <c r="C43" s="645" t="s">
        <v>558</v>
      </c>
      <c r="D43" s="645" t="s">
        <v>558</v>
      </c>
      <c r="E43" s="645"/>
      <c r="F43" s="645" t="s">
        <v>558</v>
      </c>
      <c r="G43" s="645" t="s">
        <v>558</v>
      </c>
      <c r="H43" s="645" t="s">
        <v>558</v>
      </c>
      <c r="I43" s="646" t="s">
        <v>558</v>
      </c>
      <c r="J43" s="647" t="s">
        <v>0</v>
      </c>
    </row>
    <row r="44" spans="1:10" ht="14.4" customHeight="1" x14ac:dyDescent="0.3">
      <c r="A44" s="643" t="s">
        <v>576</v>
      </c>
      <c r="B44" s="644" t="s">
        <v>344</v>
      </c>
      <c r="C44" s="645">
        <v>75.454770000000011</v>
      </c>
      <c r="D44" s="645">
        <v>58.265380000000007</v>
      </c>
      <c r="E44" s="645"/>
      <c r="F44" s="645">
        <v>71.738889999999998</v>
      </c>
      <c r="G44" s="645">
        <v>74.635828583545504</v>
      </c>
      <c r="H44" s="645">
        <v>-2.8969385835455057</v>
      </c>
      <c r="I44" s="646">
        <v>0.96118568469695831</v>
      </c>
      <c r="J44" s="647" t="s">
        <v>1</v>
      </c>
    </row>
    <row r="45" spans="1:10" ht="14.4" customHeight="1" x14ac:dyDescent="0.3">
      <c r="A45" s="643" t="s">
        <v>576</v>
      </c>
      <c r="B45" s="644" t="s">
        <v>348</v>
      </c>
      <c r="C45" s="645">
        <v>5.3740000000000003E-2</v>
      </c>
      <c r="D45" s="645">
        <v>0.16211999999999999</v>
      </c>
      <c r="E45" s="645"/>
      <c r="F45" s="645">
        <v>0.77826999999999991</v>
      </c>
      <c r="G45" s="645">
        <v>1.1636818122329999</v>
      </c>
      <c r="H45" s="645">
        <v>-0.38541181223300003</v>
      </c>
      <c r="I45" s="646">
        <v>0.66879965968237509</v>
      </c>
      <c r="J45" s="647" t="s">
        <v>1</v>
      </c>
    </row>
    <row r="46" spans="1:10" ht="14.4" customHeight="1" x14ac:dyDescent="0.3">
      <c r="A46" s="643" t="s">
        <v>576</v>
      </c>
      <c r="B46" s="644" t="s">
        <v>350</v>
      </c>
      <c r="C46" s="645">
        <v>64.002300000000005</v>
      </c>
      <c r="D46" s="645">
        <v>74.833459999999008</v>
      </c>
      <c r="E46" s="645"/>
      <c r="F46" s="645">
        <v>67.625600000000006</v>
      </c>
      <c r="G46" s="645">
        <v>68.023988462533495</v>
      </c>
      <c r="H46" s="645">
        <v>-0.39838846253348947</v>
      </c>
      <c r="I46" s="646">
        <v>0.99414341217653068</v>
      </c>
      <c r="J46" s="647" t="s">
        <v>1</v>
      </c>
    </row>
    <row r="47" spans="1:10" ht="14.4" customHeight="1" x14ac:dyDescent="0.3">
      <c r="A47" s="643" t="s">
        <v>576</v>
      </c>
      <c r="B47" s="644" t="s">
        <v>578</v>
      </c>
      <c r="C47" s="645">
        <v>139.51081000000002</v>
      </c>
      <c r="D47" s="645">
        <v>133.26095999999902</v>
      </c>
      <c r="E47" s="645"/>
      <c r="F47" s="645">
        <v>140.14276000000001</v>
      </c>
      <c r="G47" s="645">
        <v>143.82349885831201</v>
      </c>
      <c r="H47" s="645">
        <v>-3.6807388583119973</v>
      </c>
      <c r="I47" s="646">
        <v>0.97440794524170149</v>
      </c>
      <c r="J47" s="647" t="s">
        <v>565</v>
      </c>
    </row>
    <row r="48" spans="1:10" ht="14.4" customHeight="1" x14ac:dyDescent="0.3">
      <c r="A48" s="643" t="s">
        <v>558</v>
      </c>
      <c r="B48" s="644" t="s">
        <v>558</v>
      </c>
      <c r="C48" s="645" t="s">
        <v>558</v>
      </c>
      <c r="D48" s="645" t="s">
        <v>558</v>
      </c>
      <c r="E48" s="645"/>
      <c r="F48" s="645" t="s">
        <v>558</v>
      </c>
      <c r="G48" s="645" t="s">
        <v>558</v>
      </c>
      <c r="H48" s="645" t="s">
        <v>558</v>
      </c>
      <c r="I48" s="646" t="s">
        <v>558</v>
      </c>
      <c r="J48" s="647" t="s">
        <v>566</v>
      </c>
    </row>
    <row r="49" spans="1:10" ht="14.4" customHeight="1" x14ac:dyDescent="0.3">
      <c r="A49" s="643" t="s">
        <v>556</v>
      </c>
      <c r="B49" s="644" t="s">
        <v>560</v>
      </c>
      <c r="C49" s="645">
        <v>674.70054000000005</v>
      </c>
      <c r="D49" s="645">
        <v>1046.943809999997</v>
      </c>
      <c r="E49" s="645"/>
      <c r="F49" s="645">
        <v>812.6938899999999</v>
      </c>
      <c r="G49" s="645">
        <v>857.08065821670903</v>
      </c>
      <c r="H49" s="645">
        <v>-44.386768216709129</v>
      </c>
      <c r="I49" s="646">
        <v>0.94821167903956349</v>
      </c>
      <c r="J49" s="647" t="s">
        <v>561</v>
      </c>
    </row>
  </sheetData>
  <mergeCells count="3">
    <mergeCell ref="F3:I3"/>
    <mergeCell ref="C4:D4"/>
    <mergeCell ref="A1:I1"/>
  </mergeCells>
  <conditionalFormatting sqref="F15 F5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9">
    <cfRule type="expression" dxfId="63" priority="5">
      <formula>$H16&gt;0</formula>
    </cfRule>
  </conditionalFormatting>
  <conditionalFormatting sqref="A16:A49">
    <cfRule type="expression" dxfId="62" priority="2">
      <formula>AND($J16&lt;&gt;"mezeraKL",$J16&lt;&gt;"")</formula>
    </cfRule>
  </conditionalFormatting>
  <conditionalFormatting sqref="I16:I49">
    <cfRule type="expression" dxfId="61" priority="6">
      <formula>$I16&gt;1</formula>
    </cfRule>
  </conditionalFormatting>
  <conditionalFormatting sqref="B16:B49">
    <cfRule type="expression" dxfId="60" priority="1">
      <formula>OR($J16="NS",$J16="SumaNS",$J16="Účet")</formula>
    </cfRule>
  </conditionalFormatting>
  <conditionalFormatting sqref="A16:D49 F16:I49">
    <cfRule type="expression" dxfId="59" priority="8">
      <formula>AND($J16&lt;&gt;"",$J16&lt;&gt;"mezeraKL")</formula>
    </cfRule>
  </conditionalFormatting>
  <conditionalFormatting sqref="B16:D49 F16:I4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126.06960475740051</v>
      </c>
      <c r="M3" s="207">
        <f>SUBTOTAL(9,M5:M1048576)</f>
        <v>5902.3863000000001</v>
      </c>
      <c r="N3" s="208">
        <f>SUBTOTAL(9,N5:N1048576)</f>
        <v>744111.50796649558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556</v>
      </c>
      <c r="B5" s="654" t="s">
        <v>1498</v>
      </c>
      <c r="C5" s="655" t="s">
        <v>567</v>
      </c>
      <c r="D5" s="656" t="s">
        <v>1499</v>
      </c>
      <c r="E5" s="655" t="s">
        <v>579</v>
      </c>
      <c r="F5" s="656" t="s">
        <v>1503</v>
      </c>
      <c r="G5" s="655"/>
      <c r="H5" s="655" t="s">
        <v>580</v>
      </c>
      <c r="I5" s="655" t="s">
        <v>581</v>
      </c>
      <c r="J5" s="655" t="s">
        <v>582</v>
      </c>
      <c r="K5" s="655" t="s">
        <v>583</v>
      </c>
      <c r="L5" s="657">
        <v>172.07</v>
      </c>
      <c r="M5" s="657">
        <v>1</v>
      </c>
      <c r="N5" s="658">
        <v>172.07</v>
      </c>
    </row>
    <row r="6" spans="1:14" ht="14.4" customHeight="1" x14ac:dyDescent="0.3">
      <c r="A6" s="659" t="s">
        <v>556</v>
      </c>
      <c r="B6" s="660" t="s">
        <v>1498</v>
      </c>
      <c r="C6" s="661" t="s">
        <v>567</v>
      </c>
      <c r="D6" s="662" t="s">
        <v>1499</v>
      </c>
      <c r="E6" s="661" t="s">
        <v>579</v>
      </c>
      <c r="F6" s="662" t="s">
        <v>1503</v>
      </c>
      <c r="G6" s="661"/>
      <c r="H6" s="661" t="s">
        <v>584</v>
      </c>
      <c r="I6" s="661" t="s">
        <v>585</v>
      </c>
      <c r="J6" s="661" t="s">
        <v>586</v>
      </c>
      <c r="K6" s="661" t="s">
        <v>587</v>
      </c>
      <c r="L6" s="663">
        <v>100.88000000000002</v>
      </c>
      <c r="M6" s="663">
        <v>1</v>
      </c>
      <c r="N6" s="664">
        <v>100.88000000000002</v>
      </c>
    </row>
    <row r="7" spans="1:14" ht="14.4" customHeight="1" x14ac:dyDescent="0.3">
      <c r="A7" s="659" t="s">
        <v>556</v>
      </c>
      <c r="B7" s="660" t="s">
        <v>1498</v>
      </c>
      <c r="C7" s="661" t="s">
        <v>567</v>
      </c>
      <c r="D7" s="662" t="s">
        <v>1499</v>
      </c>
      <c r="E7" s="661" t="s">
        <v>579</v>
      </c>
      <c r="F7" s="662" t="s">
        <v>1503</v>
      </c>
      <c r="G7" s="661" t="s">
        <v>588</v>
      </c>
      <c r="H7" s="661" t="s">
        <v>589</v>
      </c>
      <c r="I7" s="661" t="s">
        <v>589</v>
      </c>
      <c r="J7" s="661" t="s">
        <v>590</v>
      </c>
      <c r="K7" s="661" t="s">
        <v>591</v>
      </c>
      <c r="L7" s="663">
        <v>186.48396326895858</v>
      </c>
      <c r="M7" s="663">
        <v>50</v>
      </c>
      <c r="N7" s="664">
        <v>9324.1981634479289</v>
      </c>
    </row>
    <row r="8" spans="1:14" ht="14.4" customHeight="1" x14ac:dyDescent="0.3">
      <c r="A8" s="659" t="s">
        <v>556</v>
      </c>
      <c r="B8" s="660" t="s">
        <v>1498</v>
      </c>
      <c r="C8" s="661" t="s">
        <v>567</v>
      </c>
      <c r="D8" s="662" t="s">
        <v>1499</v>
      </c>
      <c r="E8" s="661" t="s">
        <v>579</v>
      </c>
      <c r="F8" s="662" t="s">
        <v>1503</v>
      </c>
      <c r="G8" s="661" t="s">
        <v>588</v>
      </c>
      <c r="H8" s="661" t="s">
        <v>592</v>
      </c>
      <c r="I8" s="661" t="s">
        <v>592</v>
      </c>
      <c r="J8" s="661" t="s">
        <v>593</v>
      </c>
      <c r="K8" s="661" t="s">
        <v>594</v>
      </c>
      <c r="L8" s="663">
        <v>149.5</v>
      </c>
      <c r="M8" s="663">
        <v>1</v>
      </c>
      <c r="N8" s="664">
        <v>149.5</v>
      </c>
    </row>
    <row r="9" spans="1:14" ht="14.4" customHeight="1" x14ac:dyDescent="0.3">
      <c r="A9" s="659" t="s">
        <v>556</v>
      </c>
      <c r="B9" s="660" t="s">
        <v>1498</v>
      </c>
      <c r="C9" s="661" t="s">
        <v>567</v>
      </c>
      <c r="D9" s="662" t="s">
        <v>1499</v>
      </c>
      <c r="E9" s="661" t="s">
        <v>579</v>
      </c>
      <c r="F9" s="662" t="s">
        <v>1503</v>
      </c>
      <c r="G9" s="661" t="s">
        <v>588</v>
      </c>
      <c r="H9" s="661" t="s">
        <v>595</v>
      </c>
      <c r="I9" s="661" t="s">
        <v>595</v>
      </c>
      <c r="J9" s="661" t="s">
        <v>590</v>
      </c>
      <c r="K9" s="661" t="s">
        <v>596</v>
      </c>
      <c r="L9" s="663">
        <v>97.75</v>
      </c>
      <c r="M9" s="663">
        <v>48</v>
      </c>
      <c r="N9" s="664">
        <v>4692</v>
      </c>
    </row>
    <row r="10" spans="1:14" ht="14.4" customHeight="1" x14ac:dyDescent="0.3">
      <c r="A10" s="659" t="s">
        <v>556</v>
      </c>
      <c r="B10" s="660" t="s">
        <v>1498</v>
      </c>
      <c r="C10" s="661" t="s">
        <v>567</v>
      </c>
      <c r="D10" s="662" t="s">
        <v>1499</v>
      </c>
      <c r="E10" s="661" t="s">
        <v>579</v>
      </c>
      <c r="F10" s="662" t="s">
        <v>1503</v>
      </c>
      <c r="G10" s="661" t="s">
        <v>588</v>
      </c>
      <c r="H10" s="661" t="s">
        <v>597</v>
      </c>
      <c r="I10" s="661" t="s">
        <v>598</v>
      </c>
      <c r="J10" s="661" t="s">
        <v>599</v>
      </c>
      <c r="K10" s="661" t="s">
        <v>600</v>
      </c>
      <c r="L10" s="663">
        <v>87.865000000000023</v>
      </c>
      <c r="M10" s="663">
        <v>6</v>
      </c>
      <c r="N10" s="664">
        <v>527.19000000000017</v>
      </c>
    </row>
    <row r="11" spans="1:14" ht="14.4" customHeight="1" x14ac:dyDescent="0.3">
      <c r="A11" s="659" t="s">
        <v>556</v>
      </c>
      <c r="B11" s="660" t="s">
        <v>1498</v>
      </c>
      <c r="C11" s="661" t="s">
        <v>567</v>
      </c>
      <c r="D11" s="662" t="s">
        <v>1499</v>
      </c>
      <c r="E11" s="661" t="s">
        <v>579</v>
      </c>
      <c r="F11" s="662" t="s">
        <v>1503</v>
      </c>
      <c r="G11" s="661" t="s">
        <v>588</v>
      </c>
      <c r="H11" s="661" t="s">
        <v>601</v>
      </c>
      <c r="I11" s="661" t="s">
        <v>602</v>
      </c>
      <c r="J11" s="661" t="s">
        <v>603</v>
      </c>
      <c r="K11" s="661" t="s">
        <v>604</v>
      </c>
      <c r="L11" s="663">
        <v>99.286698564587638</v>
      </c>
      <c r="M11" s="663">
        <v>6</v>
      </c>
      <c r="N11" s="664">
        <v>595.7201913875258</v>
      </c>
    </row>
    <row r="12" spans="1:14" ht="14.4" customHeight="1" x14ac:dyDescent="0.3">
      <c r="A12" s="659" t="s">
        <v>556</v>
      </c>
      <c r="B12" s="660" t="s">
        <v>1498</v>
      </c>
      <c r="C12" s="661" t="s">
        <v>567</v>
      </c>
      <c r="D12" s="662" t="s">
        <v>1499</v>
      </c>
      <c r="E12" s="661" t="s">
        <v>579</v>
      </c>
      <c r="F12" s="662" t="s">
        <v>1503</v>
      </c>
      <c r="G12" s="661" t="s">
        <v>588</v>
      </c>
      <c r="H12" s="661" t="s">
        <v>605</v>
      </c>
      <c r="I12" s="661" t="s">
        <v>606</v>
      </c>
      <c r="J12" s="661" t="s">
        <v>607</v>
      </c>
      <c r="K12" s="661" t="s">
        <v>608</v>
      </c>
      <c r="L12" s="663">
        <v>170.45000000000002</v>
      </c>
      <c r="M12" s="663">
        <v>1</v>
      </c>
      <c r="N12" s="664">
        <v>170.45000000000002</v>
      </c>
    </row>
    <row r="13" spans="1:14" ht="14.4" customHeight="1" x14ac:dyDescent="0.3">
      <c r="A13" s="659" t="s">
        <v>556</v>
      </c>
      <c r="B13" s="660" t="s">
        <v>1498</v>
      </c>
      <c r="C13" s="661" t="s">
        <v>567</v>
      </c>
      <c r="D13" s="662" t="s">
        <v>1499</v>
      </c>
      <c r="E13" s="661" t="s">
        <v>579</v>
      </c>
      <c r="F13" s="662" t="s">
        <v>1503</v>
      </c>
      <c r="G13" s="661" t="s">
        <v>588</v>
      </c>
      <c r="H13" s="661" t="s">
        <v>609</v>
      </c>
      <c r="I13" s="661" t="s">
        <v>610</v>
      </c>
      <c r="J13" s="661" t="s">
        <v>611</v>
      </c>
      <c r="K13" s="661" t="s">
        <v>612</v>
      </c>
      <c r="L13" s="663">
        <v>67.642499999999998</v>
      </c>
      <c r="M13" s="663">
        <v>8</v>
      </c>
      <c r="N13" s="664">
        <v>541.14</v>
      </c>
    </row>
    <row r="14" spans="1:14" ht="14.4" customHeight="1" x14ac:dyDescent="0.3">
      <c r="A14" s="659" t="s">
        <v>556</v>
      </c>
      <c r="B14" s="660" t="s">
        <v>1498</v>
      </c>
      <c r="C14" s="661" t="s">
        <v>567</v>
      </c>
      <c r="D14" s="662" t="s">
        <v>1499</v>
      </c>
      <c r="E14" s="661" t="s">
        <v>579</v>
      </c>
      <c r="F14" s="662" t="s">
        <v>1503</v>
      </c>
      <c r="G14" s="661" t="s">
        <v>588</v>
      </c>
      <c r="H14" s="661" t="s">
        <v>613</v>
      </c>
      <c r="I14" s="661" t="s">
        <v>614</v>
      </c>
      <c r="J14" s="661" t="s">
        <v>615</v>
      </c>
      <c r="K14" s="661" t="s">
        <v>616</v>
      </c>
      <c r="L14" s="663">
        <v>58.97</v>
      </c>
      <c r="M14" s="663">
        <v>4</v>
      </c>
      <c r="N14" s="664">
        <v>235.88</v>
      </c>
    </row>
    <row r="15" spans="1:14" ht="14.4" customHeight="1" x14ac:dyDescent="0.3">
      <c r="A15" s="659" t="s">
        <v>556</v>
      </c>
      <c r="B15" s="660" t="s">
        <v>1498</v>
      </c>
      <c r="C15" s="661" t="s">
        <v>567</v>
      </c>
      <c r="D15" s="662" t="s">
        <v>1499</v>
      </c>
      <c r="E15" s="661" t="s">
        <v>579</v>
      </c>
      <c r="F15" s="662" t="s">
        <v>1503</v>
      </c>
      <c r="G15" s="661" t="s">
        <v>588</v>
      </c>
      <c r="H15" s="661" t="s">
        <v>617</v>
      </c>
      <c r="I15" s="661" t="s">
        <v>618</v>
      </c>
      <c r="J15" s="661" t="s">
        <v>619</v>
      </c>
      <c r="K15" s="661" t="s">
        <v>620</v>
      </c>
      <c r="L15" s="663">
        <v>89.975684312197913</v>
      </c>
      <c r="M15" s="663">
        <v>9</v>
      </c>
      <c r="N15" s="664">
        <v>809.78115880978123</v>
      </c>
    </row>
    <row r="16" spans="1:14" ht="14.4" customHeight="1" x14ac:dyDescent="0.3">
      <c r="A16" s="659" t="s">
        <v>556</v>
      </c>
      <c r="B16" s="660" t="s">
        <v>1498</v>
      </c>
      <c r="C16" s="661" t="s">
        <v>567</v>
      </c>
      <c r="D16" s="662" t="s">
        <v>1499</v>
      </c>
      <c r="E16" s="661" t="s">
        <v>579</v>
      </c>
      <c r="F16" s="662" t="s">
        <v>1503</v>
      </c>
      <c r="G16" s="661" t="s">
        <v>588</v>
      </c>
      <c r="H16" s="661" t="s">
        <v>621</v>
      </c>
      <c r="I16" s="661" t="s">
        <v>622</v>
      </c>
      <c r="J16" s="661" t="s">
        <v>615</v>
      </c>
      <c r="K16" s="661" t="s">
        <v>623</v>
      </c>
      <c r="L16" s="663">
        <v>65.026454879270261</v>
      </c>
      <c r="M16" s="663">
        <v>11</v>
      </c>
      <c r="N16" s="664">
        <v>715.29100367197282</v>
      </c>
    </row>
    <row r="17" spans="1:14" ht="14.4" customHeight="1" x14ac:dyDescent="0.3">
      <c r="A17" s="659" t="s">
        <v>556</v>
      </c>
      <c r="B17" s="660" t="s">
        <v>1498</v>
      </c>
      <c r="C17" s="661" t="s">
        <v>567</v>
      </c>
      <c r="D17" s="662" t="s">
        <v>1499</v>
      </c>
      <c r="E17" s="661" t="s">
        <v>579</v>
      </c>
      <c r="F17" s="662" t="s">
        <v>1503</v>
      </c>
      <c r="G17" s="661" t="s">
        <v>588</v>
      </c>
      <c r="H17" s="661" t="s">
        <v>624</v>
      </c>
      <c r="I17" s="661" t="s">
        <v>625</v>
      </c>
      <c r="J17" s="661" t="s">
        <v>626</v>
      </c>
      <c r="K17" s="661" t="s">
        <v>627</v>
      </c>
      <c r="L17" s="663">
        <v>84.89</v>
      </c>
      <c r="M17" s="663">
        <v>1</v>
      </c>
      <c r="N17" s="664">
        <v>84.89</v>
      </c>
    </row>
    <row r="18" spans="1:14" ht="14.4" customHeight="1" x14ac:dyDescent="0.3">
      <c r="A18" s="659" t="s">
        <v>556</v>
      </c>
      <c r="B18" s="660" t="s">
        <v>1498</v>
      </c>
      <c r="C18" s="661" t="s">
        <v>567</v>
      </c>
      <c r="D18" s="662" t="s">
        <v>1499</v>
      </c>
      <c r="E18" s="661" t="s">
        <v>579</v>
      </c>
      <c r="F18" s="662" t="s">
        <v>1503</v>
      </c>
      <c r="G18" s="661" t="s">
        <v>588</v>
      </c>
      <c r="H18" s="661" t="s">
        <v>628</v>
      </c>
      <c r="I18" s="661" t="s">
        <v>629</v>
      </c>
      <c r="J18" s="661" t="s">
        <v>630</v>
      </c>
      <c r="K18" s="661" t="s">
        <v>631</v>
      </c>
      <c r="L18" s="663">
        <v>42.040021052575646</v>
      </c>
      <c r="M18" s="663">
        <v>10</v>
      </c>
      <c r="N18" s="664">
        <v>420.40021052575645</v>
      </c>
    </row>
    <row r="19" spans="1:14" ht="14.4" customHeight="1" x14ac:dyDescent="0.3">
      <c r="A19" s="659" t="s">
        <v>556</v>
      </c>
      <c r="B19" s="660" t="s">
        <v>1498</v>
      </c>
      <c r="C19" s="661" t="s">
        <v>567</v>
      </c>
      <c r="D19" s="662" t="s">
        <v>1499</v>
      </c>
      <c r="E19" s="661" t="s">
        <v>579</v>
      </c>
      <c r="F19" s="662" t="s">
        <v>1503</v>
      </c>
      <c r="G19" s="661" t="s">
        <v>588</v>
      </c>
      <c r="H19" s="661" t="s">
        <v>632</v>
      </c>
      <c r="I19" s="661" t="s">
        <v>633</v>
      </c>
      <c r="J19" s="661" t="s">
        <v>630</v>
      </c>
      <c r="K19" s="661" t="s">
        <v>634</v>
      </c>
      <c r="L19" s="663">
        <v>81.21893093060234</v>
      </c>
      <c r="M19" s="663">
        <v>18</v>
      </c>
      <c r="N19" s="664">
        <v>1461.9407567508422</v>
      </c>
    </row>
    <row r="20" spans="1:14" ht="14.4" customHeight="1" x14ac:dyDescent="0.3">
      <c r="A20" s="659" t="s">
        <v>556</v>
      </c>
      <c r="B20" s="660" t="s">
        <v>1498</v>
      </c>
      <c r="C20" s="661" t="s">
        <v>567</v>
      </c>
      <c r="D20" s="662" t="s">
        <v>1499</v>
      </c>
      <c r="E20" s="661" t="s">
        <v>579</v>
      </c>
      <c r="F20" s="662" t="s">
        <v>1503</v>
      </c>
      <c r="G20" s="661" t="s">
        <v>588</v>
      </c>
      <c r="H20" s="661" t="s">
        <v>635</v>
      </c>
      <c r="I20" s="661" t="s">
        <v>636</v>
      </c>
      <c r="J20" s="661" t="s">
        <v>637</v>
      </c>
      <c r="K20" s="661" t="s">
        <v>638</v>
      </c>
      <c r="L20" s="663">
        <v>61.939999999999976</v>
      </c>
      <c r="M20" s="663">
        <v>3</v>
      </c>
      <c r="N20" s="664">
        <v>185.81999999999994</v>
      </c>
    </row>
    <row r="21" spans="1:14" ht="14.4" customHeight="1" x14ac:dyDescent="0.3">
      <c r="A21" s="659" t="s">
        <v>556</v>
      </c>
      <c r="B21" s="660" t="s">
        <v>1498</v>
      </c>
      <c r="C21" s="661" t="s">
        <v>567</v>
      </c>
      <c r="D21" s="662" t="s">
        <v>1499</v>
      </c>
      <c r="E21" s="661" t="s">
        <v>579</v>
      </c>
      <c r="F21" s="662" t="s">
        <v>1503</v>
      </c>
      <c r="G21" s="661" t="s">
        <v>588</v>
      </c>
      <c r="H21" s="661" t="s">
        <v>639</v>
      </c>
      <c r="I21" s="661" t="s">
        <v>640</v>
      </c>
      <c r="J21" s="661" t="s">
        <v>641</v>
      </c>
      <c r="K21" s="661" t="s">
        <v>642</v>
      </c>
      <c r="L21" s="663">
        <v>61.810746705646899</v>
      </c>
      <c r="M21" s="663">
        <v>1</v>
      </c>
      <c r="N21" s="664">
        <v>61.810746705646899</v>
      </c>
    </row>
    <row r="22" spans="1:14" ht="14.4" customHeight="1" x14ac:dyDescent="0.3">
      <c r="A22" s="659" t="s">
        <v>556</v>
      </c>
      <c r="B22" s="660" t="s">
        <v>1498</v>
      </c>
      <c r="C22" s="661" t="s">
        <v>567</v>
      </c>
      <c r="D22" s="662" t="s">
        <v>1499</v>
      </c>
      <c r="E22" s="661" t="s">
        <v>579</v>
      </c>
      <c r="F22" s="662" t="s">
        <v>1503</v>
      </c>
      <c r="G22" s="661" t="s">
        <v>588</v>
      </c>
      <c r="H22" s="661" t="s">
        <v>643</v>
      </c>
      <c r="I22" s="661" t="s">
        <v>644</v>
      </c>
      <c r="J22" s="661" t="s">
        <v>645</v>
      </c>
      <c r="K22" s="661" t="s">
        <v>620</v>
      </c>
      <c r="L22" s="663">
        <v>67.259970676910953</v>
      </c>
      <c r="M22" s="663">
        <v>7</v>
      </c>
      <c r="N22" s="664">
        <v>470.81979473837669</v>
      </c>
    </row>
    <row r="23" spans="1:14" ht="14.4" customHeight="1" x14ac:dyDescent="0.3">
      <c r="A23" s="659" t="s">
        <v>556</v>
      </c>
      <c r="B23" s="660" t="s">
        <v>1498</v>
      </c>
      <c r="C23" s="661" t="s">
        <v>567</v>
      </c>
      <c r="D23" s="662" t="s">
        <v>1499</v>
      </c>
      <c r="E23" s="661" t="s">
        <v>579</v>
      </c>
      <c r="F23" s="662" t="s">
        <v>1503</v>
      </c>
      <c r="G23" s="661" t="s">
        <v>588</v>
      </c>
      <c r="H23" s="661" t="s">
        <v>646</v>
      </c>
      <c r="I23" s="661" t="s">
        <v>647</v>
      </c>
      <c r="J23" s="661" t="s">
        <v>648</v>
      </c>
      <c r="K23" s="661" t="s">
        <v>649</v>
      </c>
      <c r="L23" s="663">
        <v>73.738</v>
      </c>
      <c r="M23" s="663">
        <v>1</v>
      </c>
      <c r="N23" s="664">
        <v>73.738</v>
      </c>
    </row>
    <row r="24" spans="1:14" ht="14.4" customHeight="1" x14ac:dyDescent="0.3">
      <c r="A24" s="659" t="s">
        <v>556</v>
      </c>
      <c r="B24" s="660" t="s">
        <v>1498</v>
      </c>
      <c r="C24" s="661" t="s">
        <v>567</v>
      </c>
      <c r="D24" s="662" t="s">
        <v>1499</v>
      </c>
      <c r="E24" s="661" t="s">
        <v>579</v>
      </c>
      <c r="F24" s="662" t="s">
        <v>1503</v>
      </c>
      <c r="G24" s="661" t="s">
        <v>588</v>
      </c>
      <c r="H24" s="661" t="s">
        <v>650</v>
      </c>
      <c r="I24" s="661" t="s">
        <v>651</v>
      </c>
      <c r="J24" s="661" t="s">
        <v>652</v>
      </c>
      <c r="K24" s="661" t="s">
        <v>653</v>
      </c>
      <c r="L24" s="663">
        <v>60.35</v>
      </c>
      <c r="M24" s="663">
        <v>2</v>
      </c>
      <c r="N24" s="664">
        <v>120.7</v>
      </c>
    </row>
    <row r="25" spans="1:14" ht="14.4" customHeight="1" x14ac:dyDescent="0.3">
      <c r="A25" s="659" t="s">
        <v>556</v>
      </c>
      <c r="B25" s="660" t="s">
        <v>1498</v>
      </c>
      <c r="C25" s="661" t="s">
        <v>567</v>
      </c>
      <c r="D25" s="662" t="s">
        <v>1499</v>
      </c>
      <c r="E25" s="661" t="s">
        <v>579</v>
      </c>
      <c r="F25" s="662" t="s">
        <v>1503</v>
      </c>
      <c r="G25" s="661" t="s">
        <v>588</v>
      </c>
      <c r="H25" s="661" t="s">
        <v>654</v>
      </c>
      <c r="I25" s="661" t="s">
        <v>655</v>
      </c>
      <c r="J25" s="661" t="s">
        <v>656</v>
      </c>
      <c r="K25" s="661" t="s">
        <v>657</v>
      </c>
      <c r="L25" s="663">
        <v>69.460151108932777</v>
      </c>
      <c r="M25" s="663">
        <v>12</v>
      </c>
      <c r="N25" s="664">
        <v>833.52181330719327</v>
      </c>
    </row>
    <row r="26" spans="1:14" ht="14.4" customHeight="1" x14ac:dyDescent="0.3">
      <c r="A26" s="659" t="s">
        <v>556</v>
      </c>
      <c r="B26" s="660" t="s">
        <v>1498</v>
      </c>
      <c r="C26" s="661" t="s">
        <v>567</v>
      </c>
      <c r="D26" s="662" t="s">
        <v>1499</v>
      </c>
      <c r="E26" s="661" t="s">
        <v>579</v>
      </c>
      <c r="F26" s="662" t="s">
        <v>1503</v>
      </c>
      <c r="G26" s="661" t="s">
        <v>588</v>
      </c>
      <c r="H26" s="661" t="s">
        <v>658</v>
      </c>
      <c r="I26" s="661" t="s">
        <v>658</v>
      </c>
      <c r="J26" s="661" t="s">
        <v>659</v>
      </c>
      <c r="K26" s="661" t="s">
        <v>660</v>
      </c>
      <c r="L26" s="663">
        <v>38.190109665260721</v>
      </c>
      <c r="M26" s="663">
        <v>14</v>
      </c>
      <c r="N26" s="664">
        <v>534.66153531365012</v>
      </c>
    </row>
    <row r="27" spans="1:14" ht="14.4" customHeight="1" x14ac:dyDescent="0.3">
      <c r="A27" s="659" t="s">
        <v>556</v>
      </c>
      <c r="B27" s="660" t="s">
        <v>1498</v>
      </c>
      <c r="C27" s="661" t="s">
        <v>567</v>
      </c>
      <c r="D27" s="662" t="s">
        <v>1499</v>
      </c>
      <c r="E27" s="661" t="s">
        <v>579</v>
      </c>
      <c r="F27" s="662" t="s">
        <v>1503</v>
      </c>
      <c r="G27" s="661" t="s">
        <v>588</v>
      </c>
      <c r="H27" s="661" t="s">
        <v>661</v>
      </c>
      <c r="I27" s="661" t="s">
        <v>662</v>
      </c>
      <c r="J27" s="661" t="s">
        <v>663</v>
      </c>
      <c r="K27" s="661" t="s">
        <v>664</v>
      </c>
      <c r="L27" s="663">
        <v>238.29000000000005</v>
      </c>
      <c r="M27" s="663">
        <v>4</v>
      </c>
      <c r="N27" s="664">
        <v>953.1600000000002</v>
      </c>
    </row>
    <row r="28" spans="1:14" ht="14.4" customHeight="1" x14ac:dyDescent="0.3">
      <c r="A28" s="659" t="s">
        <v>556</v>
      </c>
      <c r="B28" s="660" t="s">
        <v>1498</v>
      </c>
      <c r="C28" s="661" t="s">
        <v>567</v>
      </c>
      <c r="D28" s="662" t="s">
        <v>1499</v>
      </c>
      <c r="E28" s="661" t="s">
        <v>579</v>
      </c>
      <c r="F28" s="662" t="s">
        <v>1503</v>
      </c>
      <c r="G28" s="661" t="s">
        <v>588</v>
      </c>
      <c r="H28" s="661" t="s">
        <v>665</v>
      </c>
      <c r="I28" s="661" t="s">
        <v>666</v>
      </c>
      <c r="J28" s="661" t="s">
        <v>667</v>
      </c>
      <c r="K28" s="661" t="s">
        <v>668</v>
      </c>
      <c r="L28" s="663">
        <v>184.73750000000001</v>
      </c>
      <c r="M28" s="663">
        <v>2</v>
      </c>
      <c r="N28" s="664">
        <v>369.47500000000002</v>
      </c>
    </row>
    <row r="29" spans="1:14" ht="14.4" customHeight="1" x14ac:dyDescent="0.3">
      <c r="A29" s="659" t="s">
        <v>556</v>
      </c>
      <c r="B29" s="660" t="s">
        <v>1498</v>
      </c>
      <c r="C29" s="661" t="s">
        <v>567</v>
      </c>
      <c r="D29" s="662" t="s">
        <v>1499</v>
      </c>
      <c r="E29" s="661" t="s">
        <v>579</v>
      </c>
      <c r="F29" s="662" t="s">
        <v>1503</v>
      </c>
      <c r="G29" s="661" t="s">
        <v>588</v>
      </c>
      <c r="H29" s="661" t="s">
        <v>669</v>
      </c>
      <c r="I29" s="661" t="s">
        <v>670</v>
      </c>
      <c r="J29" s="661" t="s">
        <v>671</v>
      </c>
      <c r="K29" s="661" t="s">
        <v>672</v>
      </c>
      <c r="L29" s="663">
        <v>42.97999999999999</v>
      </c>
      <c r="M29" s="663">
        <v>1</v>
      </c>
      <c r="N29" s="664">
        <v>42.97999999999999</v>
      </c>
    </row>
    <row r="30" spans="1:14" ht="14.4" customHeight="1" x14ac:dyDescent="0.3">
      <c r="A30" s="659" t="s">
        <v>556</v>
      </c>
      <c r="B30" s="660" t="s">
        <v>1498</v>
      </c>
      <c r="C30" s="661" t="s">
        <v>567</v>
      </c>
      <c r="D30" s="662" t="s">
        <v>1499</v>
      </c>
      <c r="E30" s="661" t="s">
        <v>579</v>
      </c>
      <c r="F30" s="662" t="s">
        <v>1503</v>
      </c>
      <c r="G30" s="661" t="s">
        <v>588</v>
      </c>
      <c r="H30" s="661" t="s">
        <v>673</v>
      </c>
      <c r="I30" s="661" t="s">
        <v>674</v>
      </c>
      <c r="J30" s="661" t="s">
        <v>675</v>
      </c>
      <c r="K30" s="661" t="s">
        <v>676</v>
      </c>
      <c r="L30" s="663">
        <v>44.969999999999992</v>
      </c>
      <c r="M30" s="663">
        <v>2</v>
      </c>
      <c r="N30" s="664">
        <v>89.939999999999984</v>
      </c>
    </row>
    <row r="31" spans="1:14" ht="14.4" customHeight="1" x14ac:dyDescent="0.3">
      <c r="A31" s="659" t="s">
        <v>556</v>
      </c>
      <c r="B31" s="660" t="s">
        <v>1498</v>
      </c>
      <c r="C31" s="661" t="s">
        <v>567</v>
      </c>
      <c r="D31" s="662" t="s">
        <v>1499</v>
      </c>
      <c r="E31" s="661" t="s">
        <v>579</v>
      </c>
      <c r="F31" s="662" t="s">
        <v>1503</v>
      </c>
      <c r="G31" s="661" t="s">
        <v>588</v>
      </c>
      <c r="H31" s="661" t="s">
        <v>677</v>
      </c>
      <c r="I31" s="661" t="s">
        <v>678</v>
      </c>
      <c r="J31" s="661" t="s">
        <v>679</v>
      </c>
      <c r="K31" s="661" t="s">
        <v>680</v>
      </c>
      <c r="L31" s="663">
        <v>76.919988124350269</v>
      </c>
      <c r="M31" s="663">
        <v>5</v>
      </c>
      <c r="N31" s="664">
        <v>384.59994062175133</v>
      </c>
    </row>
    <row r="32" spans="1:14" ht="14.4" customHeight="1" x14ac:dyDescent="0.3">
      <c r="A32" s="659" t="s">
        <v>556</v>
      </c>
      <c r="B32" s="660" t="s">
        <v>1498</v>
      </c>
      <c r="C32" s="661" t="s">
        <v>567</v>
      </c>
      <c r="D32" s="662" t="s">
        <v>1499</v>
      </c>
      <c r="E32" s="661" t="s">
        <v>579</v>
      </c>
      <c r="F32" s="662" t="s">
        <v>1503</v>
      </c>
      <c r="G32" s="661" t="s">
        <v>588</v>
      </c>
      <c r="H32" s="661" t="s">
        <v>681</v>
      </c>
      <c r="I32" s="661" t="s">
        <v>682</v>
      </c>
      <c r="J32" s="661" t="s">
        <v>683</v>
      </c>
      <c r="K32" s="661" t="s">
        <v>684</v>
      </c>
      <c r="L32" s="663">
        <v>39.049999999999997</v>
      </c>
      <c r="M32" s="663">
        <v>2</v>
      </c>
      <c r="N32" s="664">
        <v>78.099999999999994</v>
      </c>
    </row>
    <row r="33" spans="1:14" ht="14.4" customHeight="1" x14ac:dyDescent="0.3">
      <c r="A33" s="659" t="s">
        <v>556</v>
      </c>
      <c r="B33" s="660" t="s">
        <v>1498</v>
      </c>
      <c r="C33" s="661" t="s">
        <v>567</v>
      </c>
      <c r="D33" s="662" t="s">
        <v>1499</v>
      </c>
      <c r="E33" s="661" t="s">
        <v>579</v>
      </c>
      <c r="F33" s="662" t="s">
        <v>1503</v>
      </c>
      <c r="G33" s="661" t="s">
        <v>588</v>
      </c>
      <c r="H33" s="661" t="s">
        <v>685</v>
      </c>
      <c r="I33" s="661" t="s">
        <v>686</v>
      </c>
      <c r="J33" s="661" t="s">
        <v>687</v>
      </c>
      <c r="K33" s="661" t="s">
        <v>688</v>
      </c>
      <c r="L33" s="663">
        <v>177.73040846525964</v>
      </c>
      <c r="M33" s="663">
        <v>1</v>
      </c>
      <c r="N33" s="664">
        <v>177.73040846525964</v>
      </c>
    </row>
    <row r="34" spans="1:14" ht="14.4" customHeight="1" x14ac:dyDescent="0.3">
      <c r="A34" s="659" t="s">
        <v>556</v>
      </c>
      <c r="B34" s="660" t="s">
        <v>1498</v>
      </c>
      <c r="C34" s="661" t="s">
        <v>567</v>
      </c>
      <c r="D34" s="662" t="s">
        <v>1499</v>
      </c>
      <c r="E34" s="661" t="s">
        <v>579</v>
      </c>
      <c r="F34" s="662" t="s">
        <v>1503</v>
      </c>
      <c r="G34" s="661" t="s">
        <v>588</v>
      </c>
      <c r="H34" s="661" t="s">
        <v>689</v>
      </c>
      <c r="I34" s="661" t="s">
        <v>690</v>
      </c>
      <c r="J34" s="661" t="s">
        <v>652</v>
      </c>
      <c r="K34" s="661" t="s">
        <v>691</v>
      </c>
      <c r="L34" s="663">
        <v>22.581634569243487</v>
      </c>
      <c r="M34" s="663">
        <v>20</v>
      </c>
      <c r="N34" s="664">
        <v>451.63269138486976</v>
      </c>
    </row>
    <row r="35" spans="1:14" ht="14.4" customHeight="1" x14ac:dyDescent="0.3">
      <c r="A35" s="659" t="s">
        <v>556</v>
      </c>
      <c r="B35" s="660" t="s">
        <v>1498</v>
      </c>
      <c r="C35" s="661" t="s">
        <v>567</v>
      </c>
      <c r="D35" s="662" t="s">
        <v>1499</v>
      </c>
      <c r="E35" s="661" t="s">
        <v>579</v>
      </c>
      <c r="F35" s="662" t="s">
        <v>1503</v>
      </c>
      <c r="G35" s="661" t="s">
        <v>588</v>
      </c>
      <c r="H35" s="661" t="s">
        <v>692</v>
      </c>
      <c r="I35" s="661" t="s">
        <v>693</v>
      </c>
      <c r="J35" s="661" t="s">
        <v>694</v>
      </c>
      <c r="K35" s="661"/>
      <c r="L35" s="663">
        <v>101.15999999999997</v>
      </c>
      <c r="M35" s="663">
        <v>2</v>
      </c>
      <c r="N35" s="664">
        <v>202.31999999999994</v>
      </c>
    </row>
    <row r="36" spans="1:14" ht="14.4" customHeight="1" x14ac:dyDescent="0.3">
      <c r="A36" s="659" t="s">
        <v>556</v>
      </c>
      <c r="B36" s="660" t="s">
        <v>1498</v>
      </c>
      <c r="C36" s="661" t="s">
        <v>567</v>
      </c>
      <c r="D36" s="662" t="s">
        <v>1499</v>
      </c>
      <c r="E36" s="661" t="s">
        <v>579</v>
      </c>
      <c r="F36" s="662" t="s">
        <v>1503</v>
      </c>
      <c r="G36" s="661" t="s">
        <v>588</v>
      </c>
      <c r="H36" s="661" t="s">
        <v>695</v>
      </c>
      <c r="I36" s="661" t="s">
        <v>696</v>
      </c>
      <c r="J36" s="661" t="s">
        <v>697</v>
      </c>
      <c r="K36" s="661" t="s">
        <v>698</v>
      </c>
      <c r="L36" s="663">
        <v>103.49714285714286</v>
      </c>
      <c r="M36" s="663">
        <v>7</v>
      </c>
      <c r="N36" s="664">
        <v>724.48</v>
      </c>
    </row>
    <row r="37" spans="1:14" ht="14.4" customHeight="1" x14ac:dyDescent="0.3">
      <c r="A37" s="659" t="s">
        <v>556</v>
      </c>
      <c r="B37" s="660" t="s">
        <v>1498</v>
      </c>
      <c r="C37" s="661" t="s">
        <v>567</v>
      </c>
      <c r="D37" s="662" t="s">
        <v>1499</v>
      </c>
      <c r="E37" s="661" t="s">
        <v>579</v>
      </c>
      <c r="F37" s="662" t="s">
        <v>1503</v>
      </c>
      <c r="G37" s="661" t="s">
        <v>588</v>
      </c>
      <c r="H37" s="661" t="s">
        <v>699</v>
      </c>
      <c r="I37" s="661" t="s">
        <v>700</v>
      </c>
      <c r="J37" s="661" t="s">
        <v>701</v>
      </c>
      <c r="K37" s="661" t="s">
        <v>702</v>
      </c>
      <c r="L37" s="663">
        <v>83.916666666666686</v>
      </c>
      <c r="M37" s="663">
        <v>3</v>
      </c>
      <c r="N37" s="664">
        <v>251.75000000000006</v>
      </c>
    </row>
    <row r="38" spans="1:14" ht="14.4" customHeight="1" x14ac:dyDescent="0.3">
      <c r="A38" s="659" t="s">
        <v>556</v>
      </c>
      <c r="B38" s="660" t="s">
        <v>1498</v>
      </c>
      <c r="C38" s="661" t="s">
        <v>567</v>
      </c>
      <c r="D38" s="662" t="s">
        <v>1499</v>
      </c>
      <c r="E38" s="661" t="s">
        <v>579</v>
      </c>
      <c r="F38" s="662" t="s">
        <v>1503</v>
      </c>
      <c r="G38" s="661" t="s">
        <v>588</v>
      </c>
      <c r="H38" s="661" t="s">
        <v>703</v>
      </c>
      <c r="I38" s="661" t="s">
        <v>704</v>
      </c>
      <c r="J38" s="661" t="s">
        <v>705</v>
      </c>
      <c r="K38" s="661" t="s">
        <v>706</v>
      </c>
      <c r="L38" s="663">
        <v>223.47</v>
      </c>
      <c r="M38" s="663">
        <v>1</v>
      </c>
      <c r="N38" s="664">
        <v>223.47</v>
      </c>
    </row>
    <row r="39" spans="1:14" ht="14.4" customHeight="1" x14ac:dyDescent="0.3">
      <c r="A39" s="659" t="s">
        <v>556</v>
      </c>
      <c r="B39" s="660" t="s">
        <v>1498</v>
      </c>
      <c r="C39" s="661" t="s">
        <v>567</v>
      </c>
      <c r="D39" s="662" t="s">
        <v>1499</v>
      </c>
      <c r="E39" s="661" t="s">
        <v>579</v>
      </c>
      <c r="F39" s="662" t="s">
        <v>1503</v>
      </c>
      <c r="G39" s="661" t="s">
        <v>588</v>
      </c>
      <c r="H39" s="661" t="s">
        <v>707</v>
      </c>
      <c r="I39" s="661" t="s">
        <v>708</v>
      </c>
      <c r="J39" s="661" t="s">
        <v>709</v>
      </c>
      <c r="K39" s="661" t="s">
        <v>710</v>
      </c>
      <c r="L39" s="663">
        <v>74.939889617807637</v>
      </c>
      <c r="M39" s="663">
        <v>8</v>
      </c>
      <c r="N39" s="664">
        <v>599.5191169424611</v>
      </c>
    </row>
    <row r="40" spans="1:14" ht="14.4" customHeight="1" x14ac:dyDescent="0.3">
      <c r="A40" s="659" t="s">
        <v>556</v>
      </c>
      <c r="B40" s="660" t="s">
        <v>1498</v>
      </c>
      <c r="C40" s="661" t="s">
        <v>567</v>
      </c>
      <c r="D40" s="662" t="s">
        <v>1499</v>
      </c>
      <c r="E40" s="661" t="s">
        <v>579</v>
      </c>
      <c r="F40" s="662" t="s">
        <v>1503</v>
      </c>
      <c r="G40" s="661" t="s">
        <v>588</v>
      </c>
      <c r="H40" s="661" t="s">
        <v>711</v>
      </c>
      <c r="I40" s="661" t="s">
        <v>712</v>
      </c>
      <c r="J40" s="661" t="s">
        <v>713</v>
      </c>
      <c r="K40" s="661" t="s">
        <v>714</v>
      </c>
      <c r="L40" s="663">
        <v>87.83</v>
      </c>
      <c r="M40" s="663">
        <v>1</v>
      </c>
      <c r="N40" s="664">
        <v>87.83</v>
      </c>
    </row>
    <row r="41" spans="1:14" ht="14.4" customHeight="1" x14ac:dyDescent="0.3">
      <c r="A41" s="659" t="s">
        <v>556</v>
      </c>
      <c r="B41" s="660" t="s">
        <v>1498</v>
      </c>
      <c r="C41" s="661" t="s">
        <v>567</v>
      </c>
      <c r="D41" s="662" t="s">
        <v>1499</v>
      </c>
      <c r="E41" s="661" t="s">
        <v>579</v>
      </c>
      <c r="F41" s="662" t="s">
        <v>1503</v>
      </c>
      <c r="G41" s="661" t="s">
        <v>588</v>
      </c>
      <c r="H41" s="661" t="s">
        <v>715</v>
      </c>
      <c r="I41" s="661" t="s">
        <v>716</v>
      </c>
      <c r="J41" s="661" t="s">
        <v>717</v>
      </c>
      <c r="K41" s="661" t="s">
        <v>718</v>
      </c>
      <c r="L41" s="663">
        <v>112.77000000000002</v>
      </c>
      <c r="M41" s="663">
        <v>1</v>
      </c>
      <c r="N41" s="664">
        <v>112.77000000000002</v>
      </c>
    </row>
    <row r="42" spans="1:14" ht="14.4" customHeight="1" x14ac:dyDescent="0.3">
      <c r="A42" s="659" t="s">
        <v>556</v>
      </c>
      <c r="B42" s="660" t="s">
        <v>1498</v>
      </c>
      <c r="C42" s="661" t="s">
        <v>567</v>
      </c>
      <c r="D42" s="662" t="s">
        <v>1499</v>
      </c>
      <c r="E42" s="661" t="s">
        <v>579</v>
      </c>
      <c r="F42" s="662" t="s">
        <v>1503</v>
      </c>
      <c r="G42" s="661" t="s">
        <v>588</v>
      </c>
      <c r="H42" s="661" t="s">
        <v>719</v>
      </c>
      <c r="I42" s="661" t="s">
        <v>720</v>
      </c>
      <c r="J42" s="661" t="s">
        <v>721</v>
      </c>
      <c r="K42" s="661" t="s">
        <v>722</v>
      </c>
      <c r="L42" s="663">
        <v>122.82657920907207</v>
      </c>
      <c r="M42" s="663">
        <v>6</v>
      </c>
      <c r="N42" s="664">
        <v>736.95947525443239</v>
      </c>
    </row>
    <row r="43" spans="1:14" ht="14.4" customHeight="1" x14ac:dyDescent="0.3">
      <c r="A43" s="659" t="s">
        <v>556</v>
      </c>
      <c r="B43" s="660" t="s">
        <v>1498</v>
      </c>
      <c r="C43" s="661" t="s">
        <v>567</v>
      </c>
      <c r="D43" s="662" t="s">
        <v>1499</v>
      </c>
      <c r="E43" s="661" t="s">
        <v>579</v>
      </c>
      <c r="F43" s="662" t="s">
        <v>1503</v>
      </c>
      <c r="G43" s="661" t="s">
        <v>588</v>
      </c>
      <c r="H43" s="661" t="s">
        <v>723</v>
      </c>
      <c r="I43" s="661" t="s">
        <v>723</v>
      </c>
      <c r="J43" s="661" t="s">
        <v>724</v>
      </c>
      <c r="K43" s="661" t="s">
        <v>583</v>
      </c>
      <c r="L43" s="663">
        <v>114.28</v>
      </c>
      <c r="M43" s="663">
        <v>1</v>
      </c>
      <c r="N43" s="664">
        <v>114.28</v>
      </c>
    </row>
    <row r="44" spans="1:14" ht="14.4" customHeight="1" x14ac:dyDescent="0.3">
      <c r="A44" s="659" t="s">
        <v>556</v>
      </c>
      <c r="B44" s="660" t="s">
        <v>1498</v>
      </c>
      <c r="C44" s="661" t="s">
        <v>567</v>
      </c>
      <c r="D44" s="662" t="s">
        <v>1499</v>
      </c>
      <c r="E44" s="661" t="s">
        <v>579</v>
      </c>
      <c r="F44" s="662" t="s">
        <v>1503</v>
      </c>
      <c r="G44" s="661" t="s">
        <v>588</v>
      </c>
      <c r="H44" s="661" t="s">
        <v>725</v>
      </c>
      <c r="I44" s="661" t="s">
        <v>726</v>
      </c>
      <c r="J44" s="661" t="s">
        <v>727</v>
      </c>
      <c r="K44" s="661" t="s">
        <v>728</v>
      </c>
      <c r="L44" s="663">
        <v>69.559999999999974</v>
      </c>
      <c r="M44" s="663">
        <v>1</v>
      </c>
      <c r="N44" s="664">
        <v>69.559999999999974</v>
      </c>
    </row>
    <row r="45" spans="1:14" ht="14.4" customHeight="1" x14ac:dyDescent="0.3">
      <c r="A45" s="659" t="s">
        <v>556</v>
      </c>
      <c r="B45" s="660" t="s">
        <v>1498</v>
      </c>
      <c r="C45" s="661" t="s">
        <v>567</v>
      </c>
      <c r="D45" s="662" t="s">
        <v>1499</v>
      </c>
      <c r="E45" s="661" t="s">
        <v>579</v>
      </c>
      <c r="F45" s="662" t="s">
        <v>1503</v>
      </c>
      <c r="G45" s="661" t="s">
        <v>588</v>
      </c>
      <c r="H45" s="661" t="s">
        <v>729</v>
      </c>
      <c r="I45" s="661" t="s">
        <v>730</v>
      </c>
      <c r="J45" s="661" t="s">
        <v>731</v>
      </c>
      <c r="K45" s="661" t="s">
        <v>732</v>
      </c>
      <c r="L45" s="663">
        <v>68.299999999999983</v>
      </c>
      <c r="M45" s="663">
        <v>2</v>
      </c>
      <c r="N45" s="664">
        <v>136.59999999999997</v>
      </c>
    </row>
    <row r="46" spans="1:14" ht="14.4" customHeight="1" x14ac:dyDescent="0.3">
      <c r="A46" s="659" t="s">
        <v>556</v>
      </c>
      <c r="B46" s="660" t="s">
        <v>1498</v>
      </c>
      <c r="C46" s="661" t="s">
        <v>567</v>
      </c>
      <c r="D46" s="662" t="s">
        <v>1499</v>
      </c>
      <c r="E46" s="661" t="s">
        <v>579</v>
      </c>
      <c r="F46" s="662" t="s">
        <v>1503</v>
      </c>
      <c r="G46" s="661" t="s">
        <v>588</v>
      </c>
      <c r="H46" s="661" t="s">
        <v>733</v>
      </c>
      <c r="I46" s="661" t="s">
        <v>734</v>
      </c>
      <c r="J46" s="661" t="s">
        <v>735</v>
      </c>
      <c r="K46" s="661" t="s">
        <v>736</v>
      </c>
      <c r="L46" s="663">
        <v>121.14500000000001</v>
      </c>
      <c r="M46" s="663">
        <v>2</v>
      </c>
      <c r="N46" s="664">
        <v>242.29000000000002</v>
      </c>
    </row>
    <row r="47" spans="1:14" ht="14.4" customHeight="1" x14ac:dyDescent="0.3">
      <c r="A47" s="659" t="s">
        <v>556</v>
      </c>
      <c r="B47" s="660" t="s">
        <v>1498</v>
      </c>
      <c r="C47" s="661" t="s">
        <v>567</v>
      </c>
      <c r="D47" s="662" t="s">
        <v>1499</v>
      </c>
      <c r="E47" s="661" t="s">
        <v>579</v>
      </c>
      <c r="F47" s="662" t="s">
        <v>1503</v>
      </c>
      <c r="G47" s="661" t="s">
        <v>588</v>
      </c>
      <c r="H47" s="661" t="s">
        <v>737</v>
      </c>
      <c r="I47" s="661" t="s">
        <v>738</v>
      </c>
      <c r="J47" s="661" t="s">
        <v>739</v>
      </c>
      <c r="K47" s="661" t="s">
        <v>740</v>
      </c>
      <c r="L47" s="663">
        <v>46.440115120019215</v>
      </c>
      <c r="M47" s="663">
        <v>2</v>
      </c>
      <c r="N47" s="664">
        <v>92.880230240038429</v>
      </c>
    </row>
    <row r="48" spans="1:14" ht="14.4" customHeight="1" x14ac:dyDescent="0.3">
      <c r="A48" s="659" t="s">
        <v>556</v>
      </c>
      <c r="B48" s="660" t="s">
        <v>1498</v>
      </c>
      <c r="C48" s="661" t="s">
        <v>567</v>
      </c>
      <c r="D48" s="662" t="s">
        <v>1499</v>
      </c>
      <c r="E48" s="661" t="s">
        <v>579</v>
      </c>
      <c r="F48" s="662" t="s">
        <v>1503</v>
      </c>
      <c r="G48" s="661" t="s">
        <v>588</v>
      </c>
      <c r="H48" s="661" t="s">
        <v>741</v>
      </c>
      <c r="I48" s="661" t="s">
        <v>742</v>
      </c>
      <c r="J48" s="661" t="s">
        <v>743</v>
      </c>
      <c r="K48" s="661" t="s">
        <v>744</v>
      </c>
      <c r="L48" s="663">
        <v>91.569666269515977</v>
      </c>
      <c r="M48" s="663">
        <v>4</v>
      </c>
      <c r="N48" s="664">
        <v>366.27866507806391</v>
      </c>
    </row>
    <row r="49" spans="1:14" ht="14.4" customHeight="1" x14ac:dyDescent="0.3">
      <c r="A49" s="659" t="s">
        <v>556</v>
      </c>
      <c r="B49" s="660" t="s">
        <v>1498</v>
      </c>
      <c r="C49" s="661" t="s">
        <v>567</v>
      </c>
      <c r="D49" s="662" t="s">
        <v>1499</v>
      </c>
      <c r="E49" s="661" t="s">
        <v>579</v>
      </c>
      <c r="F49" s="662" t="s">
        <v>1503</v>
      </c>
      <c r="G49" s="661" t="s">
        <v>588</v>
      </c>
      <c r="H49" s="661" t="s">
        <v>745</v>
      </c>
      <c r="I49" s="661" t="s">
        <v>746</v>
      </c>
      <c r="J49" s="661" t="s">
        <v>747</v>
      </c>
      <c r="K49" s="661" t="s">
        <v>748</v>
      </c>
      <c r="L49" s="663">
        <v>166.91</v>
      </c>
      <c r="M49" s="663">
        <v>1</v>
      </c>
      <c r="N49" s="664">
        <v>166.91</v>
      </c>
    </row>
    <row r="50" spans="1:14" ht="14.4" customHeight="1" x14ac:dyDescent="0.3">
      <c r="A50" s="659" t="s">
        <v>556</v>
      </c>
      <c r="B50" s="660" t="s">
        <v>1498</v>
      </c>
      <c r="C50" s="661" t="s">
        <v>567</v>
      </c>
      <c r="D50" s="662" t="s">
        <v>1499</v>
      </c>
      <c r="E50" s="661" t="s">
        <v>579</v>
      </c>
      <c r="F50" s="662" t="s">
        <v>1503</v>
      </c>
      <c r="G50" s="661" t="s">
        <v>588</v>
      </c>
      <c r="H50" s="661" t="s">
        <v>749</v>
      </c>
      <c r="I50" s="661" t="s">
        <v>750</v>
      </c>
      <c r="J50" s="661" t="s">
        <v>751</v>
      </c>
      <c r="K50" s="661" t="s">
        <v>752</v>
      </c>
      <c r="L50" s="663">
        <v>157.65502146978781</v>
      </c>
      <c r="M50" s="663">
        <v>2</v>
      </c>
      <c r="N50" s="664">
        <v>315.31004293957562</v>
      </c>
    </row>
    <row r="51" spans="1:14" ht="14.4" customHeight="1" x14ac:dyDescent="0.3">
      <c r="A51" s="659" t="s">
        <v>556</v>
      </c>
      <c r="B51" s="660" t="s">
        <v>1498</v>
      </c>
      <c r="C51" s="661" t="s">
        <v>567</v>
      </c>
      <c r="D51" s="662" t="s">
        <v>1499</v>
      </c>
      <c r="E51" s="661" t="s">
        <v>579</v>
      </c>
      <c r="F51" s="662" t="s">
        <v>1503</v>
      </c>
      <c r="G51" s="661" t="s">
        <v>588</v>
      </c>
      <c r="H51" s="661" t="s">
        <v>753</v>
      </c>
      <c r="I51" s="661" t="s">
        <v>237</v>
      </c>
      <c r="J51" s="661" t="s">
        <v>754</v>
      </c>
      <c r="K51" s="661"/>
      <c r="L51" s="663">
        <v>97.320299645920826</v>
      </c>
      <c r="M51" s="663">
        <v>15</v>
      </c>
      <c r="N51" s="664">
        <v>1459.8044946888124</v>
      </c>
    </row>
    <row r="52" spans="1:14" ht="14.4" customHeight="1" x14ac:dyDescent="0.3">
      <c r="A52" s="659" t="s">
        <v>556</v>
      </c>
      <c r="B52" s="660" t="s">
        <v>1498</v>
      </c>
      <c r="C52" s="661" t="s">
        <v>567</v>
      </c>
      <c r="D52" s="662" t="s">
        <v>1499</v>
      </c>
      <c r="E52" s="661" t="s">
        <v>579</v>
      </c>
      <c r="F52" s="662" t="s">
        <v>1503</v>
      </c>
      <c r="G52" s="661" t="s">
        <v>588</v>
      </c>
      <c r="H52" s="661" t="s">
        <v>755</v>
      </c>
      <c r="I52" s="661" t="s">
        <v>237</v>
      </c>
      <c r="J52" s="661" t="s">
        <v>756</v>
      </c>
      <c r="K52" s="661"/>
      <c r="L52" s="663">
        <v>21.701261094256743</v>
      </c>
      <c r="M52" s="663">
        <v>16</v>
      </c>
      <c r="N52" s="664">
        <v>347.22017750810789</v>
      </c>
    </row>
    <row r="53" spans="1:14" ht="14.4" customHeight="1" x14ac:dyDescent="0.3">
      <c r="A53" s="659" t="s">
        <v>556</v>
      </c>
      <c r="B53" s="660" t="s">
        <v>1498</v>
      </c>
      <c r="C53" s="661" t="s">
        <v>567</v>
      </c>
      <c r="D53" s="662" t="s">
        <v>1499</v>
      </c>
      <c r="E53" s="661" t="s">
        <v>579</v>
      </c>
      <c r="F53" s="662" t="s">
        <v>1503</v>
      </c>
      <c r="G53" s="661" t="s">
        <v>588</v>
      </c>
      <c r="H53" s="661" t="s">
        <v>757</v>
      </c>
      <c r="I53" s="661" t="s">
        <v>237</v>
      </c>
      <c r="J53" s="661" t="s">
        <v>758</v>
      </c>
      <c r="K53" s="661"/>
      <c r="L53" s="663">
        <v>146.80513965608799</v>
      </c>
      <c r="M53" s="663">
        <v>2</v>
      </c>
      <c r="N53" s="664">
        <v>293.61027931217598</v>
      </c>
    </row>
    <row r="54" spans="1:14" ht="14.4" customHeight="1" x14ac:dyDescent="0.3">
      <c r="A54" s="659" t="s">
        <v>556</v>
      </c>
      <c r="B54" s="660" t="s">
        <v>1498</v>
      </c>
      <c r="C54" s="661" t="s">
        <v>567</v>
      </c>
      <c r="D54" s="662" t="s">
        <v>1499</v>
      </c>
      <c r="E54" s="661" t="s">
        <v>579</v>
      </c>
      <c r="F54" s="662" t="s">
        <v>1503</v>
      </c>
      <c r="G54" s="661" t="s">
        <v>588</v>
      </c>
      <c r="H54" s="661" t="s">
        <v>759</v>
      </c>
      <c r="I54" s="661" t="s">
        <v>760</v>
      </c>
      <c r="J54" s="661" t="s">
        <v>761</v>
      </c>
      <c r="K54" s="661" t="s">
        <v>762</v>
      </c>
      <c r="L54" s="663">
        <v>70.303548805502828</v>
      </c>
      <c r="M54" s="663">
        <v>6</v>
      </c>
      <c r="N54" s="664">
        <v>421.82129283301697</v>
      </c>
    </row>
    <row r="55" spans="1:14" ht="14.4" customHeight="1" x14ac:dyDescent="0.3">
      <c r="A55" s="659" t="s">
        <v>556</v>
      </c>
      <c r="B55" s="660" t="s">
        <v>1498</v>
      </c>
      <c r="C55" s="661" t="s">
        <v>567</v>
      </c>
      <c r="D55" s="662" t="s">
        <v>1499</v>
      </c>
      <c r="E55" s="661" t="s">
        <v>579</v>
      </c>
      <c r="F55" s="662" t="s">
        <v>1503</v>
      </c>
      <c r="G55" s="661" t="s">
        <v>588</v>
      </c>
      <c r="H55" s="661" t="s">
        <v>763</v>
      </c>
      <c r="I55" s="661" t="s">
        <v>764</v>
      </c>
      <c r="J55" s="661" t="s">
        <v>765</v>
      </c>
      <c r="K55" s="661" t="s">
        <v>766</v>
      </c>
      <c r="L55" s="663">
        <v>28.349999999999998</v>
      </c>
      <c r="M55" s="663">
        <v>1</v>
      </c>
      <c r="N55" s="664">
        <v>28.349999999999998</v>
      </c>
    </row>
    <row r="56" spans="1:14" ht="14.4" customHeight="1" x14ac:dyDescent="0.3">
      <c r="A56" s="659" t="s">
        <v>556</v>
      </c>
      <c r="B56" s="660" t="s">
        <v>1498</v>
      </c>
      <c r="C56" s="661" t="s">
        <v>567</v>
      </c>
      <c r="D56" s="662" t="s">
        <v>1499</v>
      </c>
      <c r="E56" s="661" t="s">
        <v>579</v>
      </c>
      <c r="F56" s="662" t="s">
        <v>1503</v>
      </c>
      <c r="G56" s="661" t="s">
        <v>588</v>
      </c>
      <c r="H56" s="661" t="s">
        <v>767</v>
      </c>
      <c r="I56" s="661" t="s">
        <v>768</v>
      </c>
      <c r="J56" s="661" t="s">
        <v>769</v>
      </c>
      <c r="K56" s="661" t="s">
        <v>770</v>
      </c>
      <c r="L56" s="663">
        <v>59.45999999999998</v>
      </c>
      <c r="M56" s="663">
        <v>1</v>
      </c>
      <c r="N56" s="664">
        <v>59.45999999999998</v>
      </c>
    </row>
    <row r="57" spans="1:14" ht="14.4" customHeight="1" x14ac:dyDescent="0.3">
      <c r="A57" s="659" t="s">
        <v>556</v>
      </c>
      <c r="B57" s="660" t="s">
        <v>1498</v>
      </c>
      <c r="C57" s="661" t="s">
        <v>567</v>
      </c>
      <c r="D57" s="662" t="s">
        <v>1499</v>
      </c>
      <c r="E57" s="661" t="s">
        <v>579</v>
      </c>
      <c r="F57" s="662" t="s">
        <v>1503</v>
      </c>
      <c r="G57" s="661" t="s">
        <v>588</v>
      </c>
      <c r="H57" s="661" t="s">
        <v>771</v>
      </c>
      <c r="I57" s="661" t="s">
        <v>772</v>
      </c>
      <c r="J57" s="661" t="s">
        <v>773</v>
      </c>
      <c r="K57" s="661" t="s">
        <v>583</v>
      </c>
      <c r="L57" s="663">
        <v>64.71505735519932</v>
      </c>
      <c r="M57" s="663">
        <v>2</v>
      </c>
      <c r="N57" s="664">
        <v>129.43011471039864</v>
      </c>
    </row>
    <row r="58" spans="1:14" ht="14.4" customHeight="1" x14ac:dyDescent="0.3">
      <c r="A58" s="659" t="s">
        <v>556</v>
      </c>
      <c r="B58" s="660" t="s">
        <v>1498</v>
      </c>
      <c r="C58" s="661" t="s">
        <v>567</v>
      </c>
      <c r="D58" s="662" t="s">
        <v>1499</v>
      </c>
      <c r="E58" s="661" t="s">
        <v>579</v>
      </c>
      <c r="F58" s="662" t="s">
        <v>1503</v>
      </c>
      <c r="G58" s="661" t="s">
        <v>588</v>
      </c>
      <c r="H58" s="661" t="s">
        <v>774</v>
      </c>
      <c r="I58" s="661" t="s">
        <v>775</v>
      </c>
      <c r="J58" s="661" t="s">
        <v>776</v>
      </c>
      <c r="K58" s="661" t="s">
        <v>777</v>
      </c>
      <c r="L58" s="663">
        <v>121.43999999999998</v>
      </c>
      <c r="M58" s="663">
        <v>1</v>
      </c>
      <c r="N58" s="664">
        <v>121.43999999999998</v>
      </c>
    </row>
    <row r="59" spans="1:14" ht="14.4" customHeight="1" x14ac:dyDescent="0.3">
      <c r="A59" s="659" t="s">
        <v>556</v>
      </c>
      <c r="B59" s="660" t="s">
        <v>1498</v>
      </c>
      <c r="C59" s="661" t="s">
        <v>567</v>
      </c>
      <c r="D59" s="662" t="s">
        <v>1499</v>
      </c>
      <c r="E59" s="661" t="s">
        <v>579</v>
      </c>
      <c r="F59" s="662" t="s">
        <v>1503</v>
      </c>
      <c r="G59" s="661" t="s">
        <v>588</v>
      </c>
      <c r="H59" s="661" t="s">
        <v>778</v>
      </c>
      <c r="I59" s="661" t="s">
        <v>779</v>
      </c>
      <c r="J59" s="661" t="s">
        <v>780</v>
      </c>
      <c r="K59" s="661" t="s">
        <v>781</v>
      </c>
      <c r="L59" s="663">
        <v>42.419999999999995</v>
      </c>
      <c r="M59" s="663">
        <v>1</v>
      </c>
      <c r="N59" s="664">
        <v>42.419999999999995</v>
      </c>
    </row>
    <row r="60" spans="1:14" ht="14.4" customHeight="1" x14ac:dyDescent="0.3">
      <c r="A60" s="659" t="s">
        <v>556</v>
      </c>
      <c r="B60" s="660" t="s">
        <v>1498</v>
      </c>
      <c r="C60" s="661" t="s">
        <v>567</v>
      </c>
      <c r="D60" s="662" t="s">
        <v>1499</v>
      </c>
      <c r="E60" s="661" t="s">
        <v>579</v>
      </c>
      <c r="F60" s="662" t="s">
        <v>1503</v>
      </c>
      <c r="G60" s="661" t="s">
        <v>588</v>
      </c>
      <c r="H60" s="661" t="s">
        <v>782</v>
      </c>
      <c r="I60" s="661" t="s">
        <v>783</v>
      </c>
      <c r="J60" s="661" t="s">
        <v>784</v>
      </c>
      <c r="K60" s="661" t="s">
        <v>785</v>
      </c>
      <c r="L60" s="663">
        <v>74.231250000000017</v>
      </c>
      <c r="M60" s="663">
        <v>2</v>
      </c>
      <c r="N60" s="664">
        <v>148.46250000000003</v>
      </c>
    </row>
    <row r="61" spans="1:14" ht="14.4" customHeight="1" x14ac:dyDescent="0.3">
      <c r="A61" s="659" t="s">
        <v>556</v>
      </c>
      <c r="B61" s="660" t="s">
        <v>1498</v>
      </c>
      <c r="C61" s="661" t="s">
        <v>567</v>
      </c>
      <c r="D61" s="662" t="s">
        <v>1499</v>
      </c>
      <c r="E61" s="661" t="s">
        <v>579</v>
      </c>
      <c r="F61" s="662" t="s">
        <v>1503</v>
      </c>
      <c r="G61" s="661" t="s">
        <v>588</v>
      </c>
      <c r="H61" s="661" t="s">
        <v>786</v>
      </c>
      <c r="I61" s="661" t="s">
        <v>787</v>
      </c>
      <c r="J61" s="661" t="s">
        <v>788</v>
      </c>
      <c r="K61" s="661" t="s">
        <v>789</v>
      </c>
      <c r="L61" s="663">
        <v>72.05010466100326</v>
      </c>
      <c r="M61" s="663">
        <v>1</v>
      </c>
      <c r="N61" s="664">
        <v>72.05010466100326</v>
      </c>
    </row>
    <row r="62" spans="1:14" ht="14.4" customHeight="1" x14ac:dyDescent="0.3">
      <c r="A62" s="659" t="s">
        <v>556</v>
      </c>
      <c r="B62" s="660" t="s">
        <v>1498</v>
      </c>
      <c r="C62" s="661" t="s">
        <v>567</v>
      </c>
      <c r="D62" s="662" t="s">
        <v>1499</v>
      </c>
      <c r="E62" s="661" t="s">
        <v>579</v>
      </c>
      <c r="F62" s="662" t="s">
        <v>1503</v>
      </c>
      <c r="G62" s="661" t="s">
        <v>588</v>
      </c>
      <c r="H62" s="661" t="s">
        <v>790</v>
      </c>
      <c r="I62" s="661" t="s">
        <v>791</v>
      </c>
      <c r="J62" s="661" t="s">
        <v>792</v>
      </c>
      <c r="K62" s="661" t="s">
        <v>793</v>
      </c>
      <c r="L62" s="663">
        <v>19.079999999999998</v>
      </c>
      <c r="M62" s="663">
        <v>5</v>
      </c>
      <c r="N62" s="664">
        <v>95.399999999999991</v>
      </c>
    </row>
    <row r="63" spans="1:14" ht="14.4" customHeight="1" x14ac:dyDescent="0.3">
      <c r="A63" s="659" t="s">
        <v>556</v>
      </c>
      <c r="B63" s="660" t="s">
        <v>1498</v>
      </c>
      <c r="C63" s="661" t="s">
        <v>567</v>
      </c>
      <c r="D63" s="662" t="s">
        <v>1499</v>
      </c>
      <c r="E63" s="661" t="s">
        <v>579</v>
      </c>
      <c r="F63" s="662" t="s">
        <v>1503</v>
      </c>
      <c r="G63" s="661" t="s">
        <v>588</v>
      </c>
      <c r="H63" s="661" t="s">
        <v>794</v>
      </c>
      <c r="I63" s="661" t="s">
        <v>795</v>
      </c>
      <c r="J63" s="661" t="s">
        <v>796</v>
      </c>
      <c r="K63" s="661" t="s">
        <v>797</v>
      </c>
      <c r="L63" s="663">
        <v>151.12</v>
      </c>
      <c r="M63" s="663">
        <v>1</v>
      </c>
      <c r="N63" s="664">
        <v>151.12</v>
      </c>
    </row>
    <row r="64" spans="1:14" ht="14.4" customHeight="1" x14ac:dyDescent="0.3">
      <c r="A64" s="659" t="s">
        <v>556</v>
      </c>
      <c r="B64" s="660" t="s">
        <v>1498</v>
      </c>
      <c r="C64" s="661" t="s">
        <v>567</v>
      </c>
      <c r="D64" s="662" t="s">
        <v>1499</v>
      </c>
      <c r="E64" s="661" t="s">
        <v>579</v>
      </c>
      <c r="F64" s="662" t="s">
        <v>1503</v>
      </c>
      <c r="G64" s="661" t="s">
        <v>588</v>
      </c>
      <c r="H64" s="661" t="s">
        <v>798</v>
      </c>
      <c r="I64" s="661" t="s">
        <v>799</v>
      </c>
      <c r="J64" s="661" t="s">
        <v>792</v>
      </c>
      <c r="K64" s="661" t="s">
        <v>800</v>
      </c>
      <c r="L64" s="663">
        <v>28.122004440477035</v>
      </c>
      <c r="M64" s="663">
        <v>15</v>
      </c>
      <c r="N64" s="664">
        <v>421.83006660715552</v>
      </c>
    </row>
    <row r="65" spans="1:14" ht="14.4" customHeight="1" x14ac:dyDescent="0.3">
      <c r="A65" s="659" t="s">
        <v>556</v>
      </c>
      <c r="B65" s="660" t="s">
        <v>1498</v>
      </c>
      <c r="C65" s="661" t="s">
        <v>567</v>
      </c>
      <c r="D65" s="662" t="s">
        <v>1499</v>
      </c>
      <c r="E65" s="661" t="s">
        <v>579</v>
      </c>
      <c r="F65" s="662" t="s">
        <v>1503</v>
      </c>
      <c r="G65" s="661" t="s">
        <v>588</v>
      </c>
      <c r="H65" s="661" t="s">
        <v>801</v>
      </c>
      <c r="I65" s="661" t="s">
        <v>802</v>
      </c>
      <c r="J65" s="661" t="s">
        <v>803</v>
      </c>
      <c r="K65" s="661" t="s">
        <v>804</v>
      </c>
      <c r="L65" s="663">
        <v>218.17809119725359</v>
      </c>
      <c r="M65" s="663">
        <v>1</v>
      </c>
      <c r="N65" s="664">
        <v>218.17809119725359</v>
      </c>
    </row>
    <row r="66" spans="1:14" ht="14.4" customHeight="1" x14ac:dyDescent="0.3">
      <c r="A66" s="659" t="s">
        <v>556</v>
      </c>
      <c r="B66" s="660" t="s">
        <v>1498</v>
      </c>
      <c r="C66" s="661" t="s">
        <v>567</v>
      </c>
      <c r="D66" s="662" t="s">
        <v>1499</v>
      </c>
      <c r="E66" s="661" t="s">
        <v>579</v>
      </c>
      <c r="F66" s="662" t="s">
        <v>1503</v>
      </c>
      <c r="G66" s="661" t="s">
        <v>588</v>
      </c>
      <c r="H66" s="661" t="s">
        <v>805</v>
      </c>
      <c r="I66" s="661" t="s">
        <v>806</v>
      </c>
      <c r="J66" s="661" t="s">
        <v>807</v>
      </c>
      <c r="K66" s="661" t="s">
        <v>808</v>
      </c>
      <c r="L66" s="663">
        <v>69.66</v>
      </c>
      <c r="M66" s="663">
        <v>1</v>
      </c>
      <c r="N66" s="664">
        <v>69.66</v>
      </c>
    </row>
    <row r="67" spans="1:14" ht="14.4" customHeight="1" x14ac:dyDescent="0.3">
      <c r="A67" s="659" t="s">
        <v>556</v>
      </c>
      <c r="B67" s="660" t="s">
        <v>1498</v>
      </c>
      <c r="C67" s="661" t="s">
        <v>567</v>
      </c>
      <c r="D67" s="662" t="s">
        <v>1499</v>
      </c>
      <c r="E67" s="661" t="s">
        <v>579</v>
      </c>
      <c r="F67" s="662" t="s">
        <v>1503</v>
      </c>
      <c r="G67" s="661" t="s">
        <v>588</v>
      </c>
      <c r="H67" s="661" t="s">
        <v>809</v>
      </c>
      <c r="I67" s="661" t="s">
        <v>810</v>
      </c>
      <c r="J67" s="661" t="s">
        <v>811</v>
      </c>
      <c r="K67" s="661" t="s">
        <v>600</v>
      </c>
      <c r="L67" s="663">
        <v>121.80995804642335</v>
      </c>
      <c r="M67" s="663">
        <v>3</v>
      </c>
      <c r="N67" s="664">
        <v>365.42987413927005</v>
      </c>
    </row>
    <row r="68" spans="1:14" ht="14.4" customHeight="1" x14ac:dyDescent="0.3">
      <c r="A68" s="659" t="s">
        <v>556</v>
      </c>
      <c r="B68" s="660" t="s">
        <v>1498</v>
      </c>
      <c r="C68" s="661" t="s">
        <v>567</v>
      </c>
      <c r="D68" s="662" t="s">
        <v>1499</v>
      </c>
      <c r="E68" s="661" t="s">
        <v>579</v>
      </c>
      <c r="F68" s="662" t="s">
        <v>1503</v>
      </c>
      <c r="G68" s="661" t="s">
        <v>588</v>
      </c>
      <c r="H68" s="661" t="s">
        <v>812</v>
      </c>
      <c r="I68" s="661" t="s">
        <v>813</v>
      </c>
      <c r="J68" s="661" t="s">
        <v>814</v>
      </c>
      <c r="K68" s="661" t="s">
        <v>815</v>
      </c>
      <c r="L68" s="663">
        <v>57.83</v>
      </c>
      <c r="M68" s="663">
        <v>1</v>
      </c>
      <c r="N68" s="664">
        <v>57.83</v>
      </c>
    </row>
    <row r="69" spans="1:14" ht="14.4" customHeight="1" x14ac:dyDescent="0.3">
      <c r="A69" s="659" t="s">
        <v>556</v>
      </c>
      <c r="B69" s="660" t="s">
        <v>1498</v>
      </c>
      <c r="C69" s="661" t="s">
        <v>567</v>
      </c>
      <c r="D69" s="662" t="s">
        <v>1499</v>
      </c>
      <c r="E69" s="661" t="s">
        <v>579</v>
      </c>
      <c r="F69" s="662" t="s">
        <v>1503</v>
      </c>
      <c r="G69" s="661" t="s">
        <v>588</v>
      </c>
      <c r="H69" s="661" t="s">
        <v>816</v>
      </c>
      <c r="I69" s="661" t="s">
        <v>817</v>
      </c>
      <c r="J69" s="661" t="s">
        <v>818</v>
      </c>
      <c r="K69" s="661" t="s">
        <v>819</v>
      </c>
      <c r="L69" s="663">
        <v>91.75</v>
      </c>
      <c r="M69" s="663">
        <v>1</v>
      </c>
      <c r="N69" s="664">
        <v>91.75</v>
      </c>
    </row>
    <row r="70" spans="1:14" ht="14.4" customHeight="1" x14ac:dyDescent="0.3">
      <c r="A70" s="659" t="s">
        <v>556</v>
      </c>
      <c r="B70" s="660" t="s">
        <v>1498</v>
      </c>
      <c r="C70" s="661" t="s">
        <v>567</v>
      </c>
      <c r="D70" s="662" t="s">
        <v>1499</v>
      </c>
      <c r="E70" s="661" t="s">
        <v>579</v>
      </c>
      <c r="F70" s="662" t="s">
        <v>1503</v>
      </c>
      <c r="G70" s="661" t="s">
        <v>588</v>
      </c>
      <c r="H70" s="661" t="s">
        <v>820</v>
      </c>
      <c r="I70" s="661" t="s">
        <v>821</v>
      </c>
      <c r="J70" s="661" t="s">
        <v>822</v>
      </c>
      <c r="K70" s="661" t="s">
        <v>823</v>
      </c>
      <c r="L70" s="663">
        <v>57.319868081315597</v>
      </c>
      <c r="M70" s="663">
        <v>1</v>
      </c>
      <c r="N70" s="664">
        <v>57.319868081315597</v>
      </c>
    </row>
    <row r="71" spans="1:14" ht="14.4" customHeight="1" x14ac:dyDescent="0.3">
      <c r="A71" s="659" t="s">
        <v>556</v>
      </c>
      <c r="B71" s="660" t="s">
        <v>1498</v>
      </c>
      <c r="C71" s="661" t="s">
        <v>567</v>
      </c>
      <c r="D71" s="662" t="s">
        <v>1499</v>
      </c>
      <c r="E71" s="661" t="s">
        <v>579</v>
      </c>
      <c r="F71" s="662" t="s">
        <v>1503</v>
      </c>
      <c r="G71" s="661" t="s">
        <v>588</v>
      </c>
      <c r="H71" s="661" t="s">
        <v>824</v>
      </c>
      <c r="I71" s="661" t="s">
        <v>825</v>
      </c>
      <c r="J71" s="661" t="s">
        <v>826</v>
      </c>
      <c r="K71" s="661" t="s">
        <v>827</v>
      </c>
      <c r="L71" s="663">
        <v>74.830004391565524</v>
      </c>
      <c r="M71" s="663">
        <v>2</v>
      </c>
      <c r="N71" s="664">
        <v>149.66000878313105</v>
      </c>
    </row>
    <row r="72" spans="1:14" ht="14.4" customHeight="1" x14ac:dyDescent="0.3">
      <c r="A72" s="659" t="s">
        <v>556</v>
      </c>
      <c r="B72" s="660" t="s">
        <v>1498</v>
      </c>
      <c r="C72" s="661" t="s">
        <v>567</v>
      </c>
      <c r="D72" s="662" t="s">
        <v>1499</v>
      </c>
      <c r="E72" s="661" t="s">
        <v>579</v>
      </c>
      <c r="F72" s="662" t="s">
        <v>1503</v>
      </c>
      <c r="G72" s="661" t="s">
        <v>588</v>
      </c>
      <c r="H72" s="661" t="s">
        <v>828</v>
      </c>
      <c r="I72" s="661" t="s">
        <v>829</v>
      </c>
      <c r="J72" s="661" t="s">
        <v>830</v>
      </c>
      <c r="K72" s="661" t="s">
        <v>831</v>
      </c>
      <c r="L72" s="663">
        <v>119.74999999999997</v>
      </c>
      <c r="M72" s="663">
        <v>1</v>
      </c>
      <c r="N72" s="664">
        <v>119.74999999999997</v>
      </c>
    </row>
    <row r="73" spans="1:14" ht="14.4" customHeight="1" x14ac:dyDescent="0.3">
      <c r="A73" s="659" t="s">
        <v>556</v>
      </c>
      <c r="B73" s="660" t="s">
        <v>1498</v>
      </c>
      <c r="C73" s="661" t="s">
        <v>567</v>
      </c>
      <c r="D73" s="662" t="s">
        <v>1499</v>
      </c>
      <c r="E73" s="661" t="s">
        <v>579</v>
      </c>
      <c r="F73" s="662" t="s">
        <v>1503</v>
      </c>
      <c r="G73" s="661" t="s">
        <v>588</v>
      </c>
      <c r="H73" s="661" t="s">
        <v>832</v>
      </c>
      <c r="I73" s="661" t="s">
        <v>833</v>
      </c>
      <c r="J73" s="661" t="s">
        <v>834</v>
      </c>
      <c r="K73" s="661" t="s">
        <v>642</v>
      </c>
      <c r="L73" s="663">
        <v>42.290053479997617</v>
      </c>
      <c r="M73" s="663">
        <v>1</v>
      </c>
      <c r="N73" s="664">
        <v>42.290053479997617</v>
      </c>
    </row>
    <row r="74" spans="1:14" ht="14.4" customHeight="1" x14ac:dyDescent="0.3">
      <c r="A74" s="659" t="s">
        <v>556</v>
      </c>
      <c r="B74" s="660" t="s">
        <v>1498</v>
      </c>
      <c r="C74" s="661" t="s">
        <v>567</v>
      </c>
      <c r="D74" s="662" t="s">
        <v>1499</v>
      </c>
      <c r="E74" s="661" t="s">
        <v>579</v>
      </c>
      <c r="F74" s="662" t="s">
        <v>1503</v>
      </c>
      <c r="G74" s="661" t="s">
        <v>588</v>
      </c>
      <c r="H74" s="661" t="s">
        <v>835</v>
      </c>
      <c r="I74" s="661" t="s">
        <v>836</v>
      </c>
      <c r="J74" s="661" t="s">
        <v>837</v>
      </c>
      <c r="K74" s="661" t="s">
        <v>838</v>
      </c>
      <c r="L74" s="663">
        <v>126.03084803662989</v>
      </c>
      <c r="M74" s="663">
        <v>3</v>
      </c>
      <c r="N74" s="664">
        <v>378.09254410988967</v>
      </c>
    </row>
    <row r="75" spans="1:14" ht="14.4" customHeight="1" x14ac:dyDescent="0.3">
      <c r="A75" s="659" t="s">
        <v>556</v>
      </c>
      <c r="B75" s="660" t="s">
        <v>1498</v>
      </c>
      <c r="C75" s="661" t="s">
        <v>567</v>
      </c>
      <c r="D75" s="662" t="s">
        <v>1499</v>
      </c>
      <c r="E75" s="661" t="s">
        <v>579</v>
      </c>
      <c r="F75" s="662" t="s">
        <v>1503</v>
      </c>
      <c r="G75" s="661" t="s">
        <v>588</v>
      </c>
      <c r="H75" s="661" t="s">
        <v>839</v>
      </c>
      <c r="I75" s="661" t="s">
        <v>840</v>
      </c>
      <c r="J75" s="661" t="s">
        <v>841</v>
      </c>
      <c r="K75" s="661" t="s">
        <v>842</v>
      </c>
      <c r="L75" s="663">
        <v>142.94000000000003</v>
      </c>
      <c r="M75" s="663">
        <v>3</v>
      </c>
      <c r="N75" s="664">
        <v>428.82000000000005</v>
      </c>
    </row>
    <row r="76" spans="1:14" ht="14.4" customHeight="1" x14ac:dyDescent="0.3">
      <c r="A76" s="659" t="s">
        <v>556</v>
      </c>
      <c r="B76" s="660" t="s">
        <v>1498</v>
      </c>
      <c r="C76" s="661" t="s">
        <v>567</v>
      </c>
      <c r="D76" s="662" t="s">
        <v>1499</v>
      </c>
      <c r="E76" s="661" t="s">
        <v>579</v>
      </c>
      <c r="F76" s="662" t="s">
        <v>1503</v>
      </c>
      <c r="G76" s="661" t="s">
        <v>588</v>
      </c>
      <c r="H76" s="661" t="s">
        <v>843</v>
      </c>
      <c r="I76" s="661" t="s">
        <v>844</v>
      </c>
      <c r="J76" s="661" t="s">
        <v>652</v>
      </c>
      <c r="K76" s="661" t="s">
        <v>845</v>
      </c>
      <c r="L76" s="663">
        <v>60.350251733688843</v>
      </c>
      <c r="M76" s="663">
        <v>20</v>
      </c>
      <c r="N76" s="664">
        <v>1207.0050346737769</v>
      </c>
    </row>
    <row r="77" spans="1:14" ht="14.4" customHeight="1" x14ac:dyDescent="0.3">
      <c r="A77" s="659" t="s">
        <v>556</v>
      </c>
      <c r="B77" s="660" t="s">
        <v>1498</v>
      </c>
      <c r="C77" s="661" t="s">
        <v>567</v>
      </c>
      <c r="D77" s="662" t="s">
        <v>1499</v>
      </c>
      <c r="E77" s="661" t="s">
        <v>579</v>
      </c>
      <c r="F77" s="662" t="s">
        <v>1503</v>
      </c>
      <c r="G77" s="661" t="s">
        <v>588</v>
      </c>
      <c r="H77" s="661" t="s">
        <v>846</v>
      </c>
      <c r="I77" s="661" t="s">
        <v>847</v>
      </c>
      <c r="J77" s="661" t="s">
        <v>848</v>
      </c>
      <c r="K77" s="661" t="s">
        <v>849</v>
      </c>
      <c r="L77" s="663">
        <v>197.47</v>
      </c>
      <c r="M77" s="663">
        <v>2</v>
      </c>
      <c r="N77" s="664">
        <v>394.94</v>
      </c>
    </row>
    <row r="78" spans="1:14" ht="14.4" customHeight="1" x14ac:dyDescent="0.3">
      <c r="A78" s="659" t="s">
        <v>556</v>
      </c>
      <c r="B78" s="660" t="s">
        <v>1498</v>
      </c>
      <c r="C78" s="661" t="s">
        <v>567</v>
      </c>
      <c r="D78" s="662" t="s">
        <v>1499</v>
      </c>
      <c r="E78" s="661" t="s">
        <v>579</v>
      </c>
      <c r="F78" s="662" t="s">
        <v>1503</v>
      </c>
      <c r="G78" s="661" t="s">
        <v>588</v>
      </c>
      <c r="H78" s="661" t="s">
        <v>850</v>
      </c>
      <c r="I78" s="661" t="s">
        <v>851</v>
      </c>
      <c r="J78" s="661" t="s">
        <v>852</v>
      </c>
      <c r="K78" s="661" t="s">
        <v>853</v>
      </c>
      <c r="L78" s="663">
        <v>701.04</v>
      </c>
      <c r="M78" s="663">
        <v>1</v>
      </c>
      <c r="N78" s="664">
        <v>701.04</v>
      </c>
    </row>
    <row r="79" spans="1:14" ht="14.4" customHeight="1" x14ac:dyDescent="0.3">
      <c r="A79" s="659" t="s">
        <v>556</v>
      </c>
      <c r="B79" s="660" t="s">
        <v>1498</v>
      </c>
      <c r="C79" s="661" t="s">
        <v>567</v>
      </c>
      <c r="D79" s="662" t="s">
        <v>1499</v>
      </c>
      <c r="E79" s="661" t="s">
        <v>579</v>
      </c>
      <c r="F79" s="662" t="s">
        <v>1503</v>
      </c>
      <c r="G79" s="661" t="s">
        <v>588</v>
      </c>
      <c r="H79" s="661" t="s">
        <v>854</v>
      </c>
      <c r="I79" s="661" t="s">
        <v>855</v>
      </c>
      <c r="J79" s="661" t="s">
        <v>705</v>
      </c>
      <c r="K79" s="661" t="s">
        <v>856</v>
      </c>
      <c r="L79" s="663">
        <v>102.31999999999996</v>
      </c>
      <c r="M79" s="663">
        <v>1</v>
      </c>
      <c r="N79" s="664">
        <v>102.31999999999996</v>
      </c>
    </row>
    <row r="80" spans="1:14" ht="14.4" customHeight="1" x14ac:dyDescent="0.3">
      <c r="A80" s="659" t="s">
        <v>556</v>
      </c>
      <c r="B80" s="660" t="s">
        <v>1498</v>
      </c>
      <c r="C80" s="661" t="s">
        <v>567</v>
      </c>
      <c r="D80" s="662" t="s">
        <v>1499</v>
      </c>
      <c r="E80" s="661" t="s">
        <v>579</v>
      </c>
      <c r="F80" s="662" t="s">
        <v>1503</v>
      </c>
      <c r="G80" s="661" t="s">
        <v>588</v>
      </c>
      <c r="H80" s="661" t="s">
        <v>857</v>
      </c>
      <c r="I80" s="661" t="s">
        <v>858</v>
      </c>
      <c r="J80" s="661" t="s">
        <v>859</v>
      </c>
      <c r="K80" s="661" t="s">
        <v>710</v>
      </c>
      <c r="L80" s="663">
        <v>59.17000000000003</v>
      </c>
      <c r="M80" s="663">
        <v>2</v>
      </c>
      <c r="N80" s="664">
        <v>118.34000000000006</v>
      </c>
    </row>
    <row r="81" spans="1:14" ht="14.4" customHeight="1" x14ac:dyDescent="0.3">
      <c r="A81" s="659" t="s">
        <v>556</v>
      </c>
      <c r="B81" s="660" t="s">
        <v>1498</v>
      </c>
      <c r="C81" s="661" t="s">
        <v>567</v>
      </c>
      <c r="D81" s="662" t="s">
        <v>1499</v>
      </c>
      <c r="E81" s="661" t="s">
        <v>579</v>
      </c>
      <c r="F81" s="662" t="s">
        <v>1503</v>
      </c>
      <c r="G81" s="661" t="s">
        <v>588</v>
      </c>
      <c r="H81" s="661" t="s">
        <v>860</v>
      </c>
      <c r="I81" s="661" t="s">
        <v>861</v>
      </c>
      <c r="J81" s="661" t="s">
        <v>862</v>
      </c>
      <c r="K81" s="661" t="s">
        <v>863</v>
      </c>
      <c r="L81" s="663">
        <v>64.8</v>
      </c>
      <c r="M81" s="663">
        <v>1</v>
      </c>
      <c r="N81" s="664">
        <v>64.8</v>
      </c>
    </row>
    <row r="82" spans="1:14" ht="14.4" customHeight="1" x14ac:dyDescent="0.3">
      <c r="A82" s="659" t="s">
        <v>556</v>
      </c>
      <c r="B82" s="660" t="s">
        <v>1498</v>
      </c>
      <c r="C82" s="661" t="s">
        <v>567</v>
      </c>
      <c r="D82" s="662" t="s">
        <v>1499</v>
      </c>
      <c r="E82" s="661" t="s">
        <v>579</v>
      </c>
      <c r="F82" s="662" t="s">
        <v>1503</v>
      </c>
      <c r="G82" s="661" t="s">
        <v>588</v>
      </c>
      <c r="H82" s="661" t="s">
        <v>864</v>
      </c>
      <c r="I82" s="661" t="s">
        <v>865</v>
      </c>
      <c r="J82" s="661" t="s">
        <v>866</v>
      </c>
      <c r="K82" s="661" t="s">
        <v>867</v>
      </c>
      <c r="L82" s="663">
        <v>54.613333333333344</v>
      </c>
      <c r="M82" s="663">
        <v>3</v>
      </c>
      <c r="N82" s="664">
        <v>163.84000000000003</v>
      </c>
    </row>
    <row r="83" spans="1:14" ht="14.4" customHeight="1" x14ac:dyDescent="0.3">
      <c r="A83" s="659" t="s">
        <v>556</v>
      </c>
      <c r="B83" s="660" t="s">
        <v>1498</v>
      </c>
      <c r="C83" s="661" t="s">
        <v>567</v>
      </c>
      <c r="D83" s="662" t="s">
        <v>1499</v>
      </c>
      <c r="E83" s="661" t="s">
        <v>579</v>
      </c>
      <c r="F83" s="662" t="s">
        <v>1503</v>
      </c>
      <c r="G83" s="661" t="s">
        <v>588</v>
      </c>
      <c r="H83" s="661" t="s">
        <v>868</v>
      </c>
      <c r="I83" s="661" t="s">
        <v>869</v>
      </c>
      <c r="J83" s="661" t="s">
        <v>870</v>
      </c>
      <c r="K83" s="661" t="s">
        <v>871</v>
      </c>
      <c r="L83" s="663">
        <v>121.89000000000004</v>
      </c>
      <c r="M83" s="663">
        <v>1</v>
      </c>
      <c r="N83" s="664">
        <v>121.89000000000004</v>
      </c>
    </row>
    <row r="84" spans="1:14" ht="14.4" customHeight="1" x14ac:dyDescent="0.3">
      <c r="A84" s="659" t="s">
        <v>556</v>
      </c>
      <c r="B84" s="660" t="s">
        <v>1498</v>
      </c>
      <c r="C84" s="661" t="s">
        <v>567</v>
      </c>
      <c r="D84" s="662" t="s">
        <v>1499</v>
      </c>
      <c r="E84" s="661" t="s">
        <v>579</v>
      </c>
      <c r="F84" s="662" t="s">
        <v>1503</v>
      </c>
      <c r="G84" s="661" t="s">
        <v>588</v>
      </c>
      <c r="H84" s="661" t="s">
        <v>872</v>
      </c>
      <c r="I84" s="661" t="s">
        <v>237</v>
      </c>
      <c r="J84" s="661" t="s">
        <v>873</v>
      </c>
      <c r="K84" s="661"/>
      <c r="L84" s="663">
        <v>199.35</v>
      </c>
      <c r="M84" s="663">
        <v>1</v>
      </c>
      <c r="N84" s="664">
        <v>199.35</v>
      </c>
    </row>
    <row r="85" spans="1:14" ht="14.4" customHeight="1" x14ac:dyDescent="0.3">
      <c r="A85" s="659" t="s">
        <v>556</v>
      </c>
      <c r="B85" s="660" t="s">
        <v>1498</v>
      </c>
      <c r="C85" s="661" t="s">
        <v>567</v>
      </c>
      <c r="D85" s="662" t="s">
        <v>1499</v>
      </c>
      <c r="E85" s="661" t="s">
        <v>579</v>
      </c>
      <c r="F85" s="662" t="s">
        <v>1503</v>
      </c>
      <c r="G85" s="661" t="s">
        <v>588</v>
      </c>
      <c r="H85" s="661" t="s">
        <v>874</v>
      </c>
      <c r="I85" s="661" t="s">
        <v>875</v>
      </c>
      <c r="J85" s="661" t="s">
        <v>876</v>
      </c>
      <c r="K85" s="661" t="s">
        <v>877</v>
      </c>
      <c r="L85" s="663">
        <v>165.67950996587564</v>
      </c>
      <c r="M85" s="663">
        <v>1</v>
      </c>
      <c r="N85" s="664">
        <v>165.67950996587564</v>
      </c>
    </row>
    <row r="86" spans="1:14" ht="14.4" customHeight="1" x14ac:dyDescent="0.3">
      <c r="A86" s="659" t="s">
        <v>556</v>
      </c>
      <c r="B86" s="660" t="s">
        <v>1498</v>
      </c>
      <c r="C86" s="661" t="s">
        <v>567</v>
      </c>
      <c r="D86" s="662" t="s">
        <v>1499</v>
      </c>
      <c r="E86" s="661" t="s">
        <v>579</v>
      </c>
      <c r="F86" s="662" t="s">
        <v>1503</v>
      </c>
      <c r="G86" s="661" t="s">
        <v>588</v>
      </c>
      <c r="H86" s="661" t="s">
        <v>878</v>
      </c>
      <c r="I86" s="661" t="s">
        <v>879</v>
      </c>
      <c r="J86" s="661" t="s">
        <v>880</v>
      </c>
      <c r="K86" s="661" t="s">
        <v>777</v>
      </c>
      <c r="L86" s="663">
        <v>108.68715025464897</v>
      </c>
      <c r="M86" s="663">
        <v>7</v>
      </c>
      <c r="N86" s="664">
        <v>760.81005178254281</v>
      </c>
    </row>
    <row r="87" spans="1:14" ht="14.4" customHeight="1" x14ac:dyDescent="0.3">
      <c r="A87" s="659" t="s">
        <v>556</v>
      </c>
      <c r="B87" s="660" t="s">
        <v>1498</v>
      </c>
      <c r="C87" s="661" t="s">
        <v>567</v>
      </c>
      <c r="D87" s="662" t="s">
        <v>1499</v>
      </c>
      <c r="E87" s="661" t="s">
        <v>579</v>
      </c>
      <c r="F87" s="662" t="s">
        <v>1503</v>
      </c>
      <c r="G87" s="661" t="s">
        <v>588</v>
      </c>
      <c r="H87" s="661" t="s">
        <v>881</v>
      </c>
      <c r="I87" s="661" t="s">
        <v>882</v>
      </c>
      <c r="J87" s="661" t="s">
        <v>883</v>
      </c>
      <c r="K87" s="661" t="s">
        <v>884</v>
      </c>
      <c r="L87" s="663">
        <v>64.399958661306769</v>
      </c>
      <c r="M87" s="663">
        <v>1</v>
      </c>
      <c r="N87" s="664">
        <v>64.399958661306769</v>
      </c>
    </row>
    <row r="88" spans="1:14" ht="14.4" customHeight="1" x14ac:dyDescent="0.3">
      <c r="A88" s="659" t="s">
        <v>556</v>
      </c>
      <c r="B88" s="660" t="s">
        <v>1498</v>
      </c>
      <c r="C88" s="661" t="s">
        <v>567</v>
      </c>
      <c r="D88" s="662" t="s">
        <v>1499</v>
      </c>
      <c r="E88" s="661" t="s">
        <v>579</v>
      </c>
      <c r="F88" s="662" t="s">
        <v>1503</v>
      </c>
      <c r="G88" s="661" t="s">
        <v>588</v>
      </c>
      <c r="H88" s="661" t="s">
        <v>885</v>
      </c>
      <c r="I88" s="661" t="s">
        <v>886</v>
      </c>
      <c r="J88" s="661" t="s">
        <v>887</v>
      </c>
      <c r="K88" s="661" t="s">
        <v>888</v>
      </c>
      <c r="L88" s="663">
        <v>34.70078692440562</v>
      </c>
      <c r="M88" s="663">
        <v>1</v>
      </c>
      <c r="N88" s="664">
        <v>34.70078692440562</v>
      </c>
    </row>
    <row r="89" spans="1:14" ht="14.4" customHeight="1" x14ac:dyDescent="0.3">
      <c r="A89" s="659" t="s">
        <v>556</v>
      </c>
      <c r="B89" s="660" t="s">
        <v>1498</v>
      </c>
      <c r="C89" s="661" t="s">
        <v>567</v>
      </c>
      <c r="D89" s="662" t="s">
        <v>1499</v>
      </c>
      <c r="E89" s="661" t="s">
        <v>579</v>
      </c>
      <c r="F89" s="662" t="s">
        <v>1503</v>
      </c>
      <c r="G89" s="661" t="s">
        <v>588</v>
      </c>
      <c r="H89" s="661" t="s">
        <v>889</v>
      </c>
      <c r="I89" s="661" t="s">
        <v>890</v>
      </c>
      <c r="J89" s="661" t="s">
        <v>607</v>
      </c>
      <c r="K89" s="661" t="s">
        <v>891</v>
      </c>
      <c r="L89" s="663">
        <v>50.983520879870355</v>
      </c>
      <c r="M89" s="663">
        <v>6</v>
      </c>
      <c r="N89" s="664">
        <v>305.90112527922213</v>
      </c>
    </row>
    <row r="90" spans="1:14" ht="14.4" customHeight="1" x14ac:dyDescent="0.3">
      <c r="A90" s="659" t="s">
        <v>556</v>
      </c>
      <c r="B90" s="660" t="s">
        <v>1498</v>
      </c>
      <c r="C90" s="661" t="s">
        <v>567</v>
      </c>
      <c r="D90" s="662" t="s">
        <v>1499</v>
      </c>
      <c r="E90" s="661" t="s">
        <v>579</v>
      </c>
      <c r="F90" s="662" t="s">
        <v>1503</v>
      </c>
      <c r="G90" s="661" t="s">
        <v>588</v>
      </c>
      <c r="H90" s="661" t="s">
        <v>892</v>
      </c>
      <c r="I90" s="661" t="s">
        <v>893</v>
      </c>
      <c r="J90" s="661" t="s">
        <v>894</v>
      </c>
      <c r="K90" s="661" t="s">
        <v>895</v>
      </c>
      <c r="L90" s="663">
        <v>177.8007845752222</v>
      </c>
      <c r="M90" s="663">
        <v>1</v>
      </c>
      <c r="N90" s="664">
        <v>177.8007845752222</v>
      </c>
    </row>
    <row r="91" spans="1:14" ht="14.4" customHeight="1" x14ac:dyDescent="0.3">
      <c r="A91" s="659" t="s">
        <v>556</v>
      </c>
      <c r="B91" s="660" t="s">
        <v>1498</v>
      </c>
      <c r="C91" s="661" t="s">
        <v>567</v>
      </c>
      <c r="D91" s="662" t="s">
        <v>1499</v>
      </c>
      <c r="E91" s="661" t="s">
        <v>579</v>
      </c>
      <c r="F91" s="662" t="s">
        <v>1503</v>
      </c>
      <c r="G91" s="661" t="s">
        <v>588</v>
      </c>
      <c r="H91" s="661" t="s">
        <v>896</v>
      </c>
      <c r="I91" s="661" t="s">
        <v>897</v>
      </c>
      <c r="J91" s="661" t="s">
        <v>898</v>
      </c>
      <c r="K91" s="661" t="s">
        <v>623</v>
      </c>
      <c r="L91" s="663">
        <v>41.569380324454563</v>
      </c>
      <c r="M91" s="663">
        <v>16</v>
      </c>
      <c r="N91" s="664">
        <v>665.11008519127301</v>
      </c>
    </row>
    <row r="92" spans="1:14" ht="14.4" customHeight="1" x14ac:dyDescent="0.3">
      <c r="A92" s="659" t="s">
        <v>556</v>
      </c>
      <c r="B92" s="660" t="s">
        <v>1498</v>
      </c>
      <c r="C92" s="661" t="s">
        <v>567</v>
      </c>
      <c r="D92" s="662" t="s">
        <v>1499</v>
      </c>
      <c r="E92" s="661" t="s">
        <v>579</v>
      </c>
      <c r="F92" s="662" t="s">
        <v>1503</v>
      </c>
      <c r="G92" s="661" t="s">
        <v>588</v>
      </c>
      <c r="H92" s="661" t="s">
        <v>899</v>
      </c>
      <c r="I92" s="661" t="s">
        <v>900</v>
      </c>
      <c r="J92" s="661" t="s">
        <v>901</v>
      </c>
      <c r="K92" s="661" t="s">
        <v>902</v>
      </c>
      <c r="L92" s="663">
        <v>144.35159244424779</v>
      </c>
      <c r="M92" s="663">
        <v>49</v>
      </c>
      <c r="N92" s="664">
        <v>7073.2280297681418</v>
      </c>
    </row>
    <row r="93" spans="1:14" ht="14.4" customHeight="1" x14ac:dyDescent="0.3">
      <c r="A93" s="659" t="s">
        <v>556</v>
      </c>
      <c r="B93" s="660" t="s">
        <v>1498</v>
      </c>
      <c r="C93" s="661" t="s">
        <v>567</v>
      </c>
      <c r="D93" s="662" t="s">
        <v>1499</v>
      </c>
      <c r="E93" s="661" t="s">
        <v>579</v>
      </c>
      <c r="F93" s="662" t="s">
        <v>1503</v>
      </c>
      <c r="G93" s="661" t="s">
        <v>588</v>
      </c>
      <c r="H93" s="661" t="s">
        <v>903</v>
      </c>
      <c r="I93" s="661" t="s">
        <v>237</v>
      </c>
      <c r="J93" s="661" t="s">
        <v>904</v>
      </c>
      <c r="K93" s="661"/>
      <c r="L93" s="663">
        <v>101.93722586459016</v>
      </c>
      <c r="M93" s="663">
        <v>6</v>
      </c>
      <c r="N93" s="664">
        <v>611.62335518754094</v>
      </c>
    </row>
    <row r="94" spans="1:14" ht="14.4" customHeight="1" x14ac:dyDescent="0.3">
      <c r="A94" s="659" t="s">
        <v>556</v>
      </c>
      <c r="B94" s="660" t="s">
        <v>1498</v>
      </c>
      <c r="C94" s="661" t="s">
        <v>567</v>
      </c>
      <c r="D94" s="662" t="s">
        <v>1499</v>
      </c>
      <c r="E94" s="661" t="s">
        <v>579</v>
      </c>
      <c r="F94" s="662" t="s">
        <v>1503</v>
      </c>
      <c r="G94" s="661" t="s">
        <v>588</v>
      </c>
      <c r="H94" s="661" t="s">
        <v>905</v>
      </c>
      <c r="I94" s="661" t="s">
        <v>237</v>
      </c>
      <c r="J94" s="661" t="s">
        <v>906</v>
      </c>
      <c r="K94" s="661"/>
      <c r="L94" s="663">
        <v>24.600310948383004</v>
      </c>
      <c r="M94" s="663">
        <v>1</v>
      </c>
      <c r="N94" s="664">
        <v>24.600310948383004</v>
      </c>
    </row>
    <row r="95" spans="1:14" ht="14.4" customHeight="1" x14ac:dyDescent="0.3">
      <c r="A95" s="659" t="s">
        <v>556</v>
      </c>
      <c r="B95" s="660" t="s">
        <v>1498</v>
      </c>
      <c r="C95" s="661" t="s">
        <v>567</v>
      </c>
      <c r="D95" s="662" t="s">
        <v>1499</v>
      </c>
      <c r="E95" s="661" t="s">
        <v>579</v>
      </c>
      <c r="F95" s="662" t="s">
        <v>1503</v>
      </c>
      <c r="G95" s="661" t="s">
        <v>588</v>
      </c>
      <c r="H95" s="661" t="s">
        <v>907</v>
      </c>
      <c r="I95" s="661" t="s">
        <v>237</v>
      </c>
      <c r="J95" s="661" t="s">
        <v>908</v>
      </c>
      <c r="K95" s="661"/>
      <c r="L95" s="663">
        <v>46.705061194618651</v>
      </c>
      <c r="M95" s="663">
        <v>4</v>
      </c>
      <c r="N95" s="664">
        <v>186.8202447784746</v>
      </c>
    </row>
    <row r="96" spans="1:14" ht="14.4" customHeight="1" x14ac:dyDescent="0.3">
      <c r="A96" s="659" t="s">
        <v>556</v>
      </c>
      <c r="B96" s="660" t="s">
        <v>1498</v>
      </c>
      <c r="C96" s="661" t="s">
        <v>567</v>
      </c>
      <c r="D96" s="662" t="s">
        <v>1499</v>
      </c>
      <c r="E96" s="661" t="s">
        <v>579</v>
      </c>
      <c r="F96" s="662" t="s">
        <v>1503</v>
      </c>
      <c r="G96" s="661" t="s">
        <v>588</v>
      </c>
      <c r="H96" s="661" t="s">
        <v>909</v>
      </c>
      <c r="I96" s="661" t="s">
        <v>237</v>
      </c>
      <c r="J96" s="661" t="s">
        <v>910</v>
      </c>
      <c r="K96" s="661"/>
      <c r="L96" s="663">
        <v>590.47720158526249</v>
      </c>
      <c r="M96" s="663">
        <v>2</v>
      </c>
      <c r="N96" s="664">
        <v>1180.954403170525</v>
      </c>
    </row>
    <row r="97" spans="1:14" ht="14.4" customHeight="1" x14ac:dyDescent="0.3">
      <c r="A97" s="659" t="s">
        <v>556</v>
      </c>
      <c r="B97" s="660" t="s">
        <v>1498</v>
      </c>
      <c r="C97" s="661" t="s">
        <v>567</v>
      </c>
      <c r="D97" s="662" t="s">
        <v>1499</v>
      </c>
      <c r="E97" s="661" t="s">
        <v>579</v>
      </c>
      <c r="F97" s="662" t="s">
        <v>1503</v>
      </c>
      <c r="G97" s="661" t="s">
        <v>588</v>
      </c>
      <c r="H97" s="661" t="s">
        <v>911</v>
      </c>
      <c r="I97" s="661" t="s">
        <v>912</v>
      </c>
      <c r="J97" s="661" t="s">
        <v>913</v>
      </c>
      <c r="K97" s="661" t="s">
        <v>914</v>
      </c>
      <c r="L97" s="663">
        <v>28.95</v>
      </c>
      <c r="M97" s="663">
        <v>1</v>
      </c>
      <c r="N97" s="664">
        <v>28.95</v>
      </c>
    </row>
    <row r="98" spans="1:14" ht="14.4" customHeight="1" x14ac:dyDescent="0.3">
      <c r="A98" s="659" t="s">
        <v>556</v>
      </c>
      <c r="B98" s="660" t="s">
        <v>1498</v>
      </c>
      <c r="C98" s="661" t="s">
        <v>567</v>
      </c>
      <c r="D98" s="662" t="s">
        <v>1499</v>
      </c>
      <c r="E98" s="661" t="s">
        <v>579</v>
      </c>
      <c r="F98" s="662" t="s">
        <v>1503</v>
      </c>
      <c r="G98" s="661" t="s">
        <v>588</v>
      </c>
      <c r="H98" s="661" t="s">
        <v>915</v>
      </c>
      <c r="I98" s="661" t="s">
        <v>916</v>
      </c>
      <c r="J98" s="661" t="s">
        <v>917</v>
      </c>
      <c r="K98" s="661" t="s">
        <v>918</v>
      </c>
      <c r="L98" s="663">
        <v>128.17072779898277</v>
      </c>
      <c r="M98" s="663">
        <v>4</v>
      </c>
      <c r="N98" s="664">
        <v>512.68291119593107</v>
      </c>
    </row>
    <row r="99" spans="1:14" ht="14.4" customHeight="1" x14ac:dyDescent="0.3">
      <c r="A99" s="659" t="s">
        <v>556</v>
      </c>
      <c r="B99" s="660" t="s">
        <v>1498</v>
      </c>
      <c r="C99" s="661" t="s">
        <v>567</v>
      </c>
      <c r="D99" s="662" t="s">
        <v>1499</v>
      </c>
      <c r="E99" s="661" t="s">
        <v>579</v>
      </c>
      <c r="F99" s="662" t="s">
        <v>1503</v>
      </c>
      <c r="G99" s="661" t="s">
        <v>588</v>
      </c>
      <c r="H99" s="661" t="s">
        <v>919</v>
      </c>
      <c r="I99" s="661" t="s">
        <v>920</v>
      </c>
      <c r="J99" s="661" t="s">
        <v>921</v>
      </c>
      <c r="K99" s="661" t="s">
        <v>922</v>
      </c>
      <c r="L99" s="663">
        <v>153.54</v>
      </c>
      <c r="M99" s="663">
        <v>1</v>
      </c>
      <c r="N99" s="664">
        <v>153.54</v>
      </c>
    </row>
    <row r="100" spans="1:14" ht="14.4" customHeight="1" x14ac:dyDescent="0.3">
      <c r="A100" s="659" t="s">
        <v>556</v>
      </c>
      <c r="B100" s="660" t="s">
        <v>1498</v>
      </c>
      <c r="C100" s="661" t="s">
        <v>567</v>
      </c>
      <c r="D100" s="662" t="s">
        <v>1499</v>
      </c>
      <c r="E100" s="661" t="s">
        <v>579</v>
      </c>
      <c r="F100" s="662" t="s">
        <v>1503</v>
      </c>
      <c r="G100" s="661" t="s">
        <v>588</v>
      </c>
      <c r="H100" s="661" t="s">
        <v>923</v>
      </c>
      <c r="I100" s="661" t="s">
        <v>924</v>
      </c>
      <c r="J100" s="661" t="s">
        <v>925</v>
      </c>
      <c r="K100" s="661" t="s">
        <v>926</v>
      </c>
      <c r="L100" s="663">
        <v>62.050000000000018</v>
      </c>
      <c r="M100" s="663">
        <v>1</v>
      </c>
      <c r="N100" s="664">
        <v>62.050000000000018</v>
      </c>
    </row>
    <row r="101" spans="1:14" ht="14.4" customHeight="1" x14ac:dyDescent="0.3">
      <c r="A101" s="659" t="s">
        <v>556</v>
      </c>
      <c r="B101" s="660" t="s">
        <v>1498</v>
      </c>
      <c r="C101" s="661" t="s">
        <v>567</v>
      </c>
      <c r="D101" s="662" t="s">
        <v>1499</v>
      </c>
      <c r="E101" s="661" t="s">
        <v>579</v>
      </c>
      <c r="F101" s="662" t="s">
        <v>1503</v>
      </c>
      <c r="G101" s="661" t="s">
        <v>588</v>
      </c>
      <c r="H101" s="661" t="s">
        <v>927</v>
      </c>
      <c r="I101" s="661" t="s">
        <v>928</v>
      </c>
      <c r="J101" s="661" t="s">
        <v>929</v>
      </c>
      <c r="K101" s="661" t="s">
        <v>930</v>
      </c>
      <c r="L101" s="663">
        <v>110.47315959887062</v>
      </c>
      <c r="M101" s="663">
        <v>10</v>
      </c>
      <c r="N101" s="664">
        <v>1104.7315959887062</v>
      </c>
    </row>
    <row r="102" spans="1:14" ht="14.4" customHeight="1" x14ac:dyDescent="0.3">
      <c r="A102" s="659" t="s">
        <v>556</v>
      </c>
      <c r="B102" s="660" t="s">
        <v>1498</v>
      </c>
      <c r="C102" s="661" t="s">
        <v>567</v>
      </c>
      <c r="D102" s="662" t="s">
        <v>1499</v>
      </c>
      <c r="E102" s="661" t="s">
        <v>579</v>
      </c>
      <c r="F102" s="662" t="s">
        <v>1503</v>
      </c>
      <c r="G102" s="661" t="s">
        <v>588</v>
      </c>
      <c r="H102" s="661" t="s">
        <v>931</v>
      </c>
      <c r="I102" s="661" t="s">
        <v>932</v>
      </c>
      <c r="J102" s="661" t="s">
        <v>933</v>
      </c>
      <c r="K102" s="661" t="s">
        <v>934</v>
      </c>
      <c r="L102" s="663">
        <v>104.74999999999997</v>
      </c>
      <c r="M102" s="663">
        <v>1</v>
      </c>
      <c r="N102" s="664">
        <v>104.74999999999997</v>
      </c>
    </row>
    <row r="103" spans="1:14" ht="14.4" customHeight="1" x14ac:dyDescent="0.3">
      <c r="A103" s="659" t="s">
        <v>556</v>
      </c>
      <c r="B103" s="660" t="s">
        <v>1498</v>
      </c>
      <c r="C103" s="661" t="s">
        <v>567</v>
      </c>
      <c r="D103" s="662" t="s">
        <v>1499</v>
      </c>
      <c r="E103" s="661" t="s">
        <v>579</v>
      </c>
      <c r="F103" s="662" t="s">
        <v>1503</v>
      </c>
      <c r="G103" s="661" t="s">
        <v>588</v>
      </c>
      <c r="H103" s="661" t="s">
        <v>935</v>
      </c>
      <c r="I103" s="661" t="s">
        <v>936</v>
      </c>
      <c r="J103" s="661" t="s">
        <v>937</v>
      </c>
      <c r="K103" s="661" t="s">
        <v>938</v>
      </c>
      <c r="L103" s="663">
        <v>67.390109604549707</v>
      </c>
      <c r="M103" s="663">
        <v>2</v>
      </c>
      <c r="N103" s="664">
        <v>134.78021920909941</v>
      </c>
    </row>
    <row r="104" spans="1:14" ht="14.4" customHeight="1" x14ac:dyDescent="0.3">
      <c r="A104" s="659" t="s">
        <v>556</v>
      </c>
      <c r="B104" s="660" t="s">
        <v>1498</v>
      </c>
      <c r="C104" s="661" t="s">
        <v>567</v>
      </c>
      <c r="D104" s="662" t="s">
        <v>1499</v>
      </c>
      <c r="E104" s="661" t="s">
        <v>579</v>
      </c>
      <c r="F104" s="662" t="s">
        <v>1503</v>
      </c>
      <c r="G104" s="661" t="s">
        <v>588</v>
      </c>
      <c r="H104" s="661" t="s">
        <v>939</v>
      </c>
      <c r="I104" s="661" t="s">
        <v>940</v>
      </c>
      <c r="J104" s="661" t="s">
        <v>941</v>
      </c>
      <c r="K104" s="661" t="s">
        <v>942</v>
      </c>
      <c r="L104" s="663">
        <v>61.215000000000003</v>
      </c>
      <c r="M104" s="663">
        <v>8</v>
      </c>
      <c r="N104" s="664">
        <v>489.72</v>
      </c>
    </row>
    <row r="105" spans="1:14" ht="14.4" customHeight="1" x14ac:dyDescent="0.3">
      <c r="A105" s="659" t="s">
        <v>556</v>
      </c>
      <c r="B105" s="660" t="s">
        <v>1498</v>
      </c>
      <c r="C105" s="661" t="s">
        <v>567</v>
      </c>
      <c r="D105" s="662" t="s">
        <v>1499</v>
      </c>
      <c r="E105" s="661" t="s">
        <v>579</v>
      </c>
      <c r="F105" s="662" t="s">
        <v>1503</v>
      </c>
      <c r="G105" s="661" t="s">
        <v>588</v>
      </c>
      <c r="H105" s="661" t="s">
        <v>943</v>
      </c>
      <c r="I105" s="661" t="s">
        <v>237</v>
      </c>
      <c r="J105" s="661" t="s">
        <v>944</v>
      </c>
      <c r="K105" s="661" t="s">
        <v>945</v>
      </c>
      <c r="L105" s="663">
        <v>23.699999999999989</v>
      </c>
      <c r="M105" s="663">
        <v>186</v>
      </c>
      <c r="N105" s="664">
        <v>4408.199999999998</v>
      </c>
    </row>
    <row r="106" spans="1:14" ht="14.4" customHeight="1" x14ac:dyDescent="0.3">
      <c r="A106" s="659" t="s">
        <v>556</v>
      </c>
      <c r="B106" s="660" t="s">
        <v>1498</v>
      </c>
      <c r="C106" s="661" t="s">
        <v>567</v>
      </c>
      <c r="D106" s="662" t="s">
        <v>1499</v>
      </c>
      <c r="E106" s="661" t="s">
        <v>579</v>
      </c>
      <c r="F106" s="662" t="s">
        <v>1503</v>
      </c>
      <c r="G106" s="661" t="s">
        <v>588</v>
      </c>
      <c r="H106" s="661" t="s">
        <v>946</v>
      </c>
      <c r="I106" s="661" t="s">
        <v>237</v>
      </c>
      <c r="J106" s="661" t="s">
        <v>947</v>
      </c>
      <c r="K106" s="661" t="s">
        <v>945</v>
      </c>
      <c r="L106" s="663">
        <v>24.037194261613497</v>
      </c>
      <c r="M106" s="663">
        <v>6</v>
      </c>
      <c r="N106" s="664">
        <v>144.22316556968099</v>
      </c>
    </row>
    <row r="107" spans="1:14" ht="14.4" customHeight="1" x14ac:dyDescent="0.3">
      <c r="A107" s="659" t="s">
        <v>556</v>
      </c>
      <c r="B107" s="660" t="s">
        <v>1498</v>
      </c>
      <c r="C107" s="661" t="s">
        <v>567</v>
      </c>
      <c r="D107" s="662" t="s">
        <v>1499</v>
      </c>
      <c r="E107" s="661" t="s">
        <v>579</v>
      </c>
      <c r="F107" s="662" t="s">
        <v>1503</v>
      </c>
      <c r="G107" s="661" t="s">
        <v>588</v>
      </c>
      <c r="H107" s="661" t="s">
        <v>948</v>
      </c>
      <c r="I107" s="661" t="s">
        <v>949</v>
      </c>
      <c r="J107" s="661" t="s">
        <v>950</v>
      </c>
      <c r="K107" s="661" t="s">
        <v>951</v>
      </c>
      <c r="L107" s="663">
        <v>164.86333333333332</v>
      </c>
      <c r="M107" s="663">
        <v>1</v>
      </c>
      <c r="N107" s="664">
        <v>164.86333333333332</v>
      </c>
    </row>
    <row r="108" spans="1:14" ht="14.4" customHeight="1" x14ac:dyDescent="0.3">
      <c r="A108" s="659" t="s">
        <v>556</v>
      </c>
      <c r="B108" s="660" t="s">
        <v>1498</v>
      </c>
      <c r="C108" s="661" t="s">
        <v>567</v>
      </c>
      <c r="D108" s="662" t="s">
        <v>1499</v>
      </c>
      <c r="E108" s="661" t="s">
        <v>579</v>
      </c>
      <c r="F108" s="662" t="s">
        <v>1503</v>
      </c>
      <c r="G108" s="661" t="s">
        <v>588</v>
      </c>
      <c r="H108" s="661" t="s">
        <v>952</v>
      </c>
      <c r="I108" s="661" t="s">
        <v>953</v>
      </c>
      <c r="J108" s="661" t="s">
        <v>954</v>
      </c>
      <c r="K108" s="661" t="s">
        <v>955</v>
      </c>
      <c r="L108" s="663">
        <v>117.74000000000001</v>
      </c>
      <c r="M108" s="663">
        <v>8</v>
      </c>
      <c r="N108" s="664">
        <v>941.92000000000007</v>
      </c>
    </row>
    <row r="109" spans="1:14" ht="14.4" customHeight="1" x14ac:dyDescent="0.3">
      <c r="A109" s="659" t="s">
        <v>556</v>
      </c>
      <c r="B109" s="660" t="s">
        <v>1498</v>
      </c>
      <c r="C109" s="661" t="s">
        <v>567</v>
      </c>
      <c r="D109" s="662" t="s">
        <v>1499</v>
      </c>
      <c r="E109" s="661" t="s">
        <v>579</v>
      </c>
      <c r="F109" s="662" t="s">
        <v>1503</v>
      </c>
      <c r="G109" s="661" t="s">
        <v>588</v>
      </c>
      <c r="H109" s="661" t="s">
        <v>956</v>
      </c>
      <c r="I109" s="661" t="s">
        <v>957</v>
      </c>
      <c r="J109" s="661" t="s">
        <v>958</v>
      </c>
      <c r="K109" s="661" t="s">
        <v>959</v>
      </c>
      <c r="L109" s="663">
        <v>78.249991910275924</v>
      </c>
      <c r="M109" s="663">
        <v>1</v>
      </c>
      <c r="N109" s="664">
        <v>78.249991910275924</v>
      </c>
    </row>
    <row r="110" spans="1:14" ht="14.4" customHeight="1" x14ac:dyDescent="0.3">
      <c r="A110" s="659" t="s">
        <v>556</v>
      </c>
      <c r="B110" s="660" t="s">
        <v>1498</v>
      </c>
      <c r="C110" s="661" t="s">
        <v>567</v>
      </c>
      <c r="D110" s="662" t="s">
        <v>1499</v>
      </c>
      <c r="E110" s="661" t="s">
        <v>579</v>
      </c>
      <c r="F110" s="662" t="s">
        <v>1503</v>
      </c>
      <c r="G110" s="661" t="s">
        <v>588</v>
      </c>
      <c r="H110" s="661" t="s">
        <v>960</v>
      </c>
      <c r="I110" s="661" t="s">
        <v>961</v>
      </c>
      <c r="J110" s="661" t="s">
        <v>962</v>
      </c>
      <c r="K110" s="661" t="s">
        <v>963</v>
      </c>
      <c r="L110" s="663">
        <v>38.94</v>
      </c>
      <c r="M110" s="663">
        <v>2</v>
      </c>
      <c r="N110" s="664">
        <v>77.88</v>
      </c>
    </row>
    <row r="111" spans="1:14" ht="14.4" customHeight="1" x14ac:dyDescent="0.3">
      <c r="A111" s="659" t="s">
        <v>556</v>
      </c>
      <c r="B111" s="660" t="s">
        <v>1498</v>
      </c>
      <c r="C111" s="661" t="s">
        <v>567</v>
      </c>
      <c r="D111" s="662" t="s">
        <v>1499</v>
      </c>
      <c r="E111" s="661" t="s">
        <v>579</v>
      </c>
      <c r="F111" s="662" t="s">
        <v>1503</v>
      </c>
      <c r="G111" s="661" t="s">
        <v>588</v>
      </c>
      <c r="H111" s="661" t="s">
        <v>964</v>
      </c>
      <c r="I111" s="661" t="s">
        <v>964</v>
      </c>
      <c r="J111" s="661" t="s">
        <v>965</v>
      </c>
      <c r="K111" s="661" t="s">
        <v>966</v>
      </c>
      <c r="L111" s="663">
        <v>96.279767677654732</v>
      </c>
      <c r="M111" s="663">
        <v>2</v>
      </c>
      <c r="N111" s="664">
        <v>192.55953535530946</v>
      </c>
    </row>
    <row r="112" spans="1:14" ht="14.4" customHeight="1" x14ac:dyDescent="0.3">
      <c r="A112" s="659" t="s">
        <v>556</v>
      </c>
      <c r="B112" s="660" t="s">
        <v>1498</v>
      </c>
      <c r="C112" s="661" t="s">
        <v>567</v>
      </c>
      <c r="D112" s="662" t="s">
        <v>1499</v>
      </c>
      <c r="E112" s="661" t="s">
        <v>579</v>
      </c>
      <c r="F112" s="662" t="s">
        <v>1503</v>
      </c>
      <c r="G112" s="661" t="s">
        <v>588</v>
      </c>
      <c r="H112" s="661" t="s">
        <v>967</v>
      </c>
      <c r="I112" s="661" t="s">
        <v>237</v>
      </c>
      <c r="J112" s="661" t="s">
        <v>968</v>
      </c>
      <c r="K112" s="661" t="s">
        <v>969</v>
      </c>
      <c r="L112" s="663">
        <v>199.67000000000004</v>
      </c>
      <c r="M112" s="663">
        <v>2</v>
      </c>
      <c r="N112" s="664">
        <v>399.34000000000009</v>
      </c>
    </row>
    <row r="113" spans="1:14" ht="14.4" customHeight="1" x14ac:dyDescent="0.3">
      <c r="A113" s="659" t="s">
        <v>556</v>
      </c>
      <c r="B113" s="660" t="s">
        <v>1498</v>
      </c>
      <c r="C113" s="661" t="s">
        <v>567</v>
      </c>
      <c r="D113" s="662" t="s">
        <v>1499</v>
      </c>
      <c r="E113" s="661" t="s">
        <v>579</v>
      </c>
      <c r="F113" s="662" t="s">
        <v>1503</v>
      </c>
      <c r="G113" s="661" t="s">
        <v>588</v>
      </c>
      <c r="H113" s="661" t="s">
        <v>970</v>
      </c>
      <c r="I113" s="661" t="s">
        <v>971</v>
      </c>
      <c r="J113" s="661" t="s">
        <v>972</v>
      </c>
      <c r="K113" s="661" t="s">
        <v>973</v>
      </c>
      <c r="L113" s="663">
        <v>243.27999999999989</v>
      </c>
      <c r="M113" s="663">
        <v>1</v>
      </c>
      <c r="N113" s="664">
        <v>243.27999999999989</v>
      </c>
    </row>
    <row r="114" spans="1:14" ht="14.4" customHeight="1" x14ac:dyDescent="0.3">
      <c r="A114" s="659" t="s">
        <v>556</v>
      </c>
      <c r="B114" s="660" t="s">
        <v>1498</v>
      </c>
      <c r="C114" s="661" t="s">
        <v>567</v>
      </c>
      <c r="D114" s="662" t="s">
        <v>1499</v>
      </c>
      <c r="E114" s="661" t="s">
        <v>579</v>
      </c>
      <c r="F114" s="662" t="s">
        <v>1503</v>
      </c>
      <c r="G114" s="661" t="s">
        <v>588</v>
      </c>
      <c r="H114" s="661" t="s">
        <v>974</v>
      </c>
      <c r="I114" s="661" t="s">
        <v>975</v>
      </c>
      <c r="J114" s="661" t="s">
        <v>976</v>
      </c>
      <c r="K114" s="661" t="s">
        <v>977</v>
      </c>
      <c r="L114" s="663">
        <v>39.659999999999982</v>
      </c>
      <c r="M114" s="663">
        <v>1</v>
      </c>
      <c r="N114" s="664">
        <v>39.659999999999982</v>
      </c>
    </row>
    <row r="115" spans="1:14" ht="14.4" customHeight="1" x14ac:dyDescent="0.3">
      <c r="A115" s="659" t="s">
        <v>556</v>
      </c>
      <c r="B115" s="660" t="s">
        <v>1498</v>
      </c>
      <c r="C115" s="661" t="s">
        <v>567</v>
      </c>
      <c r="D115" s="662" t="s">
        <v>1499</v>
      </c>
      <c r="E115" s="661" t="s">
        <v>579</v>
      </c>
      <c r="F115" s="662" t="s">
        <v>1503</v>
      </c>
      <c r="G115" s="661" t="s">
        <v>588</v>
      </c>
      <c r="H115" s="661" t="s">
        <v>978</v>
      </c>
      <c r="I115" s="661" t="s">
        <v>237</v>
      </c>
      <c r="J115" s="661" t="s">
        <v>979</v>
      </c>
      <c r="K115" s="661"/>
      <c r="L115" s="663">
        <v>40.319995649122276</v>
      </c>
      <c r="M115" s="663">
        <v>2</v>
      </c>
      <c r="N115" s="664">
        <v>80.639991298244553</v>
      </c>
    </row>
    <row r="116" spans="1:14" ht="14.4" customHeight="1" x14ac:dyDescent="0.3">
      <c r="A116" s="659" t="s">
        <v>556</v>
      </c>
      <c r="B116" s="660" t="s">
        <v>1498</v>
      </c>
      <c r="C116" s="661" t="s">
        <v>567</v>
      </c>
      <c r="D116" s="662" t="s">
        <v>1499</v>
      </c>
      <c r="E116" s="661" t="s">
        <v>579</v>
      </c>
      <c r="F116" s="662" t="s">
        <v>1503</v>
      </c>
      <c r="G116" s="661" t="s">
        <v>588</v>
      </c>
      <c r="H116" s="661" t="s">
        <v>980</v>
      </c>
      <c r="I116" s="661" t="s">
        <v>980</v>
      </c>
      <c r="J116" s="661" t="s">
        <v>981</v>
      </c>
      <c r="K116" s="661" t="s">
        <v>982</v>
      </c>
      <c r="L116" s="663">
        <v>48.880054295607636</v>
      </c>
      <c r="M116" s="663">
        <v>1</v>
      </c>
      <c r="N116" s="664">
        <v>48.880054295607636</v>
      </c>
    </row>
    <row r="117" spans="1:14" ht="14.4" customHeight="1" x14ac:dyDescent="0.3">
      <c r="A117" s="659" t="s">
        <v>556</v>
      </c>
      <c r="B117" s="660" t="s">
        <v>1498</v>
      </c>
      <c r="C117" s="661" t="s">
        <v>567</v>
      </c>
      <c r="D117" s="662" t="s">
        <v>1499</v>
      </c>
      <c r="E117" s="661" t="s">
        <v>579</v>
      </c>
      <c r="F117" s="662" t="s">
        <v>1503</v>
      </c>
      <c r="G117" s="661" t="s">
        <v>588</v>
      </c>
      <c r="H117" s="661" t="s">
        <v>983</v>
      </c>
      <c r="I117" s="661" t="s">
        <v>984</v>
      </c>
      <c r="J117" s="661" t="s">
        <v>985</v>
      </c>
      <c r="K117" s="661" t="s">
        <v>986</v>
      </c>
      <c r="L117" s="663">
        <v>374.65</v>
      </c>
      <c r="M117" s="663">
        <v>1</v>
      </c>
      <c r="N117" s="664">
        <v>374.65</v>
      </c>
    </row>
    <row r="118" spans="1:14" ht="14.4" customHeight="1" x14ac:dyDescent="0.3">
      <c r="A118" s="659" t="s">
        <v>556</v>
      </c>
      <c r="B118" s="660" t="s">
        <v>1498</v>
      </c>
      <c r="C118" s="661" t="s">
        <v>567</v>
      </c>
      <c r="D118" s="662" t="s">
        <v>1499</v>
      </c>
      <c r="E118" s="661" t="s">
        <v>579</v>
      </c>
      <c r="F118" s="662" t="s">
        <v>1503</v>
      </c>
      <c r="G118" s="661" t="s">
        <v>588</v>
      </c>
      <c r="H118" s="661" t="s">
        <v>987</v>
      </c>
      <c r="I118" s="661" t="s">
        <v>988</v>
      </c>
      <c r="J118" s="661" t="s">
        <v>989</v>
      </c>
      <c r="K118" s="661" t="s">
        <v>990</v>
      </c>
      <c r="L118" s="663">
        <v>47.879745914114054</v>
      </c>
      <c r="M118" s="663">
        <v>41</v>
      </c>
      <c r="N118" s="664">
        <v>1963.0695824786762</v>
      </c>
    </row>
    <row r="119" spans="1:14" ht="14.4" customHeight="1" x14ac:dyDescent="0.3">
      <c r="A119" s="659" t="s">
        <v>556</v>
      </c>
      <c r="B119" s="660" t="s">
        <v>1498</v>
      </c>
      <c r="C119" s="661" t="s">
        <v>567</v>
      </c>
      <c r="D119" s="662" t="s">
        <v>1499</v>
      </c>
      <c r="E119" s="661" t="s">
        <v>579</v>
      </c>
      <c r="F119" s="662" t="s">
        <v>1503</v>
      </c>
      <c r="G119" s="661" t="s">
        <v>588</v>
      </c>
      <c r="H119" s="661" t="s">
        <v>991</v>
      </c>
      <c r="I119" s="661" t="s">
        <v>992</v>
      </c>
      <c r="J119" s="661" t="s">
        <v>993</v>
      </c>
      <c r="K119" s="661" t="s">
        <v>994</v>
      </c>
      <c r="L119" s="663">
        <v>493.1</v>
      </c>
      <c r="M119" s="663">
        <v>1</v>
      </c>
      <c r="N119" s="664">
        <v>493.1</v>
      </c>
    </row>
    <row r="120" spans="1:14" ht="14.4" customHeight="1" x14ac:dyDescent="0.3">
      <c r="A120" s="659" t="s">
        <v>556</v>
      </c>
      <c r="B120" s="660" t="s">
        <v>1498</v>
      </c>
      <c r="C120" s="661" t="s">
        <v>567</v>
      </c>
      <c r="D120" s="662" t="s">
        <v>1499</v>
      </c>
      <c r="E120" s="661" t="s">
        <v>579</v>
      </c>
      <c r="F120" s="662" t="s">
        <v>1503</v>
      </c>
      <c r="G120" s="661" t="s">
        <v>588</v>
      </c>
      <c r="H120" s="661" t="s">
        <v>995</v>
      </c>
      <c r="I120" s="661" t="s">
        <v>996</v>
      </c>
      <c r="J120" s="661" t="s">
        <v>997</v>
      </c>
      <c r="K120" s="661" t="s">
        <v>998</v>
      </c>
      <c r="L120" s="663">
        <v>1271.3413789927306</v>
      </c>
      <c r="M120" s="663">
        <v>1</v>
      </c>
      <c r="N120" s="664">
        <v>1271.3413789927306</v>
      </c>
    </row>
    <row r="121" spans="1:14" ht="14.4" customHeight="1" x14ac:dyDescent="0.3">
      <c r="A121" s="659" t="s">
        <v>556</v>
      </c>
      <c r="B121" s="660" t="s">
        <v>1498</v>
      </c>
      <c r="C121" s="661" t="s">
        <v>567</v>
      </c>
      <c r="D121" s="662" t="s">
        <v>1499</v>
      </c>
      <c r="E121" s="661" t="s">
        <v>579</v>
      </c>
      <c r="F121" s="662" t="s">
        <v>1503</v>
      </c>
      <c r="G121" s="661" t="s">
        <v>588</v>
      </c>
      <c r="H121" s="661" t="s">
        <v>999</v>
      </c>
      <c r="I121" s="661" t="s">
        <v>999</v>
      </c>
      <c r="J121" s="661" t="s">
        <v>1000</v>
      </c>
      <c r="K121" s="661" t="s">
        <v>1001</v>
      </c>
      <c r="L121" s="663">
        <v>207.949471596265</v>
      </c>
      <c r="M121" s="663">
        <v>1</v>
      </c>
      <c r="N121" s="664">
        <v>207.949471596265</v>
      </c>
    </row>
    <row r="122" spans="1:14" ht="14.4" customHeight="1" x14ac:dyDescent="0.3">
      <c r="A122" s="659" t="s">
        <v>556</v>
      </c>
      <c r="B122" s="660" t="s">
        <v>1498</v>
      </c>
      <c r="C122" s="661" t="s">
        <v>567</v>
      </c>
      <c r="D122" s="662" t="s">
        <v>1499</v>
      </c>
      <c r="E122" s="661" t="s">
        <v>579</v>
      </c>
      <c r="F122" s="662" t="s">
        <v>1503</v>
      </c>
      <c r="G122" s="661" t="s">
        <v>588</v>
      </c>
      <c r="H122" s="661" t="s">
        <v>1002</v>
      </c>
      <c r="I122" s="661" t="s">
        <v>1003</v>
      </c>
      <c r="J122" s="661" t="s">
        <v>1004</v>
      </c>
      <c r="K122" s="661" t="s">
        <v>1005</v>
      </c>
      <c r="L122" s="663">
        <v>0</v>
      </c>
      <c r="M122" s="663">
        <v>0</v>
      </c>
      <c r="N122" s="664">
        <v>0</v>
      </c>
    </row>
    <row r="123" spans="1:14" ht="14.4" customHeight="1" x14ac:dyDescent="0.3">
      <c r="A123" s="659" t="s">
        <v>556</v>
      </c>
      <c r="B123" s="660" t="s">
        <v>1498</v>
      </c>
      <c r="C123" s="661" t="s">
        <v>567</v>
      </c>
      <c r="D123" s="662" t="s">
        <v>1499</v>
      </c>
      <c r="E123" s="661" t="s">
        <v>579</v>
      </c>
      <c r="F123" s="662" t="s">
        <v>1503</v>
      </c>
      <c r="G123" s="661" t="s">
        <v>588</v>
      </c>
      <c r="H123" s="661" t="s">
        <v>1006</v>
      </c>
      <c r="I123" s="661" t="s">
        <v>237</v>
      </c>
      <c r="J123" s="661" t="s">
        <v>1007</v>
      </c>
      <c r="K123" s="661"/>
      <c r="L123" s="663">
        <v>105.66011736648736</v>
      </c>
      <c r="M123" s="663">
        <v>1</v>
      </c>
      <c r="N123" s="664">
        <v>105.66011736648736</v>
      </c>
    </row>
    <row r="124" spans="1:14" ht="14.4" customHeight="1" x14ac:dyDescent="0.3">
      <c r="A124" s="659" t="s">
        <v>556</v>
      </c>
      <c r="B124" s="660" t="s">
        <v>1498</v>
      </c>
      <c r="C124" s="661" t="s">
        <v>567</v>
      </c>
      <c r="D124" s="662" t="s">
        <v>1499</v>
      </c>
      <c r="E124" s="661" t="s">
        <v>579</v>
      </c>
      <c r="F124" s="662" t="s">
        <v>1503</v>
      </c>
      <c r="G124" s="661" t="s">
        <v>588</v>
      </c>
      <c r="H124" s="661" t="s">
        <v>1008</v>
      </c>
      <c r="I124" s="661" t="s">
        <v>1009</v>
      </c>
      <c r="J124" s="661" t="s">
        <v>1010</v>
      </c>
      <c r="K124" s="661" t="s">
        <v>1011</v>
      </c>
      <c r="L124" s="663">
        <v>101.89</v>
      </c>
      <c r="M124" s="663">
        <v>5</v>
      </c>
      <c r="N124" s="664">
        <v>509.45</v>
      </c>
    </row>
    <row r="125" spans="1:14" ht="14.4" customHeight="1" x14ac:dyDescent="0.3">
      <c r="A125" s="659" t="s">
        <v>556</v>
      </c>
      <c r="B125" s="660" t="s">
        <v>1498</v>
      </c>
      <c r="C125" s="661" t="s">
        <v>567</v>
      </c>
      <c r="D125" s="662" t="s">
        <v>1499</v>
      </c>
      <c r="E125" s="661" t="s">
        <v>579</v>
      </c>
      <c r="F125" s="662" t="s">
        <v>1503</v>
      </c>
      <c r="G125" s="661" t="s">
        <v>588</v>
      </c>
      <c r="H125" s="661" t="s">
        <v>1012</v>
      </c>
      <c r="I125" s="661" t="s">
        <v>1013</v>
      </c>
      <c r="J125" s="661" t="s">
        <v>1014</v>
      </c>
      <c r="K125" s="661" t="s">
        <v>1015</v>
      </c>
      <c r="L125" s="663">
        <v>109.22999999999999</v>
      </c>
      <c r="M125" s="663">
        <v>1</v>
      </c>
      <c r="N125" s="664">
        <v>109.22999999999999</v>
      </c>
    </row>
    <row r="126" spans="1:14" ht="14.4" customHeight="1" x14ac:dyDescent="0.3">
      <c r="A126" s="659" t="s">
        <v>556</v>
      </c>
      <c r="B126" s="660" t="s">
        <v>1498</v>
      </c>
      <c r="C126" s="661" t="s">
        <v>567</v>
      </c>
      <c r="D126" s="662" t="s">
        <v>1499</v>
      </c>
      <c r="E126" s="661" t="s">
        <v>579</v>
      </c>
      <c r="F126" s="662" t="s">
        <v>1503</v>
      </c>
      <c r="G126" s="661" t="s">
        <v>588</v>
      </c>
      <c r="H126" s="661" t="s">
        <v>1016</v>
      </c>
      <c r="I126" s="661" t="s">
        <v>1017</v>
      </c>
      <c r="J126" s="661" t="s">
        <v>1018</v>
      </c>
      <c r="K126" s="661" t="s">
        <v>1019</v>
      </c>
      <c r="L126" s="663">
        <v>88.419999999999959</v>
      </c>
      <c r="M126" s="663">
        <v>1</v>
      </c>
      <c r="N126" s="664">
        <v>88.419999999999959</v>
      </c>
    </row>
    <row r="127" spans="1:14" ht="14.4" customHeight="1" x14ac:dyDescent="0.3">
      <c r="A127" s="659" t="s">
        <v>556</v>
      </c>
      <c r="B127" s="660" t="s">
        <v>1498</v>
      </c>
      <c r="C127" s="661" t="s">
        <v>567</v>
      </c>
      <c r="D127" s="662" t="s">
        <v>1499</v>
      </c>
      <c r="E127" s="661" t="s">
        <v>579</v>
      </c>
      <c r="F127" s="662" t="s">
        <v>1503</v>
      </c>
      <c r="G127" s="661" t="s">
        <v>588</v>
      </c>
      <c r="H127" s="661" t="s">
        <v>1020</v>
      </c>
      <c r="I127" s="661" t="s">
        <v>1021</v>
      </c>
      <c r="J127" s="661" t="s">
        <v>1022</v>
      </c>
      <c r="K127" s="661" t="s">
        <v>1023</v>
      </c>
      <c r="L127" s="663">
        <v>339.93997570565074</v>
      </c>
      <c r="M127" s="663">
        <v>13</v>
      </c>
      <c r="N127" s="664">
        <v>4419.2196841734594</v>
      </c>
    </row>
    <row r="128" spans="1:14" ht="14.4" customHeight="1" x14ac:dyDescent="0.3">
      <c r="A128" s="659" t="s">
        <v>556</v>
      </c>
      <c r="B128" s="660" t="s">
        <v>1498</v>
      </c>
      <c r="C128" s="661" t="s">
        <v>567</v>
      </c>
      <c r="D128" s="662" t="s">
        <v>1499</v>
      </c>
      <c r="E128" s="661" t="s">
        <v>579</v>
      </c>
      <c r="F128" s="662" t="s">
        <v>1503</v>
      </c>
      <c r="G128" s="661" t="s">
        <v>588</v>
      </c>
      <c r="H128" s="661" t="s">
        <v>1024</v>
      </c>
      <c r="I128" s="661" t="s">
        <v>1025</v>
      </c>
      <c r="J128" s="661" t="s">
        <v>1026</v>
      </c>
      <c r="K128" s="661"/>
      <c r="L128" s="663">
        <v>264.47712664378651</v>
      </c>
      <c r="M128" s="663">
        <v>2</v>
      </c>
      <c r="N128" s="664">
        <v>528.95425328757301</v>
      </c>
    </row>
    <row r="129" spans="1:14" ht="14.4" customHeight="1" x14ac:dyDescent="0.3">
      <c r="A129" s="659" t="s">
        <v>556</v>
      </c>
      <c r="B129" s="660" t="s">
        <v>1498</v>
      </c>
      <c r="C129" s="661" t="s">
        <v>567</v>
      </c>
      <c r="D129" s="662" t="s">
        <v>1499</v>
      </c>
      <c r="E129" s="661" t="s">
        <v>579</v>
      </c>
      <c r="F129" s="662" t="s">
        <v>1503</v>
      </c>
      <c r="G129" s="661" t="s">
        <v>588</v>
      </c>
      <c r="H129" s="661" t="s">
        <v>1027</v>
      </c>
      <c r="I129" s="661" t="s">
        <v>1027</v>
      </c>
      <c r="J129" s="661" t="s">
        <v>1028</v>
      </c>
      <c r="K129" s="661" t="s">
        <v>1029</v>
      </c>
      <c r="L129" s="663">
        <v>113.61999999999998</v>
      </c>
      <c r="M129" s="663">
        <v>2</v>
      </c>
      <c r="N129" s="664">
        <v>227.23999999999995</v>
      </c>
    </row>
    <row r="130" spans="1:14" ht="14.4" customHeight="1" x14ac:dyDescent="0.3">
      <c r="A130" s="659" t="s">
        <v>556</v>
      </c>
      <c r="B130" s="660" t="s">
        <v>1498</v>
      </c>
      <c r="C130" s="661" t="s">
        <v>567</v>
      </c>
      <c r="D130" s="662" t="s">
        <v>1499</v>
      </c>
      <c r="E130" s="661" t="s">
        <v>579</v>
      </c>
      <c r="F130" s="662" t="s">
        <v>1503</v>
      </c>
      <c r="G130" s="661" t="s">
        <v>588</v>
      </c>
      <c r="H130" s="661" t="s">
        <v>1030</v>
      </c>
      <c r="I130" s="661" t="s">
        <v>237</v>
      </c>
      <c r="J130" s="661" t="s">
        <v>1031</v>
      </c>
      <c r="K130" s="661"/>
      <c r="L130" s="663">
        <v>123.81218918208907</v>
      </c>
      <c r="M130" s="663">
        <v>11</v>
      </c>
      <c r="N130" s="664">
        <v>1361.9340810029798</v>
      </c>
    </row>
    <row r="131" spans="1:14" ht="14.4" customHeight="1" x14ac:dyDescent="0.3">
      <c r="A131" s="659" t="s">
        <v>556</v>
      </c>
      <c r="B131" s="660" t="s">
        <v>1498</v>
      </c>
      <c r="C131" s="661" t="s">
        <v>567</v>
      </c>
      <c r="D131" s="662" t="s">
        <v>1499</v>
      </c>
      <c r="E131" s="661" t="s">
        <v>579</v>
      </c>
      <c r="F131" s="662" t="s">
        <v>1503</v>
      </c>
      <c r="G131" s="661" t="s">
        <v>588</v>
      </c>
      <c r="H131" s="661" t="s">
        <v>1032</v>
      </c>
      <c r="I131" s="661" t="s">
        <v>1032</v>
      </c>
      <c r="J131" s="661" t="s">
        <v>1033</v>
      </c>
      <c r="K131" s="661" t="s">
        <v>1034</v>
      </c>
      <c r="L131" s="663">
        <v>48.14</v>
      </c>
      <c r="M131" s="663">
        <v>2</v>
      </c>
      <c r="N131" s="664">
        <v>96.28</v>
      </c>
    </row>
    <row r="132" spans="1:14" ht="14.4" customHeight="1" x14ac:dyDescent="0.3">
      <c r="A132" s="659" t="s">
        <v>556</v>
      </c>
      <c r="B132" s="660" t="s">
        <v>1498</v>
      </c>
      <c r="C132" s="661" t="s">
        <v>567</v>
      </c>
      <c r="D132" s="662" t="s">
        <v>1499</v>
      </c>
      <c r="E132" s="661" t="s">
        <v>579</v>
      </c>
      <c r="F132" s="662" t="s">
        <v>1503</v>
      </c>
      <c r="G132" s="661" t="s">
        <v>588</v>
      </c>
      <c r="H132" s="661" t="s">
        <v>1035</v>
      </c>
      <c r="I132" s="661" t="s">
        <v>1036</v>
      </c>
      <c r="J132" s="661" t="s">
        <v>1037</v>
      </c>
      <c r="K132" s="661" t="s">
        <v>1038</v>
      </c>
      <c r="L132" s="663">
        <v>29.529999999999994</v>
      </c>
      <c r="M132" s="663">
        <v>1</v>
      </c>
      <c r="N132" s="664">
        <v>29.529999999999994</v>
      </c>
    </row>
    <row r="133" spans="1:14" ht="14.4" customHeight="1" x14ac:dyDescent="0.3">
      <c r="A133" s="659" t="s">
        <v>556</v>
      </c>
      <c r="B133" s="660" t="s">
        <v>1498</v>
      </c>
      <c r="C133" s="661" t="s">
        <v>567</v>
      </c>
      <c r="D133" s="662" t="s">
        <v>1499</v>
      </c>
      <c r="E133" s="661" t="s">
        <v>579</v>
      </c>
      <c r="F133" s="662" t="s">
        <v>1503</v>
      </c>
      <c r="G133" s="661" t="s">
        <v>588</v>
      </c>
      <c r="H133" s="661" t="s">
        <v>1039</v>
      </c>
      <c r="I133" s="661" t="s">
        <v>1039</v>
      </c>
      <c r="J133" s="661" t="s">
        <v>1040</v>
      </c>
      <c r="K133" s="661" t="s">
        <v>1041</v>
      </c>
      <c r="L133" s="663">
        <v>94.55</v>
      </c>
      <c r="M133" s="663">
        <v>1</v>
      </c>
      <c r="N133" s="664">
        <v>94.55</v>
      </c>
    </row>
    <row r="134" spans="1:14" ht="14.4" customHeight="1" x14ac:dyDescent="0.3">
      <c r="A134" s="659" t="s">
        <v>556</v>
      </c>
      <c r="B134" s="660" t="s">
        <v>1498</v>
      </c>
      <c r="C134" s="661" t="s">
        <v>567</v>
      </c>
      <c r="D134" s="662" t="s">
        <v>1499</v>
      </c>
      <c r="E134" s="661" t="s">
        <v>579</v>
      </c>
      <c r="F134" s="662" t="s">
        <v>1503</v>
      </c>
      <c r="G134" s="661" t="s">
        <v>588</v>
      </c>
      <c r="H134" s="661" t="s">
        <v>1042</v>
      </c>
      <c r="I134" s="661" t="s">
        <v>1043</v>
      </c>
      <c r="J134" s="661" t="s">
        <v>1044</v>
      </c>
      <c r="K134" s="661" t="s">
        <v>1045</v>
      </c>
      <c r="L134" s="663">
        <v>50.15</v>
      </c>
      <c r="M134" s="663">
        <v>3</v>
      </c>
      <c r="N134" s="664">
        <v>150.44999999999999</v>
      </c>
    </row>
    <row r="135" spans="1:14" ht="14.4" customHeight="1" x14ac:dyDescent="0.3">
      <c r="A135" s="659" t="s">
        <v>556</v>
      </c>
      <c r="B135" s="660" t="s">
        <v>1498</v>
      </c>
      <c r="C135" s="661" t="s">
        <v>567</v>
      </c>
      <c r="D135" s="662" t="s">
        <v>1499</v>
      </c>
      <c r="E135" s="661" t="s">
        <v>579</v>
      </c>
      <c r="F135" s="662" t="s">
        <v>1503</v>
      </c>
      <c r="G135" s="661" t="s">
        <v>588</v>
      </c>
      <c r="H135" s="661" t="s">
        <v>1046</v>
      </c>
      <c r="I135" s="661" t="s">
        <v>1047</v>
      </c>
      <c r="J135" s="661" t="s">
        <v>1048</v>
      </c>
      <c r="K135" s="661" t="s">
        <v>1049</v>
      </c>
      <c r="L135" s="663">
        <v>78.679836917377514</v>
      </c>
      <c r="M135" s="663">
        <v>1</v>
      </c>
      <c r="N135" s="664">
        <v>78.679836917377514</v>
      </c>
    </row>
    <row r="136" spans="1:14" ht="14.4" customHeight="1" x14ac:dyDescent="0.3">
      <c r="A136" s="659" t="s">
        <v>556</v>
      </c>
      <c r="B136" s="660" t="s">
        <v>1498</v>
      </c>
      <c r="C136" s="661" t="s">
        <v>567</v>
      </c>
      <c r="D136" s="662" t="s">
        <v>1499</v>
      </c>
      <c r="E136" s="661" t="s">
        <v>579</v>
      </c>
      <c r="F136" s="662" t="s">
        <v>1503</v>
      </c>
      <c r="G136" s="661" t="s">
        <v>588</v>
      </c>
      <c r="H136" s="661" t="s">
        <v>1050</v>
      </c>
      <c r="I136" s="661" t="s">
        <v>1051</v>
      </c>
      <c r="J136" s="661" t="s">
        <v>1052</v>
      </c>
      <c r="K136" s="661" t="s">
        <v>1053</v>
      </c>
      <c r="L136" s="663">
        <v>73.841393581473952</v>
      </c>
      <c r="M136" s="663">
        <v>15</v>
      </c>
      <c r="N136" s="664">
        <v>1107.6209037221092</v>
      </c>
    </row>
    <row r="137" spans="1:14" ht="14.4" customHeight="1" x14ac:dyDescent="0.3">
      <c r="A137" s="659" t="s">
        <v>556</v>
      </c>
      <c r="B137" s="660" t="s">
        <v>1498</v>
      </c>
      <c r="C137" s="661" t="s">
        <v>567</v>
      </c>
      <c r="D137" s="662" t="s">
        <v>1499</v>
      </c>
      <c r="E137" s="661" t="s">
        <v>579</v>
      </c>
      <c r="F137" s="662" t="s">
        <v>1503</v>
      </c>
      <c r="G137" s="661" t="s">
        <v>588</v>
      </c>
      <c r="H137" s="661" t="s">
        <v>1054</v>
      </c>
      <c r="I137" s="661" t="s">
        <v>1055</v>
      </c>
      <c r="J137" s="661" t="s">
        <v>1056</v>
      </c>
      <c r="K137" s="661"/>
      <c r="L137" s="663">
        <v>177.5</v>
      </c>
      <c r="M137" s="663">
        <v>2</v>
      </c>
      <c r="N137" s="664">
        <v>355</v>
      </c>
    </row>
    <row r="138" spans="1:14" ht="14.4" customHeight="1" x14ac:dyDescent="0.3">
      <c r="A138" s="659" t="s">
        <v>556</v>
      </c>
      <c r="B138" s="660" t="s">
        <v>1498</v>
      </c>
      <c r="C138" s="661" t="s">
        <v>567</v>
      </c>
      <c r="D138" s="662" t="s">
        <v>1499</v>
      </c>
      <c r="E138" s="661" t="s">
        <v>579</v>
      </c>
      <c r="F138" s="662" t="s">
        <v>1503</v>
      </c>
      <c r="G138" s="661" t="s">
        <v>588</v>
      </c>
      <c r="H138" s="661" t="s">
        <v>1057</v>
      </c>
      <c r="I138" s="661" t="s">
        <v>237</v>
      </c>
      <c r="J138" s="661" t="s">
        <v>1058</v>
      </c>
      <c r="K138" s="661"/>
      <c r="L138" s="663">
        <v>115.41604180236537</v>
      </c>
      <c r="M138" s="663">
        <v>1</v>
      </c>
      <c r="N138" s="664">
        <v>115.41604180236537</v>
      </c>
    </row>
    <row r="139" spans="1:14" ht="14.4" customHeight="1" x14ac:dyDescent="0.3">
      <c r="A139" s="659" t="s">
        <v>556</v>
      </c>
      <c r="B139" s="660" t="s">
        <v>1498</v>
      </c>
      <c r="C139" s="661" t="s">
        <v>567</v>
      </c>
      <c r="D139" s="662" t="s">
        <v>1499</v>
      </c>
      <c r="E139" s="661" t="s">
        <v>579</v>
      </c>
      <c r="F139" s="662" t="s">
        <v>1503</v>
      </c>
      <c r="G139" s="661" t="s">
        <v>588</v>
      </c>
      <c r="H139" s="661" t="s">
        <v>1059</v>
      </c>
      <c r="I139" s="661" t="s">
        <v>237</v>
      </c>
      <c r="J139" s="661" t="s">
        <v>1060</v>
      </c>
      <c r="K139" s="661"/>
      <c r="L139" s="663">
        <v>113.44613213606856</v>
      </c>
      <c r="M139" s="663">
        <v>3</v>
      </c>
      <c r="N139" s="664">
        <v>340.33839640820565</v>
      </c>
    </row>
    <row r="140" spans="1:14" ht="14.4" customHeight="1" x14ac:dyDescent="0.3">
      <c r="A140" s="659" t="s">
        <v>556</v>
      </c>
      <c r="B140" s="660" t="s">
        <v>1498</v>
      </c>
      <c r="C140" s="661" t="s">
        <v>567</v>
      </c>
      <c r="D140" s="662" t="s">
        <v>1499</v>
      </c>
      <c r="E140" s="661" t="s">
        <v>579</v>
      </c>
      <c r="F140" s="662" t="s">
        <v>1503</v>
      </c>
      <c r="G140" s="661" t="s">
        <v>588</v>
      </c>
      <c r="H140" s="661" t="s">
        <v>1061</v>
      </c>
      <c r="I140" s="661" t="s">
        <v>237</v>
      </c>
      <c r="J140" s="661" t="s">
        <v>1062</v>
      </c>
      <c r="K140" s="661"/>
      <c r="L140" s="663">
        <v>38.7106716763207</v>
      </c>
      <c r="M140" s="663">
        <v>1</v>
      </c>
      <c r="N140" s="664">
        <v>38.7106716763207</v>
      </c>
    </row>
    <row r="141" spans="1:14" ht="14.4" customHeight="1" x14ac:dyDescent="0.3">
      <c r="A141" s="659" t="s">
        <v>556</v>
      </c>
      <c r="B141" s="660" t="s">
        <v>1498</v>
      </c>
      <c r="C141" s="661" t="s">
        <v>567</v>
      </c>
      <c r="D141" s="662" t="s">
        <v>1499</v>
      </c>
      <c r="E141" s="661" t="s">
        <v>579</v>
      </c>
      <c r="F141" s="662" t="s">
        <v>1503</v>
      </c>
      <c r="G141" s="661" t="s">
        <v>588</v>
      </c>
      <c r="H141" s="661" t="s">
        <v>1063</v>
      </c>
      <c r="I141" s="661" t="s">
        <v>1064</v>
      </c>
      <c r="J141" s="661" t="s">
        <v>1065</v>
      </c>
      <c r="K141" s="661"/>
      <c r="L141" s="663">
        <v>84.421566200844552</v>
      </c>
      <c r="M141" s="663">
        <v>2</v>
      </c>
      <c r="N141" s="664">
        <v>168.8431324016891</v>
      </c>
    </row>
    <row r="142" spans="1:14" ht="14.4" customHeight="1" x14ac:dyDescent="0.3">
      <c r="A142" s="659" t="s">
        <v>556</v>
      </c>
      <c r="B142" s="660" t="s">
        <v>1498</v>
      </c>
      <c r="C142" s="661" t="s">
        <v>567</v>
      </c>
      <c r="D142" s="662" t="s">
        <v>1499</v>
      </c>
      <c r="E142" s="661" t="s">
        <v>579</v>
      </c>
      <c r="F142" s="662" t="s">
        <v>1503</v>
      </c>
      <c r="G142" s="661" t="s">
        <v>588</v>
      </c>
      <c r="H142" s="661" t="s">
        <v>1066</v>
      </c>
      <c r="I142" s="661" t="s">
        <v>237</v>
      </c>
      <c r="J142" s="661" t="s">
        <v>1067</v>
      </c>
      <c r="K142" s="661"/>
      <c r="L142" s="663">
        <v>82.124756679166254</v>
      </c>
      <c r="M142" s="663">
        <v>7</v>
      </c>
      <c r="N142" s="664">
        <v>574.87329675416379</v>
      </c>
    </row>
    <row r="143" spans="1:14" ht="14.4" customHeight="1" x14ac:dyDescent="0.3">
      <c r="A143" s="659" t="s">
        <v>556</v>
      </c>
      <c r="B143" s="660" t="s">
        <v>1498</v>
      </c>
      <c r="C143" s="661" t="s">
        <v>567</v>
      </c>
      <c r="D143" s="662" t="s">
        <v>1499</v>
      </c>
      <c r="E143" s="661" t="s">
        <v>579</v>
      </c>
      <c r="F143" s="662" t="s">
        <v>1503</v>
      </c>
      <c r="G143" s="661" t="s">
        <v>588</v>
      </c>
      <c r="H143" s="661" t="s">
        <v>1068</v>
      </c>
      <c r="I143" s="661" t="s">
        <v>237</v>
      </c>
      <c r="J143" s="661" t="s">
        <v>1069</v>
      </c>
      <c r="K143" s="661" t="s">
        <v>1070</v>
      </c>
      <c r="L143" s="663">
        <v>131.29402914542169</v>
      </c>
      <c r="M143" s="663">
        <v>26</v>
      </c>
      <c r="N143" s="664">
        <v>3413.644757780964</v>
      </c>
    </row>
    <row r="144" spans="1:14" ht="14.4" customHeight="1" x14ac:dyDescent="0.3">
      <c r="A144" s="659" t="s">
        <v>556</v>
      </c>
      <c r="B144" s="660" t="s">
        <v>1498</v>
      </c>
      <c r="C144" s="661" t="s">
        <v>567</v>
      </c>
      <c r="D144" s="662" t="s">
        <v>1499</v>
      </c>
      <c r="E144" s="661" t="s">
        <v>579</v>
      </c>
      <c r="F144" s="662" t="s">
        <v>1503</v>
      </c>
      <c r="G144" s="661" t="s">
        <v>588</v>
      </c>
      <c r="H144" s="661" t="s">
        <v>1071</v>
      </c>
      <c r="I144" s="661" t="s">
        <v>1072</v>
      </c>
      <c r="J144" s="661" t="s">
        <v>656</v>
      </c>
      <c r="K144" s="661" t="s">
        <v>1073</v>
      </c>
      <c r="L144" s="663">
        <v>122.74339224915713</v>
      </c>
      <c r="M144" s="663">
        <v>49</v>
      </c>
      <c r="N144" s="664">
        <v>6014.4262202086993</v>
      </c>
    </row>
    <row r="145" spans="1:14" ht="14.4" customHeight="1" x14ac:dyDescent="0.3">
      <c r="A145" s="659" t="s">
        <v>556</v>
      </c>
      <c r="B145" s="660" t="s">
        <v>1498</v>
      </c>
      <c r="C145" s="661" t="s">
        <v>567</v>
      </c>
      <c r="D145" s="662" t="s">
        <v>1499</v>
      </c>
      <c r="E145" s="661" t="s">
        <v>579</v>
      </c>
      <c r="F145" s="662" t="s">
        <v>1503</v>
      </c>
      <c r="G145" s="661" t="s">
        <v>588</v>
      </c>
      <c r="H145" s="661" t="s">
        <v>1074</v>
      </c>
      <c r="I145" s="661" t="s">
        <v>1075</v>
      </c>
      <c r="J145" s="661" t="s">
        <v>1076</v>
      </c>
      <c r="K145" s="661" t="s">
        <v>1077</v>
      </c>
      <c r="L145" s="663">
        <v>151.36000000000004</v>
      </c>
      <c r="M145" s="663">
        <v>1</v>
      </c>
      <c r="N145" s="664">
        <v>151.36000000000004</v>
      </c>
    </row>
    <row r="146" spans="1:14" ht="14.4" customHeight="1" x14ac:dyDescent="0.3">
      <c r="A146" s="659" t="s">
        <v>556</v>
      </c>
      <c r="B146" s="660" t="s">
        <v>1498</v>
      </c>
      <c r="C146" s="661" t="s">
        <v>567</v>
      </c>
      <c r="D146" s="662" t="s">
        <v>1499</v>
      </c>
      <c r="E146" s="661" t="s">
        <v>579</v>
      </c>
      <c r="F146" s="662" t="s">
        <v>1503</v>
      </c>
      <c r="G146" s="661" t="s">
        <v>588</v>
      </c>
      <c r="H146" s="661" t="s">
        <v>1078</v>
      </c>
      <c r="I146" s="661" t="s">
        <v>1079</v>
      </c>
      <c r="J146" s="661" t="s">
        <v>1080</v>
      </c>
      <c r="K146" s="661" t="s">
        <v>1081</v>
      </c>
      <c r="L146" s="663">
        <v>141.06</v>
      </c>
      <c r="M146" s="663">
        <v>1</v>
      </c>
      <c r="N146" s="664">
        <v>141.06</v>
      </c>
    </row>
    <row r="147" spans="1:14" ht="14.4" customHeight="1" x14ac:dyDescent="0.3">
      <c r="A147" s="659" t="s">
        <v>556</v>
      </c>
      <c r="B147" s="660" t="s">
        <v>1498</v>
      </c>
      <c r="C147" s="661" t="s">
        <v>567</v>
      </c>
      <c r="D147" s="662" t="s">
        <v>1499</v>
      </c>
      <c r="E147" s="661" t="s">
        <v>579</v>
      </c>
      <c r="F147" s="662" t="s">
        <v>1503</v>
      </c>
      <c r="G147" s="661" t="s">
        <v>588</v>
      </c>
      <c r="H147" s="661" t="s">
        <v>1082</v>
      </c>
      <c r="I147" s="661" t="s">
        <v>1083</v>
      </c>
      <c r="J147" s="661" t="s">
        <v>1084</v>
      </c>
      <c r="K147" s="661" t="s">
        <v>1085</v>
      </c>
      <c r="L147" s="663">
        <v>31.09</v>
      </c>
      <c r="M147" s="663">
        <v>12</v>
      </c>
      <c r="N147" s="664">
        <v>373.08</v>
      </c>
    </row>
    <row r="148" spans="1:14" ht="14.4" customHeight="1" x14ac:dyDescent="0.3">
      <c r="A148" s="659" t="s">
        <v>556</v>
      </c>
      <c r="B148" s="660" t="s">
        <v>1498</v>
      </c>
      <c r="C148" s="661" t="s">
        <v>567</v>
      </c>
      <c r="D148" s="662" t="s">
        <v>1499</v>
      </c>
      <c r="E148" s="661" t="s">
        <v>579</v>
      </c>
      <c r="F148" s="662" t="s">
        <v>1503</v>
      </c>
      <c r="G148" s="661" t="s">
        <v>588</v>
      </c>
      <c r="H148" s="661" t="s">
        <v>1086</v>
      </c>
      <c r="I148" s="661" t="s">
        <v>1086</v>
      </c>
      <c r="J148" s="661" t="s">
        <v>1087</v>
      </c>
      <c r="K148" s="661" t="s">
        <v>1088</v>
      </c>
      <c r="L148" s="663">
        <v>172.69910854623868</v>
      </c>
      <c r="M148" s="663">
        <v>1</v>
      </c>
      <c r="N148" s="664">
        <v>172.69910854623868</v>
      </c>
    </row>
    <row r="149" spans="1:14" ht="14.4" customHeight="1" x14ac:dyDescent="0.3">
      <c r="A149" s="659" t="s">
        <v>556</v>
      </c>
      <c r="B149" s="660" t="s">
        <v>1498</v>
      </c>
      <c r="C149" s="661" t="s">
        <v>567</v>
      </c>
      <c r="D149" s="662" t="s">
        <v>1499</v>
      </c>
      <c r="E149" s="661" t="s">
        <v>579</v>
      </c>
      <c r="F149" s="662" t="s">
        <v>1503</v>
      </c>
      <c r="G149" s="661" t="s">
        <v>588</v>
      </c>
      <c r="H149" s="661" t="s">
        <v>1089</v>
      </c>
      <c r="I149" s="661" t="s">
        <v>1090</v>
      </c>
      <c r="J149" s="661" t="s">
        <v>1091</v>
      </c>
      <c r="K149" s="661" t="s">
        <v>1092</v>
      </c>
      <c r="L149" s="663">
        <v>120.31973302317063</v>
      </c>
      <c r="M149" s="663">
        <v>1</v>
      </c>
      <c r="N149" s="664">
        <v>120.31973302317063</v>
      </c>
    </row>
    <row r="150" spans="1:14" ht="14.4" customHeight="1" x14ac:dyDescent="0.3">
      <c r="A150" s="659" t="s">
        <v>556</v>
      </c>
      <c r="B150" s="660" t="s">
        <v>1498</v>
      </c>
      <c r="C150" s="661" t="s">
        <v>567</v>
      </c>
      <c r="D150" s="662" t="s">
        <v>1499</v>
      </c>
      <c r="E150" s="661" t="s">
        <v>579</v>
      </c>
      <c r="F150" s="662" t="s">
        <v>1503</v>
      </c>
      <c r="G150" s="661" t="s">
        <v>588</v>
      </c>
      <c r="H150" s="661" t="s">
        <v>1093</v>
      </c>
      <c r="I150" s="661" t="s">
        <v>1094</v>
      </c>
      <c r="J150" s="661" t="s">
        <v>1095</v>
      </c>
      <c r="K150" s="661" t="s">
        <v>1096</v>
      </c>
      <c r="L150" s="663">
        <v>180.63938140475557</v>
      </c>
      <c r="M150" s="663">
        <v>1</v>
      </c>
      <c r="N150" s="664">
        <v>180.63938140475557</v>
      </c>
    </row>
    <row r="151" spans="1:14" ht="14.4" customHeight="1" x14ac:dyDescent="0.3">
      <c r="A151" s="659" t="s">
        <v>556</v>
      </c>
      <c r="B151" s="660" t="s">
        <v>1498</v>
      </c>
      <c r="C151" s="661" t="s">
        <v>567</v>
      </c>
      <c r="D151" s="662" t="s">
        <v>1499</v>
      </c>
      <c r="E151" s="661" t="s">
        <v>579</v>
      </c>
      <c r="F151" s="662" t="s">
        <v>1503</v>
      </c>
      <c r="G151" s="661" t="s">
        <v>588</v>
      </c>
      <c r="H151" s="661" t="s">
        <v>1097</v>
      </c>
      <c r="I151" s="661" t="s">
        <v>1098</v>
      </c>
      <c r="J151" s="661" t="s">
        <v>1099</v>
      </c>
      <c r="K151" s="661" t="s">
        <v>1100</v>
      </c>
      <c r="L151" s="663">
        <v>81.880020111728541</v>
      </c>
      <c r="M151" s="663">
        <v>1</v>
      </c>
      <c r="N151" s="664">
        <v>81.880020111728541</v>
      </c>
    </row>
    <row r="152" spans="1:14" ht="14.4" customHeight="1" x14ac:dyDescent="0.3">
      <c r="A152" s="659" t="s">
        <v>556</v>
      </c>
      <c r="B152" s="660" t="s">
        <v>1498</v>
      </c>
      <c r="C152" s="661" t="s">
        <v>567</v>
      </c>
      <c r="D152" s="662" t="s">
        <v>1499</v>
      </c>
      <c r="E152" s="661" t="s">
        <v>579</v>
      </c>
      <c r="F152" s="662" t="s">
        <v>1503</v>
      </c>
      <c r="G152" s="661" t="s">
        <v>588</v>
      </c>
      <c r="H152" s="661" t="s">
        <v>1101</v>
      </c>
      <c r="I152" s="661" t="s">
        <v>1102</v>
      </c>
      <c r="J152" s="661" t="s">
        <v>1103</v>
      </c>
      <c r="K152" s="661" t="s">
        <v>1104</v>
      </c>
      <c r="L152" s="663">
        <v>31.182176251931239</v>
      </c>
      <c r="M152" s="663">
        <v>9</v>
      </c>
      <c r="N152" s="664">
        <v>280.63958626738116</v>
      </c>
    </row>
    <row r="153" spans="1:14" ht="14.4" customHeight="1" x14ac:dyDescent="0.3">
      <c r="A153" s="659" t="s">
        <v>556</v>
      </c>
      <c r="B153" s="660" t="s">
        <v>1498</v>
      </c>
      <c r="C153" s="661" t="s">
        <v>567</v>
      </c>
      <c r="D153" s="662" t="s">
        <v>1499</v>
      </c>
      <c r="E153" s="661" t="s">
        <v>579</v>
      </c>
      <c r="F153" s="662" t="s">
        <v>1503</v>
      </c>
      <c r="G153" s="661" t="s">
        <v>588</v>
      </c>
      <c r="H153" s="661" t="s">
        <v>1105</v>
      </c>
      <c r="I153" s="661" t="s">
        <v>1105</v>
      </c>
      <c r="J153" s="661" t="s">
        <v>1106</v>
      </c>
      <c r="K153" s="661" t="s">
        <v>1107</v>
      </c>
      <c r="L153" s="663">
        <v>58.45</v>
      </c>
      <c r="M153" s="663">
        <v>1</v>
      </c>
      <c r="N153" s="664">
        <v>58.45</v>
      </c>
    </row>
    <row r="154" spans="1:14" ht="14.4" customHeight="1" x14ac:dyDescent="0.3">
      <c r="A154" s="659" t="s">
        <v>556</v>
      </c>
      <c r="B154" s="660" t="s">
        <v>1498</v>
      </c>
      <c r="C154" s="661" t="s">
        <v>567</v>
      </c>
      <c r="D154" s="662" t="s">
        <v>1499</v>
      </c>
      <c r="E154" s="661" t="s">
        <v>579</v>
      </c>
      <c r="F154" s="662" t="s">
        <v>1503</v>
      </c>
      <c r="G154" s="661" t="s">
        <v>588</v>
      </c>
      <c r="H154" s="661" t="s">
        <v>1108</v>
      </c>
      <c r="I154" s="661" t="s">
        <v>237</v>
      </c>
      <c r="J154" s="661" t="s">
        <v>1109</v>
      </c>
      <c r="K154" s="661"/>
      <c r="L154" s="663">
        <v>189.0325741204399</v>
      </c>
      <c r="M154" s="663">
        <v>4</v>
      </c>
      <c r="N154" s="664">
        <v>756.13029648175961</v>
      </c>
    </row>
    <row r="155" spans="1:14" ht="14.4" customHeight="1" x14ac:dyDescent="0.3">
      <c r="A155" s="659" t="s">
        <v>556</v>
      </c>
      <c r="B155" s="660" t="s">
        <v>1498</v>
      </c>
      <c r="C155" s="661" t="s">
        <v>567</v>
      </c>
      <c r="D155" s="662" t="s">
        <v>1499</v>
      </c>
      <c r="E155" s="661" t="s">
        <v>579</v>
      </c>
      <c r="F155" s="662" t="s">
        <v>1503</v>
      </c>
      <c r="G155" s="661" t="s">
        <v>588</v>
      </c>
      <c r="H155" s="661" t="s">
        <v>1110</v>
      </c>
      <c r="I155" s="661" t="s">
        <v>1111</v>
      </c>
      <c r="J155" s="661" t="s">
        <v>1112</v>
      </c>
      <c r="K155" s="661" t="s">
        <v>1113</v>
      </c>
      <c r="L155" s="663">
        <v>201.12755951584373</v>
      </c>
      <c r="M155" s="663">
        <v>4</v>
      </c>
      <c r="N155" s="664">
        <v>804.51023806337491</v>
      </c>
    </row>
    <row r="156" spans="1:14" ht="14.4" customHeight="1" x14ac:dyDescent="0.3">
      <c r="A156" s="659" t="s">
        <v>556</v>
      </c>
      <c r="B156" s="660" t="s">
        <v>1498</v>
      </c>
      <c r="C156" s="661" t="s">
        <v>567</v>
      </c>
      <c r="D156" s="662" t="s">
        <v>1499</v>
      </c>
      <c r="E156" s="661" t="s">
        <v>579</v>
      </c>
      <c r="F156" s="662" t="s">
        <v>1503</v>
      </c>
      <c r="G156" s="661" t="s">
        <v>588</v>
      </c>
      <c r="H156" s="661" t="s">
        <v>1114</v>
      </c>
      <c r="I156" s="661" t="s">
        <v>237</v>
      </c>
      <c r="J156" s="661" t="s">
        <v>1115</v>
      </c>
      <c r="K156" s="661"/>
      <c r="L156" s="663">
        <v>115.9492685442985</v>
      </c>
      <c r="M156" s="663">
        <v>2</v>
      </c>
      <c r="N156" s="664">
        <v>231.89853708859701</v>
      </c>
    </row>
    <row r="157" spans="1:14" ht="14.4" customHeight="1" x14ac:dyDescent="0.3">
      <c r="A157" s="659" t="s">
        <v>556</v>
      </c>
      <c r="B157" s="660" t="s">
        <v>1498</v>
      </c>
      <c r="C157" s="661" t="s">
        <v>567</v>
      </c>
      <c r="D157" s="662" t="s">
        <v>1499</v>
      </c>
      <c r="E157" s="661" t="s">
        <v>579</v>
      </c>
      <c r="F157" s="662" t="s">
        <v>1503</v>
      </c>
      <c r="G157" s="661" t="s">
        <v>588</v>
      </c>
      <c r="H157" s="661" t="s">
        <v>1116</v>
      </c>
      <c r="I157" s="661" t="s">
        <v>237</v>
      </c>
      <c r="J157" s="661" t="s">
        <v>1117</v>
      </c>
      <c r="K157" s="661"/>
      <c r="L157" s="663">
        <v>168.32546827347423</v>
      </c>
      <c r="M157" s="663">
        <v>4</v>
      </c>
      <c r="N157" s="664">
        <v>673.30187309389692</v>
      </c>
    </row>
    <row r="158" spans="1:14" ht="14.4" customHeight="1" x14ac:dyDescent="0.3">
      <c r="A158" s="659" t="s">
        <v>556</v>
      </c>
      <c r="B158" s="660" t="s">
        <v>1498</v>
      </c>
      <c r="C158" s="661" t="s">
        <v>567</v>
      </c>
      <c r="D158" s="662" t="s">
        <v>1499</v>
      </c>
      <c r="E158" s="661" t="s">
        <v>579</v>
      </c>
      <c r="F158" s="662" t="s">
        <v>1503</v>
      </c>
      <c r="G158" s="661" t="s">
        <v>588</v>
      </c>
      <c r="H158" s="661" t="s">
        <v>1118</v>
      </c>
      <c r="I158" s="661" t="s">
        <v>1119</v>
      </c>
      <c r="J158" s="661" t="s">
        <v>1120</v>
      </c>
      <c r="K158" s="661" t="s">
        <v>1121</v>
      </c>
      <c r="L158" s="663">
        <v>32.96</v>
      </c>
      <c r="M158" s="663">
        <v>1</v>
      </c>
      <c r="N158" s="664">
        <v>32.96</v>
      </c>
    </row>
    <row r="159" spans="1:14" ht="14.4" customHeight="1" x14ac:dyDescent="0.3">
      <c r="A159" s="659" t="s">
        <v>556</v>
      </c>
      <c r="B159" s="660" t="s">
        <v>1498</v>
      </c>
      <c r="C159" s="661" t="s">
        <v>567</v>
      </c>
      <c r="D159" s="662" t="s">
        <v>1499</v>
      </c>
      <c r="E159" s="661" t="s">
        <v>579</v>
      </c>
      <c r="F159" s="662" t="s">
        <v>1503</v>
      </c>
      <c r="G159" s="661" t="s">
        <v>588</v>
      </c>
      <c r="H159" s="661" t="s">
        <v>1122</v>
      </c>
      <c r="I159" s="661" t="s">
        <v>237</v>
      </c>
      <c r="J159" s="661" t="s">
        <v>1123</v>
      </c>
      <c r="K159" s="661"/>
      <c r="L159" s="663">
        <v>265.74</v>
      </c>
      <c r="M159" s="663">
        <v>1</v>
      </c>
      <c r="N159" s="664">
        <v>265.74</v>
      </c>
    </row>
    <row r="160" spans="1:14" ht="14.4" customHeight="1" x14ac:dyDescent="0.3">
      <c r="A160" s="659" t="s">
        <v>556</v>
      </c>
      <c r="B160" s="660" t="s">
        <v>1498</v>
      </c>
      <c r="C160" s="661" t="s">
        <v>567</v>
      </c>
      <c r="D160" s="662" t="s">
        <v>1499</v>
      </c>
      <c r="E160" s="661" t="s">
        <v>579</v>
      </c>
      <c r="F160" s="662" t="s">
        <v>1503</v>
      </c>
      <c r="G160" s="661" t="s">
        <v>588</v>
      </c>
      <c r="H160" s="661" t="s">
        <v>1124</v>
      </c>
      <c r="I160" s="661" t="s">
        <v>1124</v>
      </c>
      <c r="J160" s="661" t="s">
        <v>1125</v>
      </c>
      <c r="K160" s="661" t="s">
        <v>1126</v>
      </c>
      <c r="L160" s="663">
        <v>92</v>
      </c>
      <c r="M160" s="663">
        <v>1</v>
      </c>
      <c r="N160" s="664">
        <v>92</v>
      </c>
    </row>
    <row r="161" spans="1:14" ht="14.4" customHeight="1" x14ac:dyDescent="0.3">
      <c r="A161" s="659" t="s">
        <v>556</v>
      </c>
      <c r="B161" s="660" t="s">
        <v>1498</v>
      </c>
      <c r="C161" s="661" t="s">
        <v>567</v>
      </c>
      <c r="D161" s="662" t="s">
        <v>1499</v>
      </c>
      <c r="E161" s="661" t="s">
        <v>579</v>
      </c>
      <c r="F161" s="662" t="s">
        <v>1503</v>
      </c>
      <c r="G161" s="661" t="s">
        <v>588</v>
      </c>
      <c r="H161" s="661" t="s">
        <v>1127</v>
      </c>
      <c r="I161" s="661" t="s">
        <v>1127</v>
      </c>
      <c r="J161" s="661" t="s">
        <v>615</v>
      </c>
      <c r="K161" s="661" t="s">
        <v>1128</v>
      </c>
      <c r="L161" s="663">
        <v>60.010291229187558</v>
      </c>
      <c r="M161" s="663">
        <v>19</v>
      </c>
      <c r="N161" s="664">
        <v>1140.1955333545636</v>
      </c>
    </row>
    <row r="162" spans="1:14" ht="14.4" customHeight="1" x14ac:dyDescent="0.3">
      <c r="A162" s="659" t="s">
        <v>556</v>
      </c>
      <c r="B162" s="660" t="s">
        <v>1498</v>
      </c>
      <c r="C162" s="661" t="s">
        <v>567</v>
      </c>
      <c r="D162" s="662" t="s">
        <v>1499</v>
      </c>
      <c r="E162" s="661" t="s">
        <v>579</v>
      </c>
      <c r="F162" s="662" t="s">
        <v>1503</v>
      </c>
      <c r="G162" s="661" t="s">
        <v>588</v>
      </c>
      <c r="H162" s="661" t="s">
        <v>1129</v>
      </c>
      <c r="I162" s="661" t="s">
        <v>237</v>
      </c>
      <c r="J162" s="661" t="s">
        <v>1130</v>
      </c>
      <c r="K162" s="661"/>
      <c r="L162" s="663">
        <v>19.170005503934437</v>
      </c>
      <c r="M162" s="663">
        <v>3</v>
      </c>
      <c r="N162" s="664">
        <v>57.510016511803315</v>
      </c>
    </row>
    <row r="163" spans="1:14" ht="14.4" customHeight="1" x14ac:dyDescent="0.3">
      <c r="A163" s="659" t="s">
        <v>556</v>
      </c>
      <c r="B163" s="660" t="s">
        <v>1498</v>
      </c>
      <c r="C163" s="661" t="s">
        <v>567</v>
      </c>
      <c r="D163" s="662" t="s">
        <v>1499</v>
      </c>
      <c r="E163" s="661" t="s">
        <v>579</v>
      </c>
      <c r="F163" s="662" t="s">
        <v>1503</v>
      </c>
      <c r="G163" s="661" t="s">
        <v>588</v>
      </c>
      <c r="H163" s="661" t="s">
        <v>1131</v>
      </c>
      <c r="I163" s="661" t="s">
        <v>237</v>
      </c>
      <c r="J163" s="661" t="s">
        <v>1132</v>
      </c>
      <c r="K163" s="661"/>
      <c r="L163" s="663">
        <v>37.700000000000003</v>
      </c>
      <c r="M163" s="663">
        <v>2</v>
      </c>
      <c r="N163" s="664">
        <v>75.400000000000006</v>
      </c>
    </row>
    <row r="164" spans="1:14" ht="14.4" customHeight="1" x14ac:dyDescent="0.3">
      <c r="A164" s="659" t="s">
        <v>556</v>
      </c>
      <c r="B164" s="660" t="s">
        <v>1498</v>
      </c>
      <c r="C164" s="661" t="s">
        <v>567</v>
      </c>
      <c r="D164" s="662" t="s">
        <v>1499</v>
      </c>
      <c r="E164" s="661" t="s">
        <v>579</v>
      </c>
      <c r="F164" s="662" t="s">
        <v>1503</v>
      </c>
      <c r="G164" s="661" t="s">
        <v>588</v>
      </c>
      <c r="H164" s="661" t="s">
        <v>1133</v>
      </c>
      <c r="I164" s="661" t="s">
        <v>1134</v>
      </c>
      <c r="J164" s="661" t="s">
        <v>1135</v>
      </c>
      <c r="K164" s="661" t="s">
        <v>1136</v>
      </c>
      <c r="L164" s="663">
        <v>845.23999999999978</v>
      </c>
      <c r="M164" s="663">
        <v>1</v>
      </c>
      <c r="N164" s="664">
        <v>845.23999999999978</v>
      </c>
    </row>
    <row r="165" spans="1:14" ht="14.4" customHeight="1" x14ac:dyDescent="0.3">
      <c r="A165" s="659" t="s">
        <v>556</v>
      </c>
      <c r="B165" s="660" t="s">
        <v>1498</v>
      </c>
      <c r="C165" s="661" t="s">
        <v>567</v>
      </c>
      <c r="D165" s="662" t="s">
        <v>1499</v>
      </c>
      <c r="E165" s="661" t="s">
        <v>579</v>
      </c>
      <c r="F165" s="662" t="s">
        <v>1503</v>
      </c>
      <c r="G165" s="661" t="s">
        <v>588</v>
      </c>
      <c r="H165" s="661" t="s">
        <v>1137</v>
      </c>
      <c r="I165" s="661" t="s">
        <v>1137</v>
      </c>
      <c r="J165" s="661" t="s">
        <v>773</v>
      </c>
      <c r="K165" s="661" t="s">
        <v>1138</v>
      </c>
      <c r="L165" s="663">
        <v>125.27000000000004</v>
      </c>
      <c r="M165" s="663">
        <v>2</v>
      </c>
      <c r="N165" s="664">
        <v>250.54000000000008</v>
      </c>
    </row>
    <row r="166" spans="1:14" ht="14.4" customHeight="1" x14ac:dyDescent="0.3">
      <c r="A166" s="659" t="s">
        <v>556</v>
      </c>
      <c r="B166" s="660" t="s">
        <v>1498</v>
      </c>
      <c r="C166" s="661" t="s">
        <v>567</v>
      </c>
      <c r="D166" s="662" t="s">
        <v>1499</v>
      </c>
      <c r="E166" s="661" t="s">
        <v>579</v>
      </c>
      <c r="F166" s="662" t="s">
        <v>1503</v>
      </c>
      <c r="G166" s="661" t="s">
        <v>588</v>
      </c>
      <c r="H166" s="661" t="s">
        <v>1139</v>
      </c>
      <c r="I166" s="661" t="s">
        <v>1140</v>
      </c>
      <c r="J166" s="661" t="s">
        <v>1141</v>
      </c>
      <c r="K166" s="661" t="s">
        <v>1142</v>
      </c>
      <c r="L166" s="663">
        <v>298.20999999999992</v>
      </c>
      <c r="M166" s="663">
        <v>1</v>
      </c>
      <c r="N166" s="664">
        <v>298.20999999999992</v>
      </c>
    </row>
    <row r="167" spans="1:14" ht="14.4" customHeight="1" x14ac:dyDescent="0.3">
      <c r="A167" s="659" t="s">
        <v>556</v>
      </c>
      <c r="B167" s="660" t="s">
        <v>1498</v>
      </c>
      <c r="C167" s="661" t="s">
        <v>567</v>
      </c>
      <c r="D167" s="662" t="s">
        <v>1499</v>
      </c>
      <c r="E167" s="661" t="s">
        <v>579</v>
      </c>
      <c r="F167" s="662" t="s">
        <v>1503</v>
      </c>
      <c r="G167" s="661" t="s">
        <v>588</v>
      </c>
      <c r="H167" s="661" t="s">
        <v>1143</v>
      </c>
      <c r="I167" s="661" t="s">
        <v>1143</v>
      </c>
      <c r="J167" s="661" t="s">
        <v>1144</v>
      </c>
      <c r="K167" s="661" t="s">
        <v>744</v>
      </c>
      <c r="L167" s="663">
        <v>44.155995966487936</v>
      </c>
      <c r="M167" s="663">
        <v>5</v>
      </c>
      <c r="N167" s="664">
        <v>220.77997983243969</v>
      </c>
    </row>
    <row r="168" spans="1:14" ht="14.4" customHeight="1" x14ac:dyDescent="0.3">
      <c r="A168" s="659" t="s">
        <v>556</v>
      </c>
      <c r="B168" s="660" t="s">
        <v>1498</v>
      </c>
      <c r="C168" s="661" t="s">
        <v>567</v>
      </c>
      <c r="D168" s="662" t="s">
        <v>1499</v>
      </c>
      <c r="E168" s="661" t="s">
        <v>579</v>
      </c>
      <c r="F168" s="662" t="s">
        <v>1503</v>
      </c>
      <c r="G168" s="661" t="s">
        <v>588</v>
      </c>
      <c r="H168" s="661" t="s">
        <v>1145</v>
      </c>
      <c r="I168" s="661" t="s">
        <v>1145</v>
      </c>
      <c r="J168" s="661" t="s">
        <v>1146</v>
      </c>
      <c r="K168" s="661" t="s">
        <v>1147</v>
      </c>
      <c r="L168" s="663">
        <v>179.60999999999996</v>
      </c>
      <c r="M168" s="663">
        <v>1</v>
      </c>
      <c r="N168" s="664">
        <v>179.60999999999996</v>
      </c>
    </row>
    <row r="169" spans="1:14" ht="14.4" customHeight="1" x14ac:dyDescent="0.3">
      <c r="A169" s="659" t="s">
        <v>556</v>
      </c>
      <c r="B169" s="660" t="s">
        <v>1498</v>
      </c>
      <c r="C169" s="661" t="s">
        <v>567</v>
      </c>
      <c r="D169" s="662" t="s">
        <v>1499</v>
      </c>
      <c r="E169" s="661" t="s">
        <v>579</v>
      </c>
      <c r="F169" s="662" t="s">
        <v>1503</v>
      </c>
      <c r="G169" s="661" t="s">
        <v>588</v>
      </c>
      <c r="H169" s="661" t="s">
        <v>1148</v>
      </c>
      <c r="I169" s="661" t="s">
        <v>1149</v>
      </c>
      <c r="J169" s="661" t="s">
        <v>1150</v>
      </c>
      <c r="K169" s="661" t="s">
        <v>1151</v>
      </c>
      <c r="L169" s="663">
        <v>8.9695573285079782</v>
      </c>
      <c r="M169" s="663">
        <v>40</v>
      </c>
      <c r="N169" s="664">
        <v>358.7822931403191</v>
      </c>
    </row>
    <row r="170" spans="1:14" ht="14.4" customHeight="1" x14ac:dyDescent="0.3">
      <c r="A170" s="659" t="s">
        <v>556</v>
      </c>
      <c r="B170" s="660" t="s">
        <v>1498</v>
      </c>
      <c r="C170" s="661" t="s">
        <v>567</v>
      </c>
      <c r="D170" s="662" t="s">
        <v>1499</v>
      </c>
      <c r="E170" s="661" t="s">
        <v>579</v>
      </c>
      <c r="F170" s="662" t="s">
        <v>1503</v>
      </c>
      <c r="G170" s="661" t="s">
        <v>1152</v>
      </c>
      <c r="H170" s="661" t="s">
        <v>1153</v>
      </c>
      <c r="I170" s="661" t="s">
        <v>1154</v>
      </c>
      <c r="J170" s="661" t="s">
        <v>1155</v>
      </c>
      <c r="K170" s="661" t="s">
        <v>1156</v>
      </c>
      <c r="L170" s="663">
        <v>36.354269140279499</v>
      </c>
      <c r="M170" s="663">
        <v>348</v>
      </c>
      <c r="N170" s="664">
        <v>12651.285660817266</v>
      </c>
    </row>
    <row r="171" spans="1:14" ht="14.4" customHeight="1" x14ac:dyDescent="0.3">
      <c r="A171" s="659" t="s">
        <v>556</v>
      </c>
      <c r="B171" s="660" t="s">
        <v>1498</v>
      </c>
      <c r="C171" s="661" t="s">
        <v>567</v>
      </c>
      <c r="D171" s="662" t="s">
        <v>1499</v>
      </c>
      <c r="E171" s="661" t="s">
        <v>579</v>
      </c>
      <c r="F171" s="662" t="s">
        <v>1503</v>
      </c>
      <c r="G171" s="661" t="s">
        <v>1152</v>
      </c>
      <c r="H171" s="661" t="s">
        <v>1157</v>
      </c>
      <c r="I171" s="661" t="s">
        <v>1158</v>
      </c>
      <c r="J171" s="661" t="s">
        <v>656</v>
      </c>
      <c r="K171" s="661" t="s">
        <v>1159</v>
      </c>
      <c r="L171" s="663">
        <v>125.79995268484134</v>
      </c>
      <c r="M171" s="663">
        <v>15</v>
      </c>
      <c r="N171" s="664">
        <v>1886.9992902726201</v>
      </c>
    </row>
    <row r="172" spans="1:14" ht="14.4" customHeight="1" x14ac:dyDescent="0.3">
      <c r="A172" s="659" t="s">
        <v>556</v>
      </c>
      <c r="B172" s="660" t="s">
        <v>1498</v>
      </c>
      <c r="C172" s="661" t="s">
        <v>567</v>
      </c>
      <c r="D172" s="662" t="s">
        <v>1499</v>
      </c>
      <c r="E172" s="661" t="s">
        <v>579</v>
      </c>
      <c r="F172" s="662" t="s">
        <v>1503</v>
      </c>
      <c r="G172" s="661" t="s">
        <v>1152</v>
      </c>
      <c r="H172" s="661" t="s">
        <v>1160</v>
      </c>
      <c r="I172" s="661" t="s">
        <v>1161</v>
      </c>
      <c r="J172" s="661" t="s">
        <v>1162</v>
      </c>
      <c r="K172" s="661" t="s">
        <v>1163</v>
      </c>
      <c r="L172" s="663">
        <v>59.050000000000011</v>
      </c>
      <c r="M172" s="663">
        <v>1</v>
      </c>
      <c r="N172" s="664">
        <v>59.050000000000011</v>
      </c>
    </row>
    <row r="173" spans="1:14" ht="14.4" customHeight="1" x14ac:dyDescent="0.3">
      <c r="A173" s="659" t="s">
        <v>556</v>
      </c>
      <c r="B173" s="660" t="s">
        <v>1498</v>
      </c>
      <c r="C173" s="661" t="s">
        <v>567</v>
      </c>
      <c r="D173" s="662" t="s">
        <v>1499</v>
      </c>
      <c r="E173" s="661" t="s">
        <v>579</v>
      </c>
      <c r="F173" s="662" t="s">
        <v>1503</v>
      </c>
      <c r="G173" s="661" t="s">
        <v>1152</v>
      </c>
      <c r="H173" s="661" t="s">
        <v>1164</v>
      </c>
      <c r="I173" s="661" t="s">
        <v>1165</v>
      </c>
      <c r="J173" s="661" t="s">
        <v>1166</v>
      </c>
      <c r="K173" s="661" t="s">
        <v>1167</v>
      </c>
      <c r="L173" s="663">
        <v>101.27</v>
      </c>
      <c r="M173" s="663">
        <v>1</v>
      </c>
      <c r="N173" s="664">
        <v>101.27</v>
      </c>
    </row>
    <row r="174" spans="1:14" ht="14.4" customHeight="1" x14ac:dyDescent="0.3">
      <c r="A174" s="659" t="s">
        <v>556</v>
      </c>
      <c r="B174" s="660" t="s">
        <v>1498</v>
      </c>
      <c r="C174" s="661" t="s">
        <v>567</v>
      </c>
      <c r="D174" s="662" t="s">
        <v>1499</v>
      </c>
      <c r="E174" s="661" t="s">
        <v>579</v>
      </c>
      <c r="F174" s="662" t="s">
        <v>1503</v>
      </c>
      <c r="G174" s="661" t="s">
        <v>1152</v>
      </c>
      <c r="H174" s="661" t="s">
        <v>1168</v>
      </c>
      <c r="I174" s="661" t="s">
        <v>1169</v>
      </c>
      <c r="J174" s="661" t="s">
        <v>1170</v>
      </c>
      <c r="K174" s="661" t="s">
        <v>1171</v>
      </c>
      <c r="L174" s="663">
        <v>103.63</v>
      </c>
      <c r="M174" s="663">
        <v>1</v>
      </c>
      <c r="N174" s="664">
        <v>103.63</v>
      </c>
    </row>
    <row r="175" spans="1:14" ht="14.4" customHeight="1" x14ac:dyDescent="0.3">
      <c r="A175" s="659" t="s">
        <v>556</v>
      </c>
      <c r="B175" s="660" t="s">
        <v>1498</v>
      </c>
      <c r="C175" s="661" t="s">
        <v>567</v>
      </c>
      <c r="D175" s="662" t="s">
        <v>1499</v>
      </c>
      <c r="E175" s="661" t="s">
        <v>579</v>
      </c>
      <c r="F175" s="662" t="s">
        <v>1503</v>
      </c>
      <c r="G175" s="661" t="s">
        <v>1152</v>
      </c>
      <c r="H175" s="661" t="s">
        <v>1172</v>
      </c>
      <c r="I175" s="661" t="s">
        <v>1173</v>
      </c>
      <c r="J175" s="661" t="s">
        <v>1174</v>
      </c>
      <c r="K175" s="661" t="s">
        <v>1175</v>
      </c>
      <c r="L175" s="663">
        <v>144.52989959291401</v>
      </c>
      <c r="M175" s="663">
        <v>1</v>
      </c>
      <c r="N175" s="664">
        <v>144.52989959291401</v>
      </c>
    </row>
    <row r="176" spans="1:14" ht="14.4" customHeight="1" x14ac:dyDescent="0.3">
      <c r="A176" s="659" t="s">
        <v>556</v>
      </c>
      <c r="B176" s="660" t="s">
        <v>1498</v>
      </c>
      <c r="C176" s="661" t="s">
        <v>567</v>
      </c>
      <c r="D176" s="662" t="s">
        <v>1499</v>
      </c>
      <c r="E176" s="661" t="s">
        <v>579</v>
      </c>
      <c r="F176" s="662" t="s">
        <v>1503</v>
      </c>
      <c r="G176" s="661" t="s">
        <v>1152</v>
      </c>
      <c r="H176" s="661" t="s">
        <v>1176</v>
      </c>
      <c r="I176" s="661" t="s">
        <v>1177</v>
      </c>
      <c r="J176" s="661" t="s">
        <v>1178</v>
      </c>
      <c r="K176" s="661" t="s">
        <v>1179</v>
      </c>
      <c r="L176" s="663">
        <v>492.2</v>
      </c>
      <c r="M176" s="663">
        <v>5</v>
      </c>
      <c r="N176" s="664">
        <v>2461</v>
      </c>
    </row>
    <row r="177" spans="1:14" ht="14.4" customHeight="1" x14ac:dyDescent="0.3">
      <c r="A177" s="659" t="s">
        <v>556</v>
      </c>
      <c r="B177" s="660" t="s">
        <v>1498</v>
      </c>
      <c r="C177" s="661" t="s">
        <v>567</v>
      </c>
      <c r="D177" s="662" t="s">
        <v>1499</v>
      </c>
      <c r="E177" s="661" t="s">
        <v>579</v>
      </c>
      <c r="F177" s="662" t="s">
        <v>1503</v>
      </c>
      <c r="G177" s="661" t="s">
        <v>1152</v>
      </c>
      <c r="H177" s="661" t="s">
        <v>1180</v>
      </c>
      <c r="I177" s="661" t="s">
        <v>1181</v>
      </c>
      <c r="J177" s="661" t="s">
        <v>1182</v>
      </c>
      <c r="K177" s="661" t="s">
        <v>1183</v>
      </c>
      <c r="L177" s="663">
        <v>218.52000000000004</v>
      </c>
      <c r="M177" s="663">
        <v>1</v>
      </c>
      <c r="N177" s="664">
        <v>218.52000000000004</v>
      </c>
    </row>
    <row r="178" spans="1:14" ht="14.4" customHeight="1" x14ac:dyDescent="0.3">
      <c r="A178" s="659" t="s">
        <v>556</v>
      </c>
      <c r="B178" s="660" t="s">
        <v>1498</v>
      </c>
      <c r="C178" s="661" t="s">
        <v>567</v>
      </c>
      <c r="D178" s="662" t="s">
        <v>1499</v>
      </c>
      <c r="E178" s="661" t="s">
        <v>579</v>
      </c>
      <c r="F178" s="662" t="s">
        <v>1503</v>
      </c>
      <c r="G178" s="661" t="s">
        <v>1152</v>
      </c>
      <c r="H178" s="661" t="s">
        <v>1184</v>
      </c>
      <c r="I178" s="661" t="s">
        <v>1185</v>
      </c>
      <c r="J178" s="661" t="s">
        <v>1186</v>
      </c>
      <c r="K178" s="661" t="s">
        <v>1187</v>
      </c>
      <c r="L178" s="663">
        <v>112.75000000000006</v>
      </c>
      <c r="M178" s="663">
        <v>1</v>
      </c>
      <c r="N178" s="664">
        <v>112.75000000000006</v>
      </c>
    </row>
    <row r="179" spans="1:14" ht="14.4" customHeight="1" x14ac:dyDescent="0.3">
      <c r="A179" s="659" t="s">
        <v>556</v>
      </c>
      <c r="B179" s="660" t="s">
        <v>1498</v>
      </c>
      <c r="C179" s="661" t="s">
        <v>567</v>
      </c>
      <c r="D179" s="662" t="s">
        <v>1499</v>
      </c>
      <c r="E179" s="661" t="s">
        <v>579</v>
      </c>
      <c r="F179" s="662" t="s">
        <v>1503</v>
      </c>
      <c r="G179" s="661" t="s">
        <v>1152</v>
      </c>
      <c r="H179" s="661" t="s">
        <v>1188</v>
      </c>
      <c r="I179" s="661" t="s">
        <v>1189</v>
      </c>
      <c r="J179" s="661" t="s">
        <v>1190</v>
      </c>
      <c r="K179" s="661" t="s">
        <v>838</v>
      </c>
      <c r="L179" s="663">
        <v>45.64</v>
      </c>
      <c r="M179" s="663">
        <v>1</v>
      </c>
      <c r="N179" s="664">
        <v>45.64</v>
      </c>
    </row>
    <row r="180" spans="1:14" ht="14.4" customHeight="1" x14ac:dyDescent="0.3">
      <c r="A180" s="659" t="s">
        <v>556</v>
      </c>
      <c r="B180" s="660" t="s">
        <v>1498</v>
      </c>
      <c r="C180" s="661" t="s">
        <v>567</v>
      </c>
      <c r="D180" s="662" t="s">
        <v>1499</v>
      </c>
      <c r="E180" s="661" t="s">
        <v>579</v>
      </c>
      <c r="F180" s="662" t="s">
        <v>1503</v>
      </c>
      <c r="G180" s="661" t="s">
        <v>1152</v>
      </c>
      <c r="H180" s="661" t="s">
        <v>1191</v>
      </c>
      <c r="I180" s="661" t="s">
        <v>1192</v>
      </c>
      <c r="J180" s="661" t="s">
        <v>1193</v>
      </c>
      <c r="K180" s="661" t="s">
        <v>1194</v>
      </c>
      <c r="L180" s="663">
        <v>171.96</v>
      </c>
      <c r="M180" s="663">
        <v>1</v>
      </c>
      <c r="N180" s="664">
        <v>171.96</v>
      </c>
    </row>
    <row r="181" spans="1:14" ht="14.4" customHeight="1" x14ac:dyDescent="0.3">
      <c r="A181" s="659" t="s">
        <v>556</v>
      </c>
      <c r="B181" s="660" t="s">
        <v>1498</v>
      </c>
      <c r="C181" s="661" t="s">
        <v>567</v>
      </c>
      <c r="D181" s="662" t="s">
        <v>1499</v>
      </c>
      <c r="E181" s="661" t="s">
        <v>579</v>
      </c>
      <c r="F181" s="662" t="s">
        <v>1503</v>
      </c>
      <c r="G181" s="661" t="s">
        <v>1152</v>
      </c>
      <c r="H181" s="661" t="s">
        <v>1195</v>
      </c>
      <c r="I181" s="661" t="s">
        <v>1196</v>
      </c>
      <c r="J181" s="661" t="s">
        <v>1197</v>
      </c>
      <c r="K181" s="661" t="s">
        <v>1198</v>
      </c>
      <c r="L181" s="663">
        <v>99.21</v>
      </c>
      <c r="M181" s="663">
        <v>1</v>
      </c>
      <c r="N181" s="664">
        <v>99.21</v>
      </c>
    </row>
    <row r="182" spans="1:14" ht="14.4" customHeight="1" x14ac:dyDescent="0.3">
      <c r="A182" s="659" t="s">
        <v>556</v>
      </c>
      <c r="B182" s="660" t="s">
        <v>1498</v>
      </c>
      <c r="C182" s="661" t="s">
        <v>567</v>
      </c>
      <c r="D182" s="662" t="s">
        <v>1499</v>
      </c>
      <c r="E182" s="661" t="s">
        <v>579</v>
      </c>
      <c r="F182" s="662" t="s">
        <v>1503</v>
      </c>
      <c r="G182" s="661" t="s">
        <v>1152</v>
      </c>
      <c r="H182" s="661" t="s">
        <v>1199</v>
      </c>
      <c r="I182" s="661" t="s">
        <v>1200</v>
      </c>
      <c r="J182" s="661" t="s">
        <v>1201</v>
      </c>
      <c r="K182" s="661" t="s">
        <v>1202</v>
      </c>
      <c r="L182" s="663">
        <v>103.32124817387864</v>
      </c>
      <c r="M182" s="663">
        <v>1</v>
      </c>
      <c r="N182" s="664">
        <v>103.32124817387864</v>
      </c>
    </row>
    <row r="183" spans="1:14" ht="14.4" customHeight="1" x14ac:dyDescent="0.3">
      <c r="A183" s="659" t="s">
        <v>556</v>
      </c>
      <c r="B183" s="660" t="s">
        <v>1498</v>
      </c>
      <c r="C183" s="661" t="s">
        <v>567</v>
      </c>
      <c r="D183" s="662" t="s">
        <v>1499</v>
      </c>
      <c r="E183" s="661" t="s">
        <v>579</v>
      </c>
      <c r="F183" s="662" t="s">
        <v>1503</v>
      </c>
      <c r="G183" s="661" t="s">
        <v>1152</v>
      </c>
      <c r="H183" s="661" t="s">
        <v>1203</v>
      </c>
      <c r="I183" s="661" t="s">
        <v>1204</v>
      </c>
      <c r="J183" s="661" t="s">
        <v>1205</v>
      </c>
      <c r="K183" s="661" t="s">
        <v>1206</v>
      </c>
      <c r="L183" s="663">
        <v>337.14998918218214</v>
      </c>
      <c r="M183" s="663">
        <v>1</v>
      </c>
      <c r="N183" s="664">
        <v>337.14998918218214</v>
      </c>
    </row>
    <row r="184" spans="1:14" ht="14.4" customHeight="1" x14ac:dyDescent="0.3">
      <c r="A184" s="659" t="s">
        <v>556</v>
      </c>
      <c r="B184" s="660" t="s">
        <v>1498</v>
      </c>
      <c r="C184" s="661" t="s">
        <v>567</v>
      </c>
      <c r="D184" s="662" t="s">
        <v>1499</v>
      </c>
      <c r="E184" s="661" t="s">
        <v>579</v>
      </c>
      <c r="F184" s="662" t="s">
        <v>1503</v>
      </c>
      <c r="G184" s="661" t="s">
        <v>1152</v>
      </c>
      <c r="H184" s="661" t="s">
        <v>1207</v>
      </c>
      <c r="I184" s="661" t="s">
        <v>1208</v>
      </c>
      <c r="J184" s="661" t="s">
        <v>1209</v>
      </c>
      <c r="K184" s="661" t="s">
        <v>1210</v>
      </c>
      <c r="L184" s="663">
        <v>145.07</v>
      </c>
      <c r="M184" s="663">
        <v>1</v>
      </c>
      <c r="N184" s="664">
        <v>145.07</v>
      </c>
    </row>
    <row r="185" spans="1:14" ht="14.4" customHeight="1" x14ac:dyDescent="0.3">
      <c r="A185" s="659" t="s">
        <v>556</v>
      </c>
      <c r="B185" s="660" t="s">
        <v>1498</v>
      </c>
      <c r="C185" s="661" t="s">
        <v>567</v>
      </c>
      <c r="D185" s="662" t="s">
        <v>1499</v>
      </c>
      <c r="E185" s="661" t="s">
        <v>579</v>
      </c>
      <c r="F185" s="662" t="s">
        <v>1503</v>
      </c>
      <c r="G185" s="661" t="s">
        <v>1152</v>
      </c>
      <c r="H185" s="661" t="s">
        <v>1211</v>
      </c>
      <c r="I185" s="661" t="s">
        <v>1212</v>
      </c>
      <c r="J185" s="661" t="s">
        <v>1213</v>
      </c>
      <c r="K185" s="661" t="s">
        <v>1214</v>
      </c>
      <c r="L185" s="663">
        <v>82.09999999999998</v>
      </c>
      <c r="M185" s="663">
        <v>1</v>
      </c>
      <c r="N185" s="664">
        <v>82.09999999999998</v>
      </c>
    </row>
    <row r="186" spans="1:14" ht="14.4" customHeight="1" x14ac:dyDescent="0.3">
      <c r="A186" s="659" t="s">
        <v>556</v>
      </c>
      <c r="B186" s="660" t="s">
        <v>1498</v>
      </c>
      <c r="C186" s="661" t="s">
        <v>567</v>
      </c>
      <c r="D186" s="662" t="s">
        <v>1499</v>
      </c>
      <c r="E186" s="661" t="s">
        <v>579</v>
      </c>
      <c r="F186" s="662" t="s">
        <v>1503</v>
      </c>
      <c r="G186" s="661" t="s">
        <v>1152</v>
      </c>
      <c r="H186" s="661" t="s">
        <v>1215</v>
      </c>
      <c r="I186" s="661" t="s">
        <v>1216</v>
      </c>
      <c r="J186" s="661" t="s">
        <v>1217</v>
      </c>
      <c r="K186" s="661" t="s">
        <v>1218</v>
      </c>
      <c r="L186" s="663">
        <v>135.21000000000004</v>
      </c>
      <c r="M186" s="663">
        <v>1</v>
      </c>
      <c r="N186" s="664">
        <v>135.21000000000004</v>
      </c>
    </row>
    <row r="187" spans="1:14" ht="14.4" customHeight="1" x14ac:dyDescent="0.3">
      <c r="A187" s="659" t="s">
        <v>556</v>
      </c>
      <c r="B187" s="660" t="s">
        <v>1498</v>
      </c>
      <c r="C187" s="661" t="s">
        <v>567</v>
      </c>
      <c r="D187" s="662" t="s">
        <v>1499</v>
      </c>
      <c r="E187" s="661" t="s">
        <v>579</v>
      </c>
      <c r="F187" s="662" t="s">
        <v>1503</v>
      </c>
      <c r="G187" s="661" t="s">
        <v>1152</v>
      </c>
      <c r="H187" s="661" t="s">
        <v>1219</v>
      </c>
      <c r="I187" s="661" t="s">
        <v>1220</v>
      </c>
      <c r="J187" s="661" t="s">
        <v>1221</v>
      </c>
      <c r="K187" s="661" t="s">
        <v>1222</v>
      </c>
      <c r="L187" s="663">
        <v>30.650034045834161</v>
      </c>
      <c r="M187" s="663">
        <v>1</v>
      </c>
      <c r="N187" s="664">
        <v>30.650034045834161</v>
      </c>
    </row>
    <row r="188" spans="1:14" ht="14.4" customHeight="1" x14ac:dyDescent="0.3">
      <c r="A188" s="659" t="s">
        <v>556</v>
      </c>
      <c r="B188" s="660" t="s">
        <v>1498</v>
      </c>
      <c r="C188" s="661" t="s">
        <v>567</v>
      </c>
      <c r="D188" s="662" t="s">
        <v>1499</v>
      </c>
      <c r="E188" s="661" t="s">
        <v>579</v>
      </c>
      <c r="F188" s="662" t="s">
        <v>1503</v>
      </c>
      <c r="G188" s="661" t="s">
        <v>1152</v>
      </c>
      <c r="H188" s="661" t="s">
        <v>1223</v>
      </c>
      <c r="I188" s="661" t="s">
        <v>1224</v>
      </c>
      <c r="J188" s="661" t="s">
        <v>1225</v>
      </c>
      <c r="K188" s="661" t="s">
        <v>1226</v>
      </c>
      <c r="L188" s="663">
        <v>46.219624648662901</v>
      </c>
      <c r="M188" s="663">
        <v>1</v>
      </c>
      <c r="N188" s="664">
        <v>46.219624648662901</v>
      </c>
    </row>
    <row r="189" spans="1:14" ht="14.4" customHeight="1" x14ac:dyDescent="0.3">
      <c r="A189" s="659" t="s">
        <v>556</v>
      </c>
      <c r="B189" s="660" t="s">
        <v>1498</v>
      </c>
      <c r="C189" s="661" t="s">
        <v>567</v>
      </c>
      <c r="D189" s="662" t="s">
        <v>1499</v>
      </c>
      <c r="E189" s="661" t="s">
        <v>579</v>
      </c>
      <c r="F189" s="662" t="s">
        <v>1503</v>
      </c>
      <c r="G189" s="661" t="s">
        <v>1152</v>
      </c>
      <c r="H189" s="661" t="s">
        <v>1227</v>
      </c>
      <c r="I189" s="661" t="s">
        <v>1228</v>
      </c>
      <c r="J189" s="661" t="s">
        <v>1229</v>
      </c>
      <c r="K189" s="661" t="s">
        <v>1230</v>
      </c>
      <c r="L189" s="663">
        <v>121.54017655098315</v>
      </c>
      <c r="M189" s="663">
        <v>1</v>
      </c>
      <c r="N189" s="664">
        <v>121.54017655098315</v>
      </c>
    </row>
    <row r="190" spans="1:14" ht="14.4" customHeight="1" x14ac:dyDescent="0.3">
      <c r="A190" s="659" t="s">
        <v>556</v>
      </c>
      <c r="B190" s="660" t="s">
        <v>1498</v>
      </c>
      <c r="C190" s="661" t="s">
        <v>567</v>
      </c>
      <c r="D190" s="662" t="s">
        <v>1499</v>
      </c>
      <c r="E190" s="661" t="s">
        <v>579</v>
      </c>
      <c r="F190" s="662" t="s">
        <v>1503</v>
      </c>
      <c r="G190" s="661" t="s">
        <v>1152</v>
      </c>
      <c r="H190" s="661" t="s">
        <v>1231</v>
      </c>
      <c r="I190" s="661" t="s">
        <v>1232</v>
      </c>
      <c r="J190" s="661" t="s">
        <v>1233</v>
      </c>
      <c r="K190" s="661" t="s">
        <v>1234</v>
      </c>
      <c r="L190" s="663">
        <v>70.927499999999995</v>
      </c>
      <c r="M190" s="663">
        <v>48</v>
      </c>
      <c r="N190" s="664">
        <v>3404.52</v>
      </c>
    </row>
    <row r="191" spans="1:14" ht="14.4" customHeight="1" x14ac:dyDescent="0.3">
      <c r="A191" s="659" t="s">
        <v>556</v>
      </c>
      <c r="B191" s="660" t="s">
        <v>1498</v>
      </c>
      <c r="C191" s="661" t="s">
        <v>567</v>
      </c>
      <c r="D191" s="662" t="s">
        <v>1499</v>
      </c>
      <c r="E191" s="661" t="s">
        <v>579</v>
      </c>
      <c r="F191" s="662" t="s">
        <v>1503</v>
      </c>
      <c r="G191" s="661" t="s">
        <v>1152</v>
      </c>
      <c r="H191" s="661" t="s">
        <v>1235</v>
      </c>
      <c r="I191" s="661" t="s">
        <v>1236</v>
      </c>
      <c r="J191" s="661" t="s">
        <v>1237</v>
      </c>
      <c r="K191" s="661" t="s">
        <v>1238</v>
      </c>
      <c r="L191" s="663">
        <v>174.23962756958173</v>
      </c>
      <c r="M191" s="663">
        <v>1</v>
      </c>
      <c r="N191" s="664">
        <v>174.23962756958173</v>
      </c>
    </row>
    <row r="192" spans="1:14" ht="14.4" customHeight="1" x14ac:dyDescent="0.3">
      <c r="A192" s="659" t="s">
        <v>556</v>
      </c>
      <c r="B192" s="660" t="s">
        <v>1498</v>
      </c>
      <c r="C192" s="661" t="s">
        <v>567</v>
      </c>
      <c r="D192" s="662" t="s">
        <v>1499</v>
      </c>
      <c r="E192" s="661" t="s">
        <v>579</v>
      </c>
      <c r="F192" s="662" t="s">
        <v>1503</v>
      </c>
      <c r="G192" s="661" t="s">
        <v>1152</v>
      </c>
      <c r="H192" s="661" t="s">
        <v>1239</v>
      </c>
      <c r="I192" s="661" t="s">
        <v>1240</v>
      </c>
      <c r="J192" s="661" t="s">
        <v>1241</v>
      </c>
      <c r="K192" s="661" t="s">
        <v>1242</v>
      </c>
      <c r="L192" s="663">
        <v>655.77</v>
      </c>
      <c r="M192" s="663">
        <v>2</v>
      </c>
      <c r="N192" s="664">
        <v>1311.54</v>
      </c>
    </row>
    <row r="193" spans="1:14" ht="14.4" customHeight="1" x14ac:dyDescent="0.3">
      <c r="A193" s="659" t="s">
        <v>556</v>
      </c>
      <c r="B193" s="660" t="s">
        <v>1498</v>
      </c>
      <c r="C193" s="661" t="s">
        <v>567</v>
      </c>
      <c r="D193" s="662" t="s">
        <v>1499</v>
      </c>
      <c r="E193" s="661" t="s">
        <v>579</v>
      </c>
      <c r="F193" s="662" t="s">
        <v>1503</v>
      </c>
      <c r="G193" s="661" t="s">
        <v>1152</v>
      </c>
      <c r="H193" s="661" t="s">
        <v>1243</v>
      </c>
      <c r="I193" s="661" t="s">
        <v>1244</v>
      </c>
      <c r="J193" s="661" t="s">
        <v>1178</v>
      </c>
      <c r="K193" s="661" t="s">
        <v>1245</v>
      </c>
      <c r="L193" s="663">
        <v>356.50000000000006</v>
      </c>
      <c r="M193" s="663">
        <v>1</v>
      </c>
      <c r="N193" s="664">
        <v>356.50000000000006</v>
      </c>
    </row>
    <row r="194" spans="1:14" ht="14.4" customHeight="1" x14ac:dyDescent="0.3">
      <c r="A194" s="659" t="s">
        <v>556</v>
      </c>
      <c r="B194" s="660" t="s">
        <v>1498</v>
      </c>
      <c r="C194" s="661" t="s">
        <v>567</v>
      </c>
      <c r="D194" s="662" t="s">
        <v>1499</v>
      </c>
      <c r="E194" s="661" t="s">
        <v>579</v>
      </c>
      <c r="F194" s="662" t="s">
        <v>1503</v>
      </c>
      <c r="G194" s="661" t="s">
        <v>1152</v>
      </c>
      <c r="H194" s="661" t="s">
        <v>1246</v>
      </c>
      <c r="I194" s="661" t="s">
        <v>1247</v>
      </c>
      <c r="J194" s="661" t="s">
        <v>1178</v>
      </c>
      <c r="K194" s="661" t="s">
        <v>1248</v>
      </c>
      <c r="L194" s="663">
        <v>414.00035997213206</v>
      </c>
      <c r="M194" s="663">
        <v>19</v>
      </c>
      <c r="N194" s="664">
        <v>7866.0068394705095</v>
      </c>
    </row>
    <row r="195" spans="1:14" ht="14.4" customHeight="1" x14ac:dyDescent="0.3">
      <c r="A195" s="659" t="s">
        <v>556</v>
      </c>
      <c r="B195" s="660" t="s">
        <v>1498</v>
      </c>
      <c r="C195" s="661" t="s">
        <v>567</v>
      </c>
      <c r="D195" s="662" t="s">
        <v>1499</v>
      </c>
      <c r="E195" s="661" t="s">
        <v>579</v>
      </c>
      <c r="F195" s="662" t="s">
        <v>1503</v>
      </c>
      <c r="G195" s="661" t="s">
        <v>1152</v>
      </c>
      <c r="H195" s="661" t="s">
        <v>1249</v>
      </c>
      <c r="I195" s="661" t="s">
        <v>1250</v>
      </c>
      <c r="J195" s="661" t="s">
        <v>1251</v>
      </c>
      <c r="K195" s="661" t="s">
        <v>1252</v>
      </c>
      <c r="L195" s="663">
        <v>250.82000000000005</v>
      </c>
      <c r="M195" s="663">
        <v>1</v>
      </c>
      <c r="N195" s="664">
        <v>250.82000000000005</v>
      </c>
    </row>
    <row r="196" spans="1:14" ht="14.4" customHeight="1" x14ac:dyDescent="0.3">
      <c r="A196" s="659" t="s">
        <v>556</v>
      </c>
      <c r="B196" s="660" t="s">
        <v>1498</v>
      </c>
      <c r="C196" s="661" t="s">
        <v>567</v>
      </c>
      <c r="D196" s="662" t="s">
        <v>1499</v>
      </c>
      <c r="E196" s="661" t="s">
        <v>579</v>
      </c>
      <c r="F196" s="662" t="s">
        <v>1503</v>
      </c>
      <c r="G196" s="661" t="s">
        <v>1152</v>
      </c>
      <c r="H196" s="661" t="s">
        <v>1253</v>
      </c>
      <c r="I196" s="661" t="s">
        <v>1254</v>
      </c>
      <c r="J196" s="661" t="s">
        <v>1155</v>
      </c>
      <c r="K196" s="661" t="s">
        <v>1255</v>
      </c>
      <c r="L196" s="663">
        <v>371.51</v>
      </c>
      <c r="M196" s="663">
        <v>2</v>
      </c>
      <c r="N196" s="664">
        <v>743.02</v>
      </c>
    </row>
    <row r="197" spans="1:14" ht="14.4" customHeight="1" x14ac:dyDescent="0.3">
      <c r="A197" s="659" t="s">
        <v>556</v>
      </c>
      <c r="B197" s="660" t="s">
        <v>1498</v>
      </c>
      <c r="C197" s="661" t="s">
        <v>567</v>
      </c>
      <c r="D197" s="662" t="s">
        <v>1499</v>
      </c>
      <c r="E197" s="661" t="s">
        <v>579</v>
      </c>
      <c r="F197" s="662" t="s">
        <v>1503</v>
      </c>
      <c r="G197" s="661" t="s">
        <v>1152</v>
      </c>
      <c r="H197" s="661" t="s">
        <v>1256</v>
      </c>
      <c r="I197" s="661" t="s">
        <v>1257</v>
      </c>
      <c r="J197" s="661" t="s">
        <v>1258</v>
      </c>
      <c r="K197" s="661" t="s">
        <v>1259</v>
      </c>
      <c r="L197" s="663">
        <v>162.35999999999999</v>
      </c>
      <c r="M197" s="663">
        <v>1</v>
      </c>
      <c r="N197" s="664">
        <v>162.35999999999999</v>
      </c>
    </row>
    <row r="198" spans="1:14" ht="14.4" customHeight="1" x14ac:dyDescent="0.3">
      <c r="A198" s="659" t="s">
        <v>556</v>
      </c>
      <c r="B198" s="660" t="s">
        <v>1498</v>
      </c>
      <c r="C198" s="661" t="s">
        <v>567</v>
      </c>
      <c r="D198" s="662" t="s">
        <v>1499</v>
      </c>
      <c r="E198" s="661" t="s">
        <v>579</v>
      </c>
      <c r="F198" s="662" t="s">
        <v>1503</v>
      </c>
      <c r="G198" s="661" t="s">
        <v>1152</v>
      </c>
      <c r="H198" s="661" t="s">
        <v>1260</v>
      </c>
      <c r="I198" s="661" t="s">
        <v>1261</v>
      </c>
      <c r="J198" s="661" t="s">
        <v>1262</v>
      </c>
      <c r="K198" s="661" t="s">
        <v>1263</v>
      </c>
      <c r="L198" s="663">
        <v>84.180106113386984</v>
      </c>
      <c r="M198" s="663">
        <v>1</v>
      </c>
      <c r="N198" s="664">
        <v>84.180106113386984</v>
      </c>
    </row>
    <row r="199" spans="1:14" ht="14.4" customHeight="1" x14ac:dyDescent="0.3">
      <c r="A199" s="659" t="s">
        <v>556</v>
      </c>
      <c r="B199" s="660" t="s">
        <v>1498</v>
      </c>
      <c r="C199" s="661" t="s">
        <v>567</v>
      </c>
      <c r="D199" s="662" t="s">
        <v>1499</v>
      </c>
      <c r="E199" s="661" t="s">
        <v>579</v>
      </c>
      <c r="F199" s="662" t="s">
        <v>1503</v>
      </c>
      <c r="G199" s="661" t="s">
        <v>1152</v>
      </c>
      <c r="H199" s="661" t="s">
        <v>1264</v>
      </c>
      <c r="I199" s="661" t="s">
        <v>1265</v>
      </c>
      <c r="J199" s="661" t="s">
        <v>1266</v>
      </c>
      <c r="K199" s="661" t="s">
        <v>1267</v>
      </c>
      <c r="L199" s="663">
        <v>135.68999999999994</v>
      </c>
      <c r="M199" s="663">
        <v>1</v>
      </c>
      <c r="N199" s="664">
        <v>135.68999999999994</v>
      </c>
    </row>
    <row r="200" spans="1:14" ht="14.4" customHeight="1" x14ac:dyDescent="0.3">
      <c r="A200" s="659" t="s">
        <v>556</v>
      </c>
      <c r="B200" s="660" t="s">
        <v>1498</v>
      </c>
      <c r="C200" s="661" t="s">
        <v>567</v>
      </c>
      <c r="D200" s="662" t="s">
        <v>1499</v>
      </c>
      <c r="E200" s="661" t="s">
        <v>579</v>
      </c>
      <c r="F200" s="662" t="s">
        <v>1503</v>
      </c>
      <c r="G200" s="661" t="s">
        <v>1152</v>
      </c>
      <c r="H200" s="661" t="s">
        <v>1268</v>
      </c>
      <c r="I200" s="661" t="s">
        <v>1269</v>
      </c>
      <c r="J200" s="661" t="s">
        <v>1270</v>
      </c>
      <c r="K200" s="661" t="s">
        <v>1271</v>
      </c>
      <c r="L200" s="663">
        <v>0</v>
      </c>
      <c r="M200" s="663">
        <v>0</v>
      </c>
      <c r="N200" s="664">
        <v>0</v>
      </c>
    </row>
    <row r="201" spans="1:14" ht="14.4" customHeight="1" x14ac:dyDescent="0.3">
      <c r="A201" s="659" t="s">
        <v>556</v>
      </c>
      <c r="B201" s="660" t="s">
        <v>1498</v>
      </c>
      <c r="C201" s="661" t="s">
        <v>567</v>
      </c>
      <c r="D201" s="662" t="s">
        <v>1499</v>
      </c>
      <c r="E201" s="661" t="s">
        <v>579</v>
      </c>
      <c r="F201" s="662" t="s">
        <v>1503</v>
      </c>
      <c r="G201" s="661" t="s">
        <v>1152</v>
      </c>
      <c r="H201" s="661" t="s">
        <v>1272</v>
      </c>
      <c r="I201" s="661" t="s">
        <v>1273</v>
      </c>
      <c r="J201" s="661" t="s">
        <v>1270</v>
      </c>
      <c r="K201" s="661" t="s">
        <v>1274</v>
      </c>
      <c r="L201" s="663">
        <v>139.32999999999996</v>
      </c>
      <c r="M201" s="663">
        <v>1</v>
      </c>
      <c r="N201" s="664">
        <v>139.32999999999996</v>
      </c>
    </row>
    <row r="202" spans="1:14" ht="14.4" customHeight="1" x14ac:dyDescent="0.3">
      <c r="A202" s="659" t="s">
        <v>556</v>
      </c>
      <c r="B202" s="660" t="s">
        <v>1498</v>
      </c>
      <c r="C202" s="661" t="s">
        <v>567</v>
      </c>
      <c r="D202" s="662" t="s">
        <v>1499</v>
      </c>
      <c r="E202" s="661" t="s">
        <v>1275</v>
      </c>
      <c r="F202" s="662" t="s">
        <v>1504</v>
      </c>
      <c r="G202" s="661" t="s">
        <v>588</v>
      </c>
      <c r="H202" s="661" t="s">
        <v>1276</v>
      </c>
      <c r="I202" s="661" t="s">
        <v>1277</v>
      </c>
      <c r="J202" s="661" t="s">
        <v>1278</v>
      </c>
      <c r="K202" s="661" t="s">
        <v>1279</v>
      </c>
      <c r="L202" s="663">
        <v>1751.8181818181818</v>
      </c>
      <c r="M202" s="663">
        <v>2.2000000000000002</v>
      </c>
      <c r="N202" s="664">
        <v>3854</v>
      </c>
    </row>
    <row r="203" spans="1:14" ht="14.4" customHeight="1" x14ac:dyDescent="0.3">
      <c r="A203" s="659" t="s">
        <v>556</v>
      </c>
      <c r="B203" s="660" t="s">
        <v>1498</v>
      </c>
      <c r="C203" s="661" t="s">
        <v>567</v>
      </c>
      <c r="D203" s="662" t="s">
        <v>1499</v>
      </c>
      <c r="E203" s="661" t="s">
        <v>1275</v>
      </c>
      <c r="F203" s="662" t="s">
        <v>1504</v>
      </c>
      <c r="G203" s="661" t="s">
        <v>588</v>
      </c>
      <c r="H203" s="661" t="s">
        <v>1280</v>
      </c>
      <c r="I203" s="661" t="s">
        <v>1281</v>
      </c>
      <c r="J203" s="661" t="s">
        <v>1282</v>
      </c>
      <c r="K203" s="661" t="s">
        <v>1279</v>
      </c>
      <c r="L203" s="663">
        <v>1949.9999999999998</v>
      </c>
      <c r="M203" s="663">
        <v>0.60000000000000009</v>
      </c>
      <c r="N203" s="664">
        <v>1170</v>
      </c>
    </row>
    <row r="204" spans="1:14" ht="14.4" customHeight="1" x14ac:dyDescent="0.3">
      <c r="A204" s="659" t="s">
        <v>556</v>
      </c>
      <c r="B204" s="660" t="s">
        <v>1498</v>
      </c>
      <c r="C204" s="661" t="s">
        <v>567</v>
      </c>
      <c r="D204" s="662" t="s">
        <v>1499</v>
      </c>
      <c r="E204" s="661" t="s">
        <v>1275</v>
      </c>
      <c r="F204" s="662" t="s">
        <v>1504</v>
      </c>
      <c r="G204" s="661" t="s">
        <v>588</v>
      </c>
      <c r="H204" s="661" t="s">
        <v>1283</v>
      </c>
      <c r="I204" s="661" t="s">
        <v>237</v>
      </c>
      <c r="J204" s="661" t="s">
        <v>1284</v>
      </c>
      <c r="K204" s="661"/>
      <c r="L204" s="663">
        <v>252.9699739038991</v>
      </c>
      <c r="M204" s="663">
        <v>17</v>
      </c>
      <c r="N204" s="664">
        <v>4300.4895563662849</v>
      </c>
    </row>
    <row r="205" spans="1:14" ht="14.4" customHeight="1" x14ac:dyDescent="0.3">
      <c r="A205" s="659" t="s">
        <v>556</v>
      </c>
      <c r="B205" s="660" t="s">
        <v>1498</v>
      </c>
      <c r="C205" s="661" t="s">
        <v>567</v>
      </c>
      <c r="D205" s="662" t="s">
        <v>1499</v>
      </c>
      <c r="E205" s="661" t="s">
        <v>1275</v>
      </c>
      <c r="F205" s="662" t="s">
        <v>1504</v>
      </c>
      <c r="G205" s="661" t="s">
        <v>1152</v>
      </c>
      <c r="H205" s="661" t="s">
        <v>1285</v>
      </c>
      <c r="I205" s="661" t="s">
        <v>1285</v>
      </c>
      <c r="J205" s="661" t="s">
        <v>1286</v>
      </c>
      <c r="K205" s="661" t="s">
        <v>1287</v>
      </c>
      <c r="L205" s="663">
        <v>252.96993337964955</v>
      </c>
      <c r="M205" s="663">
        <v>43</v>
      </c>
      <c r="N205" s="664">
        <v>10877.70713532493</v>
      </c>
    </row>
    <row r="206" spans="1:14" ht="14.4" customHeight="1" x14ac:dyDescent="0.3">
      <c r="A206" s="659" t="s">
        <v>556</v>
      </c>
      <c r="B206" s="660" t="s">
        <v>1498</v>
      </c>
      <c r="C206" s="661" t="s">
        <v>567</v>
      </c>
      <c r="D206" s="662" t="s">
        <v>1499</v>
      </c>
      <c r="E206" s="661" t="s">
        <v>1275</v>
      </c>
      <c r="F206" s="662" t="s">
        <v>1504</v>
      </c>
      <c r="G206" s="661" t="s">
        <v>1152</v>
      </c>
      <c r="H206" s="661" t="s">
        <v>1288</v>
      </c>
      <c r="I206" s="661" t="s">
        <v>1289</v>
      </c>
      <c r="J206" s="661" t="s">
        <v>1290</v>
      </c>
      <c r="K206" s="661" t="s">
        <v>1291</v>
      </c>
      <c r="L206" s="663">
        <v>207.00000000000006</v>
      </c>
      <c r="M206" s="663">
        <v>13</v>
      </c>
      <c r="N206" s="664">
        <v>2691.0000000000009</v>
      </c>
    </row>
    <row r="207" spans="1:14" ht="14.4" customHeight="1" x14ac:dyDescent="0.3">
      <c r="A207" s="659" t="s">
        <v>556</v>
      </c>
      <c r="B207" s="660" t="s">
        <v>1498</v>
      </c>
      <c r="C207" s="661" t="s">
        <v>567</v>
      </c>
      <c r="D207" s="662" t="s">
        <v>1499</v>
      </c>
      <c r="E207" s="661" t="s">
        <v>1275</v>
      </c>
      <c r="F207" s="662" t="s">
        <v>1504</v>
      </c>
      <c r="G207" s="661" t="s">
        <v>1152</v>
      </c>
      <c r="H207" s="661" t="s">
        <v>1292</v>
      </c>
      <c r="I207" s="661" t="s">
        <v>1293</v>
      </c>
      <c r="J207" s="661" t="s">
        <v>1294</v>
      </c>
      <c r="K207" s="661" t="s">
        <v>1295</v>
      </c>
      <c r="L207" s="663">
        <v>198.26</v>
      </c>
      <c r="M207" s="663">
        <v>2</v>
      </c>
      <c r="N207" s="664">
        <v>396.52</v>
      </c>
    </row>
    <row r="208" spans="1:14" ht="14.4" customHeight="1" x14ac:dyDescent="0.3">
      <c r="A208" s="659" t="s">
        <v>556</v>
      </c>
      <c r="B208" s="660" t="s">
        <v>1498</v>
      </c>
      <c r="C208" s="661" t="s">
        <v>567</v>
      </c>
      <c r="D208" s="662" t="s">
        <v>1499</v>
      </c>
      <c r="E208" s="661" t="s">
        <v>1275</v>
      </c>
      <c r="F208" s="662" t="s">
        <v>1504</v>
      </c>
      <c r="G208" s="661" t="s">
        <v>1152</v>
      </c>
      <c r="H208" s="661" t="s">
        <v>1296</v>
      </c>
      <c r="I208" s="661" t="s">
        <v>1296</v>
      </c>
      <c r="J208" s="661" t="s">
        <v>1297</v>
      </c>
      <c r="K208" s="661" t="s">
        <v>1287</v>
      </c>
      <c r="L208" s="663">
        <v>424.98</v>
      </c>
      <c r="M208" s="663">
        <v>14</v>
      </c>
      <c r="N208" s="664">
        <v>5949.72</v>
      </c>
    </row>
    <row r="209" spans="1:14" ht="14.4" customHeight="1" x14ac:dyDescent="0.3">
      <c r="A209" s="659" t="s">
        <v>556</v>
      </c>
      <c r="B209" s="660" t="s">
        <v>1498</v>
      </c>
      <c r="C209" s="661" t="s">
        <v>567</v>
      </c>
      <c r="D209" s="662" t="s">
        <v>1499</v>
      </c>
      <c r="E209" s="661" t="s">
        <v>1275</v>
      </c>
      <c r="F209" s="662" t="s">
        <v>1504</v>
      </c>
      <c r="G209" s="661" t="s">
        <v>1152</v>
      </c>
      <c r="H209" s="661" t="s">
        <v>1298</v>
      </c>
      <c r="I209" s="661" t="s">
        <v>1298</v>
      </c>
      <c r="J209" s="661" t="s">
        <v>1299</v>
      </c>
      <c r="K209" s="661" t="s">
        <v>1287</v>
      </c>
      <c r="L209" s="663">
        <v>183.36999420148132</v>
      </c>
      <c r="M209" s="663">
        <v>103</v>
      </c>
      <c r="N209" s="664">
        <v>18887.109402752576</v>
      </c>
    </row>
    <row r="210" spans="1:14" ht="14.4" customHeight="1" x14ac:dyDescent="0.3">
      <c r="A210" s="659" t="s">
        <v>556</v>
      </c>
      <c r="B210" s="660" t="s">
        <v>1498</v>
      </c>
      <c r="C210" s="661" t="s">
        <v>567</v>
      </c>
      <c r="D210" s="662" t="s">
        <v>1499</v>
      </c>
      <c r="E210" s="661" t="s">
        <v>1275</v>
      </c>
      <c r="F210" s="662" t="s">
        <v>1504</v>
      </c>
      <c r="G210" s="661" t="s">
        <v>1152</v>
      </c>
      <c r="H210" s="661" t="s">
        <v>1300</v>
      </c>
      <c r="I210" s="661" t="s">
        <v>1300</v>
      </c>
      <c r="J210" s="661" t="s">
        <v>1286</v>
      </c>
      <c r="K210" s="661" t="s">
        <v>1301</v>
      </c>
      <c r="L210" s="663">
        <v>277.6398886995853</v>
      </c>
      <c r="M210" s="663">
        <v>70</v>
      </c>
      <c r="N210" s="664">
        <v>19434.792208970972</v>
      </c>
    </row>
    <row r="211" spans="1:14" ht="14.4" customHeight="1" x14ac:dyDescent="0.3">
      <c r="A211" s="659" t="s">
        <v>556</v>
      </c>
      <c r="B211" s="660" t="s">
        <v>1498</v>
      </c>
      <c r="C211" s="661" t="s">
        <v>567</v>
      </c>
      <c r="D211" s="662" t="s">
        <v>1499</v>
      </c>
      <c r="E211" s="661" t="s">
        <v>1302</v>
      </c>
      <c r="F211" s="662" t="s">
        <v>1505</v>
      </c>
      <c r="G211" s="661" t="s">
        <v>588</v>
      </c>
      <c r="H211" s="661" t="s">
        <v>1303</v>
      </c>
      <c r="I211" s="661" t="s">
        <v>1303</v>
      </c>
      <c r="J211" s="661" t="s">
        <v>1304</v>
      </c>
      <c r="K211" s="661" t="s">
        <v>1305</v>
      </c>
      <c r="L211" s="663">
        <v>72.839830055295039</v>
      </c>
      <c r="M211" s="663">
        <v>4.8</v>
      </c>
      <c r="N211" s="664">
        <v>349.63118426541615</v>
      </c>
    </row>
    <row r="212" spans="1:14" ht="14.4" customHeight="1" x14ac:dyDescent="0.3">
      <c r="A212" s="659" t="s">
        <v>556</v>
      </c>
      <c r="B212" s="660" t="s">
        <v>1498</v>
      </c>
      <c r="C212" s="661" t="s">
        <v>567</v>
      </c>
      <c r="D212" s="662" t="s">
        <v>1499</v>
      </c>
      <c r="E212" s="661" t="s">
        <v>1302</v>
      </c>
      <c r="F212" s="662" t="s">
        <v>1505</v>
      </c>
      <c r="G212" s="661" t="s">
        <v>588</v>
      </c>
      <c r="H212" s="661" t="s">
        <v>1306</v>
      </c>
      <c r="I212" s="661" t="s">
        <v>1307</v>
      </c>
      <c r="J212" s="661" t="s">
        <v>1308</v>
      </c>
      <c r="K212" s="661" t="s">
        <v>1309</v>
      </c>
      <c r="L212" s="663">
        <v>40.38773589588218</v>
      </c>
      <c r="M212" s="663">
        <v>27</v>
      </c>
      <c r="N212" s="664">
        <v>1090.4688691888189</v>
      </c>
    </row>
    <row r="213" spans="1:14" ht="14.4" customHeight="1" x14ac:dyDescent="0.3">
      <c r="A213" s="659" t="s">
        <v>556</v>
      </c>
      <c r="B213" s="660" t="s">
        <v>1498</v>
      </c>
      <c r="C213" s="661" t="s">
        <v>567</v>
      </c>
      <c r="D213" s="662" t="s">
        <v>1499</v>
      </c>
      <c r="E213" s="661" t="s">
        <v>1302</v>
      </c>
      <c r="F213" s="662" t="s">
        <v>1505</v>
      </c>
      <c r="G213" s="661" t="s">
        <v>588</v>
      </c>
      <c r="H213" s="661" t="s">
        <v>1310</v>
      </c>
      <c r="I213" s="661" t="s">
        <v>1311</v>
      </c>
      <c r="J213" s="661" t="s">
        <v>1312</v>
      </c>
      <c r="K213" s="661" t="s">
        <v>623</v>
      </c>
      <c r="L213" s="663">
        <v>68.062606159206084</v>
      </c>
      <c r="M213" s="663">
        <v>11</v>
      </c>
      <c r="N213" s="664">
        <v>748.68866775126696</v>
      </c>
    </row>
    <row r="214" spans="1:14" ht="14.4" customHeight="1" x14ac:dyDescent="0.3">
      <c r="A214" s="659" t="s">
        <v>556</v>
      </c>
      <c r="B214" s="660" t="s">
        <v>1498</v>
      </c>
      <c r="C214" s="661" t="s">
        <v>567</v>
      </c>
      <c r="D214" s="662" t="s">
        <v>1499</v>
      </c>
      <c r="E214" s="661" t="s">
        <v>1302</v>
      </c>
      <c r="F214" s="662" t="s">
        <v>1505</v>
      </c>
      <c r="G214" s="661" t="s">
        <v>588</v>
      </c>
      <c r="H214" s="661" t="s">
        <v>1313</v>
      </c>
      <c r="I214" s="661" t="s">
        <v>1314</v>
      </c>
      <c r="J214" s="661" t="s">
        <v>1315</v>
      </c>
      <c r="K214" s="661" t="s">
        <v>1316</v>
      </c>
      <c r="L214" s="663">
        <v>26.836383148614072</v>
      </c>
      <c r="M214" s="663">
        <v>11</v>
      </c>
      <c r="N214" s="664">
        <v>295.20021463475479</v>
      </c>
    </row>
    <row r="215" spans="1:14" ht="14.4" customHeight="1" x14ac:dyDescent="0.3">
      <c r="A215" s="659" t="s">
        <v>556</v>
      </c>
      <c r="B215" s="660" t="s">
        <v>1498</v>
      </c>
      <c r="C215" s="661" t="s">
        <v>567</v>
      </c>
      <c r="D215" s="662" t="s">
        <v>1499</v>
      </c>
      <c r="E215" s="661" t="s">
        <v>1302</v>
      </c>
      <c r="F215" s="662" t="s">
        <v>1505</v>
      </c>
      <c r="G215" s="661" t="s">
        <v>588</v>
      </c>
      <c r="H215" s="661" t="s">
        <v>1317</v>
      </c>
      <c r="I215" s="661" t="s">
        <v>1318</v>
      </c>
      <c r="J215" s="661" t="s">
        <v>1319</v>
      </c>
      <c r="K215" s="661" t="s">
        <v>1320</v>
      </c>
      <c r="L215" s="663">
        <v>135.77316161751421</v>
      </c>
      <c r="M215" s="663">
        <v>169</v>
      </c>
      <c r="N215" s="664">
        <v>22945.664313359899</v>
      </c>
    </row>
    <row r="216" spans="1:14" ht="14.4" customHeight="1" x14ac:dyDescent="0.3">
      <c r="A216" s="659" t="s">
        <v>556</v>
      </c>
      <c r="B216" s="660" t="s">
        <v>1498</v>
      </c>
      <c r="C216" s="661" t="s">
        <v>567</v>
      </c>
      <c r="D216" s="662" t="s">
        <v>1499</v>
      </c>
      <c r="E216" s="661" t="s">
        <v>1302</v>
      </c>
      <c r="F216" s="662" t="s">
        <v>1505</v>
      </c>
      <c r="G216" s="661" t="s">
        <v>588</v>
      </c>
      <c r="H216" s="661" t="s">
        <v>1321</v>
      </c>
      <c r="I216" s="661" t="s">
        <v>1322</v>
      </c>
      <c r="J216" s="661" t="s">
        <v>1323</v>
      </c>
      <c r="K216" s="661" t="s">
        <v>1324</v>
      </c>
      <c r="L216" s="663">
        <v>428.73130095162838</v>
      </c>
      <c r="M216" s="663">
        <v>6.1999999999999975</v>
      </c>
      <c r="N216" s="664">
        <v>2658.1340659000948</v>
      </c>
    </row>
    <row r="217" spans="1:14" ht="14.4" customHeight="1" x14ac:dyDescent="0.3">
      <c r="A217" s="659" t="s">
        <v>556</v>
      </c>
      <c r="B217" s="660" t="s">
        <v>1498</v>
      </c>
      <c r="C217" s="661" t="s">
        <v>567</v>
      </c>
      <c r="D217" s="662" t="s">
        <v>1499</v>
      </c>
      <c r="E217" s="661" t="s">
        <v>1302</v>
      </c>
      <c r="F217" s="662" t="s">
        <v>1505</v>
      </c>
      <c r="G217" s="661" t="s">
        <v>588</v>
      </c>
      <c r="H217" s="661" t="s">
        <v>1325</v>
      </c>
      <c r="I217" s="661" t="s">
        <v>1326</v>
      </c>
      <c r="J217" s="661" t="s">
        <v>1327</v>
      </c>
      <c r="K217" s="661" t="s">
        <v>1328</v>
      </c>
      <c r="L217" s="663">
        <v>1110.0114087775987</v>
      </c>
      <c r="M217" s="663">
        <v>8.5862999999999996</v>
      </c>
      <c r="N217" s="664">
        <v>9530.8909591870961</v>
      </c>
    </row>
    <row r="218" spans="1:14" ht="14.4" customHeight="1" x14ac:dyDescent="0.3">
      <c r="A218" s="659" t="s">
        <v>556</v>
      </c>
      <c r="B218" s="660" t="s">
        <v>1498</v>
      </c>
      <c r="C218" s="661" t="s">
        <v>567</v>
      </c>
      <c r="D218" s="662" t="s">
        <v>1499</v>
      </c>
      <c r="E218" s="661" t="s">
        <v>1302</v>
      </c>
      <c r="F218" s="662" t="s">
        <v>1505</v>
      </c>
      <c r="G218" s="661" t="s">
        <v>588</v>
      </c>
      <c r="H218" s="661" t="s">
        <v>1329</v>
      </c>
      <c r="I218" s="661" t="s">
        <v>1330</v>
      </c>
      <c r="J218" s="661" t="s">
        <v>1331</v>
      </c>
      <c r="K218" s="661" t="s">
        <v>1332</v>
      </c>
      <c r="L218" s="663">
        <v>641.99012344894402</v>
      </c>
      <c r="M218" s="663">
        <v>5.6999999999999993</v>
      </c>
      <c r="N218" s="664">
        <v>3659.3437036589803</v>
      </c>
    </row>
    <row r="219" spans="1:14" ht="14.4" customHeight="1" x14ac:dyDescent="0.3">
      <c r="A219" s="659" t="s">
        <v>556</v>
      </c>
      <c r="B219" s="660" t="s">
        <v>1498</v>
      </c>
      <c r="C219" s="661" t="s">
        <v>567</v>
      </c>
      <c r="D219" s="662" t="s">
        <v>1499</v>
      </c>
      <c r="E219" s="661" t="s">
        <v>1302</v>
      </c>
      <c r="F219" s="662" t="s">
        <v>1505</v>
      </c>
      <c r="G219" s="661" t="s">
        <v>588</v>
      </c>
      <c r="H219" s="661" t="s">
        <v>1333</v>
      </c>
      <c r="I219" s="661" t="s">
        <v>1334</v>
      </c>
      <c r="J219" s="661" t="s">
        <v>1335</v>
      </c>
      <c r="K219" s="661" t="s">
        <v>1336</v>
      </c>
      <c r="L219" s="663">
        <v>97.093979904867496</v>
      </c>
      <c r="M219" s="663">
        <v>154.40000000000003</v>
      </c>
      <c r="N219" s="664">
        <v>14991.310497311544</v>
      </c>
    </row>
    <row r="220" spans="1:14" ht="14.4" customHeight="1" x14ac:dyDescent="0.3">
      <c r="A220" s="659" t="s">
        <v>556</v>
      </c>
      <c r="B220" s="660" t="s">
        <v>1498</v>
      </c>
      <c r="C220" s="661" t="s">
        <v>567</v>
      </c>
      <c r="D220" s="662" t="s">
        <v>1499</v>
      </c>
      <c r="E220" s="661" t="s">
        <v>1302</v>
      </c>
      <c r="F220" s="662" t="s">
        <v>1505</v>
      </c>
      <c r="G220" s="661" t="s">
        <v>588</v>
      </c>
      <c r="H220" s="661" t="s">
        <v>1337</v>
      </c>
      <c r="I220" s="661" t="s">
        <v>1338</v>
      </c>
      <c r="J220" s="661" t="s">
        <v>1339</v>
      </c>
      <c r="K220" s="661" t="s">
        <v>1340</v>
      </c>
      <c r="L220" s="663">
        <v>2899.2093209711729</v>
      </c>
      <c r="M220" s="663">
        <v>4.8</v>
      </c>
      <c r="N220" s="664">
        <v>13916.204740661629</v>
      </c>
    </row>
    <row r="221" spans="1:14" ht="14.4" customHeight="1" x14ac:dyDescent="0.3">
      <c r="A221" s="659" t="s">
        <v>556</v>
      </c>
      <c r="B221" s="660" t="s">
        <v>1498</v>
      </c>
      <c r="C221" s="661" t="s">
        <v>567</v>
      </c>
      <c r="D221" s="662" t="s">
        <v>1499</v>
      </c>
      <c r="E221" s="661" t="s">
        <v>1302</v>
      </c>
      <c r="F221" s="662" t="s">
        <v>1505</v>
      </c>
      <c r="G221" s="661" t="s">
        <v>588</v>
      </c>
      <c r="H221" s="661" t="s">
        <v>1341</v>
      </c>
      <c r="I221" s="661" t="s">
        <v>1342</v>
      </c>
      <c r="J221" s="661" t="s">
        <v>1343</v>
      </c>
      <c r="K221" s="661" t="s">
        <v>1344</v>
      </c>
      <c r="L221" s="663">
        <v>86.74</v>
      </c>
      <c r="M221" s="663">
        <v>2</v>
      </c>
      <c r="N221" s="664">
        <v>173.48</v>
      </c>
    </row>
    <row r="222" spans="1:14" ht="14.4" customHeight="1" x14ac:dyDescent="0.3">
      <c r="A222" s="659" t="s">
        <v>556</v>
      </c>
      <c r="B222" s="660" t="s">
        <v>1498</v>
      </c>
      <c r="C222" s="661" t="s">
        <v>567</v>
      </c>
      <c r="D222" s="662" t="s">
        <v>1499</v>
      </c>
      <c r="E222" s="661" t="s">
        <v>1302</v>
      </c>
      <c r="F222" s="662" t="s">
        <v>1505</v>
      </c>
      <c r="G222" s="661" t="s">
        <v>588</v>
      </c>
      <c r="H222" s="661" t="s">
        <v>1345</v>
      </c>
      <c r="I222" s="661" t="s">
        <v>1345</v>
      </c>
      <c r="J222" s="661" t="s">
        <v>1346</v>
      </c>
      <c r="K222" s="661" t="s">
        <v>1347</v>
      </c>
      <c r="L222" s="663">
        <v>814.62999999999977</v>
      </c>
      <c r="M222" s="663">
        <v>5.7000000000000011</v>
      </c>
      <c r="N222" s="664">
        <v>4643.3909999999996</v>
      </c>
    </row>
    <row r="223" spans="1:14" ht="14.4" customHeight="1" x14ac:dyDescent="0.3">
      <c r="A223" s="659" t="s">
        <v>556</v>
      </c>
      <c r="B223" s="660" t="s">
        <v>1498</v>
      </c>
      <c r="C223" s="661" t="s">
        <v>567</v>
      </c>
      <c r="D223" s="662" t="s">
        <v>1499</v>
      </c>
      <c r="E223" s="661" t="s">
        <v>1302</v>
      </c>
      <c r="F223" s="662" t="s">
        <v>1505</v>
      </c>
      <c r="G223" s="661" t="s">
        <v>588</v>
      </c>
      <c r="H223" s="661" t="s">
        <v>1348</v>
      </c>
      <c r="I223" s="661" t="s">
        <v>1349</v>
      </c>
      <c r="J223" s="661" t="s">
        <v>1350</v>
      </c>
      <c r="K223" s="661" t="s">
        <v>1351</v>
      </c>
      <c r="L223" s="663">
        <v>1440.9498968044877</v>
      </c>
      <c r="M223" s="663">
        <v>0.7</v>
      </c>
      <c r="N223" s="664">
        <v>1008.6649277631413</v>
      </c>
    </row>
    <row r="224" spans="1:14" ht="14.4" customHeight="1" x14ac:dyDescent="0.3">
      <c r="A224" s="659" t="s">
        <v>556</v>
      </c>
      <c r="B224" s="660" t="s">
        <v>1498</v>
      </c>
      <c r="C224" s="661" t="s">
        <v>567</v>
      </c>
      <c r="D224" s="662" t="s">
        <v>1499</v>
      </c>
      <c r="E224" s="661" t="s">
        <v>1302</v>
      </c>
      <c r="F224" s="662" t="s">
        <v>1505</v>
      </c>
      <c r="G224" s="661" t="s">
        <v>588</v>
      </c>
      <c r="H224" s="661" t="s">
        <v>1352</v>
      </c>
      <c r="I224" s="661" t="s">
        <v>1353</v>
      </c>
      <c r="J224" s="661" t="s">
        <v>1308</v>
      </c>
      <c r="K224" s="661" t="s">
        <v>1354</v>
      </c>
      <c r="L224" s="663">
        <v>48.42</v>
      </c>
      <c r="M224" s="663">
        <v>2</v>
      </c>
      <c r="N224" s="664">
        <v>96.84</v>
      </c>
    </row>
    <row r="225" spans="1:14" ht="14.4" customHeight="1" x14ac:dyDescent="0.3">
      <c r="A225" s="659" t="s">
        <v>556</v>
      </c>
      <c r="B225" s="660" t="s">
        <v>1498</v>
      </c>
      <c r="C225" s="661" t="s">
        <v>567</v>
      </c>
      <c r="D225" s="662" t="s">
        <v>1499</v>
      </c>
      <c r="E225" s="661" t="s">
        <v>1302</v>
      </c>
      <c r="F225" s="662" t="s">
        <v>1505</v>
      </c>
      <c r="G225" s="661" t="s">
        <v>588</v>
      </c>
      <c r="H225" s="661" t="s">
        <v>1355</v>
      </c>
      <c r="I225" s="661" t="s">
        <v>1356</v>
      </c>
      <c r="J225" s="661" t="s">
        <v>1357</v>
      </c>
      <c r="K225" s="661" t="s">
        <v>1358</v>
      </c>
      <c r="L225" s="663">
        <v>82.830112275920428</v>
      </c>
      <c r="M225" s="663">
        <v>30</v>
      </c>
      <c r="N225" s="664">
        <v>2484.903368277613</v>
      </c>
    </row>
    <row r="226" spans="1:14" ht="14.4" customHeight="1" x14ac:dyDescent="0.3">
      <c r="A226" s="659" t="s">
        <v>556</v>
      </c>
      <c r="B226" s="660" t="s">
        <v>1498</v>
      </c>
      <c r="C226" s="661" t="s">
        <v>567</v>
      </c>
      <c r="D226" s="662" t="s">
        <v>1499</v>
      </c>
      <c r="E226" s="661" t="s">
        <v>1302</v>
      </c>
      <c r="F226" s="662" t="s">
        <v>1505</v>
      </c>
      <c r="G226" s="661" t="s">
        <v>588</v>
      </c>
      <c r="H226" s="661" t="s">
        <v>1359</v>
      </c>
      <c r="I226" s="661" t="s">
        <v>1359</v>
      </c>
      <c r="J226" s="661" t="s">
        <v>1360</v>
      </c>
      <c r="K226" s="661" t="s">
        <v>1361</v>
      </c>
      <c r="L226" s="663">
        <v>920</v>
      </c>
      <c r="M226" s="663">
        <v>1.5</v>
      </c>
      <c r="N226" s="664">
        <v>1380</v>
      </c>
    </row>
    <row r="227" spans="1:14" ht="14.4" customHeight="1" x14ac:dyDescent="0.3">
      <c r="A227" s="659" t="s">
        <v>556</v>
      </c>
      <c r="B227" s="660" t="s">
        <v>1498</v>
      </c>
      <c r="C227" s="661" t="s">
        <v>567</v>
      </c>
      <c r="D227" s="662" t="s">
        <v>1499</v>
      </c>
      <c r="E227" s="661" t="s">
        <v>1302</v>
      </c>
      <c r="F227" s="662" t="s">
        <v>1505</v>
      </c>
      <c r="G227" s="661" t="s">
        <v>588</v>
      </c>
      <c r="H227" s="661" t="s">
        <v>1362</v>
      </c>
      <c r="I227" s="661" t="s">
        <v>1362</v>
      </c>
      <c r="J227" s="661" t="s">
        <v>1363</v>
      </c>
      <c r="K227" s="661" t="s">
        <v>1364</v>
      </c>
      <c r="L227" s="663">
        <v>1167.25</v>
      </c>
      <c r="M227" s="663">
        <v>4.2</v>
      </c>
      <c r="N227" s="664">
        <v>4902.45</v>
      </c>
    </row>
    <row r="228" spans="1:14" ht="14.4" customHeight="1" x14ac:dyDescent="0.3">
      <c r="A228" s="659" t="s">
        <v>556</v>
      </c>
      <c r="B228" s="660" t="s">
        <v>1498</v>
      </c>
      <c r="C228" s="661" t="s">
        <v>567</v>
      </c>
      <c r="D228" s="662" t="s">
        <v>1499</v>
      </c>
      <c r="E228" s="661" t="s">
        <v>1302</v>
      </c>
      <c r="F228" s="662" t="s">
        <v>1505</v>
      </c>
      <c r="G228" s="661" t="s">
        <v>588</v>
      </c>
      <c r="H228" s="661" t="s">
        <v>1365</v>
      </c>
      <c r="I228" s="661" t="s">
        <v>1365</v>
      </c>
      <c r="J228" s="661" t="s">
        <v>1366</v>
      </c>
      <c r="K228" s="661" t="s">
        <v>1367</v>
      </c>
      <c r="L228" s="663">
        <v>168.20210402435976</v>
      </c>
      <c r="M228" s="663">
        <v>23.999999999999996</v>
      </c>
      <c r="N228" s="664">
        <v>4036.8504965846332</v>
      </c>
    </row>
    <row r="229" spans="1:14" ht="14.4" customHeight="1" x14ac:dyDescent="0.3">
      <c r="A229" s="659" t="s">
        <v>556</v>
      </c>
      <c r="B229" s="660" t="s">
        <v>1498</v>
      </c>
      <c r="C229" s="661" t="s">
        <v>567</v>
      </c>
      <c r="D229" s="662" t="s">
        <v>1499</v>
      </c>
      <c r="E229" s="661" t="s">
        <v>1302</v>
      </c>
      <c r="F229" s="662" t="s">
        <v>1505</v>
      </c>
      <c r="G229" s="661" t="s">
        <v>1152</v>
      </c>
      <c r="H229" s="661" t="s">
        <v>1368</v>
      </c>
      <c r="I229" s="661" t="s">
        <v>1369</v>
      </c>
      <c r="J229" s="661" t="s">
        <v>1370</v>
      </c>
      <c r="K229" s="661" t="s">
        <v>1371</v>
      </c>
      <c r="L229" s="663">
        <v>88.599961963886571</v>
      </c>
      <c r="M229" s="663">
        <v>197</v>
      </c>
      <c r="N229" s="664">
        <v>17454.192506885654</v>
      </c>
    </row>
    <row r="230" spans="1:14" ht="14.4" customHeight="1" x14ac:dyDescent="0.3">
      <c r="A230" s="659" t="s">
        <v>556</v>
      </c>
      <c r="B230" s="660" t="s">
        <v>1498</v>
      </c>
      <c r="C230" s="661" t="s">
        <v>567</v>
      </c>
      <c r="D230" s="662" t="s">
        <v>1499</v>
      </c>
      <c r="E230" s="661" t="s">
        <v>1302</v>
      </c>
      <c r="F230" s="662" t="s">
        <v>1505</v>
      </c>
      <c r="G230" s="661" t="s">
        <v>1152</v>
      </c>
      <c r="H230" s="661" t="s">
        <v>1372</v>
      </c>
      <c r="I230" s="661" t="s">
        <v>1373</v>
      </c>
      <c r="J230" s="661" t="s">
        <v>1374</v>
      </c>
      <c r="K230" s="661" t="s">
        <v>1375</v>
      </c>
      <c r="L230" s="663">
        <v>138.25189829855466</v>
      </c>
      <c r="M230" s="663">
        <v>15</v>
      </c>
      <c r="N230" s="664">
        <v>2073.7784744783198</v>
      </c>
    </row>
    <row r="231" spans="1:14" ht="14.4" customHeight="1" x14ac:dyDescent="0.3">
      <c r="A231" s="659" t="s">
        <v>556</v>
      </c>
      <c r="B231" s="660" t="s">
        <v>1498</v>
      </c>
      <c r="C231" s="661" t="s">
        <v>567</v>
      </c>
      <c r="D231" s="662" t="s">
        <v>1499</v>
      </c>
      <c r="E231" s="661" t="s">
        <v>1302</v>
      </c>
      <c r="F231" s="662" t="s">
        <v>1505</v>
      </c>
      <c r="G231" s="661" t="s">
        <v>1152</v>
      </c>
      <c r="H231" s="661" t="s">
        <v>1376</v>
      </c>
      <c r="I231" s="661" t="s">
        <v>1377</v>
      </c>
      <c r="J231" s="661" t="s">
        <v>1378</v>
      </c>
      <c r="K231" s="661" t="s">
        <v>1379</v>
      </c>
      <c r="L231" s="663">
        <v>104.41995915368881</v>
      </c>
      <c r="M231" s="663">
        <v>38</v>
      </c>
      <c r="N231" s="664">
        <v>3967.9584478401748</v>
      </c>
    </row>
    <row r="232" spans="1:14" ht="14.4" customHeight="1" x14ac:dyDescent="0.3">
      <c r="A232" s="659" t="s">
        <v>556</v>
      </c>
      <c r="B232" s="660" t="s">
        <v>1498</v>
      </c>
      <c r="C232" s="661" t="s">
        <v>567</v>
      </c>
      <c r="D232" s="662" t="s">
        <v>1499</v>
      </c>
      <c r="E232" s="661" t="s">
        <v>1380</v>
      </c>
      <c r="F232" s="662" t="s">
        <v>1506</v>
      </c>
      <c r="G232" s="661" t="s">
        <v>588</v>
      </c>
      <c r="H232" s="661" t="s">
        <v>1381</v>
      </c>
      <c r="I232" s="661" t="s">
        <v>1382</v>
      </c>
      <c r="J232" s="661" t="s">
        <v>1383</v>
      </c>
      <c r="K232" s="661" t="s">
        <v>1100</v>
      </c>
      <c r="L232" s="663">
        <v>76.894999999999996</v>
      </c>
      <c r="M232" s="663">
        <v>6</v>
      </c>
      <c r="N232" s="664">
        <v>461.37</v>
      </c>
    </row>
    <row r="233" spans="1:14" ht="14.4" customHeight="1" x14ac:dyDescent="0.3">
      <c r="A233" s="659" t="s">
        <v>556</v>
      </c>
      <c r="B233" s="660" t="s">
        <v>1498</v>
      </c>
      <c r="C233" s="661" t="s">
        <v>567</v>
      </c>
      <c r="D233" s="662" t="s">
        <v>1499</v>
      </c>
      <c r="E233" s="661" t="s">
        <v>1380</v>
      </c>
      <c r="F233" s="662" t="s">
        <v>1506</v>
      </c>
      <c r="G233" s="661" t="s">
        <v>588</v>
      </c>
      <c r="H233" s="661" t="s">
        <v>1384</v>
      </c>
      <c r="I233" s="661" t="s">
        <v>1385</v>
      </c>
      <c r="J233" s="661" t="s">
        <v>1386</v>
      </c>
      <c r="K233" s="661" t="s">
        <v>1387</v>
      </c>
      <c r="L233" s="663">
        <v>93.18</v>
      </c>
      <c r="M233" s="663">
        <v>1</v>
      </c>
      <c r="N233" s="664">
        <v>93.18</v>
      </c>
    </row>
    <row r="234" spans="1:14" ht="14.4" customHeight="1" x14ac:dyDescent="0.3">
      <c r="A234" s="659" t="s">
        <v>556</v>
      </c>
      <c r="B234" s="660" t="s">
        <v>1498</v>
      </c>
      <c r="C234" s="661" t="s">
        <v>567</v>
      </c>
      <c r="D234" s="662" t="s">
        <v>1499</v>
      </c>
      <c r="E234" s="661" t="s">
        <v>1380</v>
      </c>
      <c r="F234" s="662" t="s">
        <v>1506</v>
      </c>
      <c r="G234" s="661" t="s">
        <v>1152</v>
      </c>
      <c r="H234" s="661" t="s">
        <v>1388</v>
      </c>
      <c r="I234" s="661" t="s">
        <v>1389</v>
      </c>
      <c r="J234" s="661" t="s">
        <v>1390</v>
      </c>
      <c r="K234" s="661"/>
      <c r="L234" s="663">
        <v>31.589970887372303</v>
      </c>
      <c r="M234" s="663">
        <v>129</v>
      </c>
      <c r="N234" s="664">
        <v>4075.1062444710269</v>
      </c>
    </row>
    <row r="235" spans="1:14" ht="14.4" customHeight="1" x14ac:dyDescent="0.3">
      <c r="A235" s="659" t="s">
        <v>556</v>
      </c>
      <c r="B235" s="660" t="s">
        <v>1498</v>
      </c>
      <c r="C235" s="661" t="s">
        <v>567</v>
      </c>
      <c r="D235" s="662" t="s">
        <v>1499</v>
      </c>
      <c r="E235" s="661" t="s">
        <v>1380</v>
      </c>
      <c r="F235" s="662" t="s">
        <v>1506</v>
      </c>
      <c r="G235" s="661" t="s">
        <v>1152</v>
      </c>
      <c r="H235" s="661" t="s">
        <v>1391</v>
      </c>
      <c r="I235" s="661" t="s">
        <v>1392</v>
      </c>
      <c r="J235" s="661" t="s">
        <v>1393</v>
      </c>
      <c r="K235" s="661" t="s">
        <v>1394</v>
      </c>
      <c r="L235" s="663">
        <v>457.78</v>
      </c>
      <c r="M235" s="663">
        <v>1</v>
      </c>
      <c r="N235" s="664">
        <v>457.78</v>
      </c>
    </row>
    <row r="236" spans="1:14" ht="14.4" customHeight="1" x14ac:dyDescent="0.3">
      <c r="A236" s="659" t="s">
        <v>556</v>
      </c>
      <c r="B236" s="660" t="s">
        <v>1498</v>
      </c>
      <c r="C236" s="661" t="s">
        <v>567</v>
      </c>
      <c r="D236" s="662" t="s">
        <v>1499</v>
      </c>
      <c r="E236" s="661" t="s">
        <v>1395</v>
      </c>
      <c r="F236" s="662" t="s">
        <v>1507</v>
      </c>
      <c r="G236" s="661"/>
      <c r="H236" s="661"/>
      <c r="I236" s="661" t="s">
        <v>1396</v>
      </c>
      <c r="J236" s="661" t="s">
        <v>1397</v>
      </c>
      <c r="K236" s="661"/>
      <c r="L236" s="663">
        <v>6817.2</v>
      </c>
      <c r="M236" s="663">
        <v>5</v>
      </c>
      <c r="N236" s="664">
        <v>34086</v>
      </c>
    </row>
    <row r="237" spans="1:14" ht="14.4" customHeight="1" x14ac:dyDescent="0.3">
      <c r="A237" s="659" t="s">
        <v>556</v>
      </c>
      <c r="B237" s="660" t="s">
        <v>1498</v>
      </c>
      <c r="C237" s="661" t="s">
        <v>567</v>
      </c>
      <c r="D237" s="662" t="s">
        <v>1499</v>
      </c>
      <c r="E237" s="661" t="s">
        <v>1398</v>
      </c>
      <c r="F237" s="662" t="s">
        <v>1508</v>
      </c>
      <c r="G237" s="661"/>
      <c r="H237" s="661"/>
      <c r="I237" s="661" t="s">
        <v>1399</v>
      </c>
      <c r="J237" s="661" t="s">
        <v>1400</v>
      </c>
      <c r="K237" s="661"/>
      <c r="L237" s="663">
        <v>4445.99</v>
      </c>
      <c r="M237" s="663">
        <v>3</v>
      </c>
      <c r="N237" s="664">
        <v>13337.97</v>
      </c>
    </row>
    <row r="238" spans="1:14" ht="14.4" customHeight="1" x14ac:dyDescent="0.3">
      <c r="A238" s="659" t="s">
        <v>556</v>
      </c>
      <c r="B238" s="660" t="s">
        <v>1498</v>
      </c>
      <c r="C238" s="661" t="s">
        <v>570</v>
      </c>
      <c r="D238" s="662" t="s">
        <v>1500</v>
      </c>
      <c r="E238" s="661" t="s">
        <v>579</v>
      </c>
      <c r="F238" s="662" t="s">
        <v>1503</v>
      </c>
      <c r="G238" s="661" t="s">
        <v>588</v>
      </c>
      <c r="H238" s="661" t="s">
        <v>589</v>
      </c>
      <c r="I238" s="661" t="s">
        <v>589</v>
      </c>
      <c r="J238" s="661" t="s">
        <v>590</v>
      </c>
      <c r="K238" s="661" t="s">
        <v>591</v>
      </c>
      <c r="L238" s="663">
        <v>192.04999999999998</v>
      </c>
      <c r="M238" s="663">
        <v>4</v>
      </c>
      <c r="N238" s="664">
        <v>768.19999999999993</v>
      </c>
    </row>
    <row r="239" spans="1:14" ht="14.4" customHeight="1" x14ac:dyDescent="0.3">
      <c r="A239" s="659" t="s">
        <v>556</v>
      </c>
      <c r="B239" s="660" t="s">
        <v>1498</v>
      </c>
      <c r="C239" s="661" t="s">
        <v>570</v>
      </c>
      <c r="D239" s="662" t="s">
        <v>1500</v>
      </c>
      <c r="E239" s="661" t="s">
        <v>579</v>
      </c>
      <c r="F239" s="662" t="s">
        <v>1503</v>
      </c>
      <c r="G239" s="661" t="s">
        <v>588</v>
      </c>
      <c r="H239" s="661" t="s">
        <v>597</v>
      </c>
      <c r="I239" s="661" t="s">
        <v>598</v>
      </c>
      <c r="J239" s="661" t="s">
        <v>599</v>
      </c>
      <c r="K239" s="661" t="s">
        <v>600</v>
      </c>
      <c r="L239" s="663">
        <v>86.710257874114006</v>
      </c>
      <c r="M239" s="663">
        <v>6</v>
      </c>
      <c r="N239" s="664">
        <v>520.26154724468404</v>
      </c>
    </row>
    <row r="240" spans="1:14" ht="14.4" customHeight="1" x14ac:dyDescent="0.3">
      <c r="A240" s="659" t="s">
        <v>556</v>
      </c>
      <c r="B240" s="660" t="s">
        <v>1498</v>
      </c>
      <c r="C240" s="661" t="s">
        <v>570</v>
      </c>
      <c r="D240" s="662" t="s">
        <v>1500</v>
      </c>
      <c r="E240" s="661" t="s">
        <v>579</v>
      </c>
      <c r="F240" s="662" t="s">
        <v>1503</v>
      </c>
      <c r="G240" s="661" t="s">
        <v>588</v>
      </c>
      <c r="H240" s="661" t="s">
        <v>628</v>
      </c>
      <c r="I240" s="661" t="s">
        <v>629</v>
      </c>
      <c r="J240" s="661" t="s">
        <v>630</v>
      </c>
      <c r="K240" s="661" t="s">
        <v>631</v>
      </c>
      <c r="L240" s="663">
        <v>42.080217985240466</v>
      </c>
      <c r="M240" s="663">
        <v>1</v>
      </c>
      <c r="N240" s="664">
        <v>42.080217985240466</v>
      </c>
    </row>
    <row r="241" spans="1:14" ht="14.4" customHeight="1" x14ac:dyDescent="0.3">
      <c r="A241" s="659" t="s">
        <v>556</v>
      </c>
      <c r="B241" s="660" t="s">
        <v>1498</v>
      </c>
      <c r="C241" s="661" t="s">
        <v>570</v>
      </c>
      <c r="D241" s="662" t="s">
        <v>1500</v>
      </c>
      <c r="E241" s="661" t="s">
        <v>579</v>
      </c>
      <c r="F241" s="662" t="s">
        <v>1503</v>
      </c>
      <c r="G241" s="661" t="s">
        <v>588</v>
      </c>
      <c r="H241" s="661" t="s">
        <v>658</v>
      </c>
      <c r="I241" s="661" t="s">
        <v>658</v>
      </c>
      <c r="J241" s="661" t="s">
        <v>659</v>
      </c>
      <c r="K241" s="661" t="s">
        <v>660</v>
      </c>
      <c r="L241" s="663">
        <v>38.189920842331567</v>
      </c>
      <c r="M241" s="663">
        <v>2</v>
      </c>
      <c r="N241" s="664">
        <v>76.379841684663134</v>
      </c>
    </row>
    <row r="242" spans="1:14" ht="14.4" customHeight="1" x14ac:dyDescent="0.3">
      <c r="A242" s="659" t="s">
        <v>556</v>
      </c>
      <c r="B242" s="660" t="s">
        <v>1498</v>
      </c>
      <c r="C242" s="661" t="s">
        <v>570</v>
      </c>
      <c r="D242" s="662" t="s">
        <v>1500</v>
      </c>
      <c r="E242" s="661" t="s">
        <v>579</v>
      </c>
      <c r="F242" s="662" t="s">
        <v>1503</v>
      </c>
      <c r="G242" s="661" t="s">
        <v>588</v>
      </c>
      <c r="H242" s="661" t="s">
        <v>711</v>
      </c>
      <c r="I242" s="661" t="s">
        <v>712</v>
      </c>
      <c r="J242" s="661" t="s">
        <v>713</v>
      </c>
      <c r="K242" s="661" t="s">
        <v>714</v>
      </c>
      <c r="L242" s="663">
        <v>87.830418920919797</v>
      </c>
      <c r="M242" s="663">
        <v>1</v>
      </c>
      <c r="N242" s="664">
        <v>87.830418920919797</v>
      </c>
    </row>
    <row r="243" spans="1:14" ht="14.4" customHeight="1" x14ac:dyDescent="0.3">
      <c r="A243" s="659" t="s">
        <v>556</v>
      </c>
      <c r="B243" s="660" t="s">
        <v>1498</v>
      </c>
      <c r="C243" s="661" t="s">
        <v>570</v>
      </c>
      <c r="D243" s="662" t="s">
        <v>1500</v>
      </c>
      <c r="E243" s="661" t="s">
        <v>579</v>
      </c>
      <c r="F243" s="662" t="s">
        <v>1503</v>
      </c>
      <c r="G243" s="661" t="s">
        <v>588</v>
      </c>
      <c r="H243" s="661" t="s">
        <v>1401</v>
      </c>
      <c r="I243" s="661" t="s">
        <v>1402</v>
      </c>
      <c r="J243" s="661" t="s">
        <v>769</v>
      </c>
      <c r="K243" s="661" t="s">
        <v>1403</v>
      </c>
      <c r="L243" s="663">
        <v>27.469999999999988</v>
      </c>
      <c r="M243" s="663">
        <v>1</v>
      </c>
      <c r="N243" s="664">
        <v>27.469999999999988</v>
      </c>
    </row>
    <row r="244" spans="1:14" ht="14.4" customHeight="1" x14ac:dyDescent="0.3">
      <c r="A244" s="659" t="s">
        <v>556</v>
      </c>
      <c r="B244" s="660" t="s">
        <v>1498</v>
      </c>
      <c r="C244" s="661" t="s">
        <v>570</v>
      </c>
      <c r="D244" s="662" t="s">
        <v>1500</v>
      </c>
      <c r="E244" s="661" t="s">
        <v>579</v>
      </c>
      <c r="F244" s="662" t="s">
        <v>1503</v>
      </c>
      <c r="G244" s="661" t="s">
        <v>588</v>
      </c>
      <c r="H244" s="661" t="s">
        <v>753</v>
      </c>
      <c r="I244" s="661" t="s">
        <v>237</v>
      </c>
      <c r="J244" s="661" t="s">
        <v>754</v>
      </c>
      <c r="K244" s="661"/>
      <c r="L244" s="663">
        <v>97.32</v>
      </c>
      <c r="M244" s="663">
        <v>2</v>
      </c>
      <c r="N244" s="664">
        <v>194.64</v>
      </c>
    </row>
    <row r="245" spans="1:14" ht="14.4" customHeight="1" x14ac:dyDescent="0.3">
      <c r="A245" s="659" t="s">
        <v>556</v>
      </c>
      <c r="B245" s="660" t="s">
        <v>1498</v>
      </c>
      <c r="C245" s="661" t="s">
        <v>570</v>
      </c>
      <c r="D245" s="662" t="s">
        <v>1500</v>
      </c>
      <c r="E245" s="661" t="s">
        <v>579</v>
      </c>
      <c r="F245" s="662" t="s">
        <v>1503</v>
      </c>
      <c r="G245" s="661" t="s">
        <v>588</v>
      </c>
      <c r="H245" s="661" t="s">
        <v>1404</v>
      </c>
      <c r="I245" s="661" t="s">
        <v>237</v>
      </c>
      <c r="J245" s="661" t="s">
        <v>1405</v>
      </c>
      <c r="K245" s="661"/>
      <c r="L245" s="663">
        <v>41.03999575715941</v>
      </c>
      <c r="M245" s="663">
        <v>3</v>
      </c>
      <c r="N245" s="664">
        <v>123.11998727147824</v>
      </c>
    </row>
    <row r="246" spans="1:14" ht="14.4" customHeight="1" x14ac:dyDescent="0.3">
      <c r="A246" s="659" t="s">
        <v>556</v>
      </c>
      <c r="B246" s="660" t="s">
        <v>1498</v>
      </c>
      <c r="C246" s="661" t="s">
        <v>570</v>
      </c>
      <c r="D246" s="662" t="s">
        <v>1500</v>
      </c>
      <c r="E246" s="661" t="s">
        <v>579</v>
      </c>
      <c r="F246" s="662" t="s">
        <v>1503</v>
      </c>
      <c r="G246" s="661" t="s">
        <v>588</v>
      </c>
      <c r="H246" s="661" t="s">
        <v>1406</v>
      </c>
      <c r="I246" s="661" t="s">
        <v>237</v>
      </c>
      <c r="J246" s="661" t="s">
        <v>1407</v>
      </c>
      <c r="K246" s="661"/>
      <c r="L246" s="663">
        <v>42.70995279059921</v>
      </c>
      <c r="M246" s="663">
        <v>12</v>
      </c>
      <c r="N246" s="664">
        <v>512.51943348719055</v>
      </c>
    </row>
    <row r="247" spans="1:14" ht="14.4" customHeight="1" x14ac:dyDescent="0.3">
      <c r="A247" s="659" t="s">
        <v>556</v>
      </c>
      <c r="B247" s="660" t="s">
        <v>1498</v>
      </c>
      <c r="C247" s="661" t="s">
        <v>570</v>
      </c>
      <c r="D247" s="662" t="s">
        <v>1500</v>
      </c>
      <c r="E247" s="661" t="s">
        <v>579</v>
      </c>
      <c r="F247" s="662" t="s">
        <v>1503</v>
      </c>
      <c r="G247" s="661" t="s">
        <v>588</v>
      </c>
      <c r="H247" s="661" t="s">
        <v>790</v>
      </c>
      <c r="I247" s="661" t="s">
        <v>791</v>
      </c>
      <c r="J247" s="661" t="s">
        <v>792</v>
      </c>
      <c r="K247" s="661" t="s">
        <v>793</v>
      </c>
      <c r="L247" s="663">
        <v>19.089999999999996</v>
      </c>
      <c r="M247" s="663">
        <v>10</v>
      </c>
      <c r="N247" s="664">
        <v>190.89999999999998</v>
      </c>
    </row>
    <row r="248" spans="1:14" ht="14.4" customHeight="1" x14ac:dyDescent="0.3">
      <c r="A248" s="659" t="s">
        <v>556</v>
      </c>
      <c r="B248" s="660" t="s">
        <v>1498</v>
      </c>
      <c r="C248" s="661" t="s">
        <v>570</v>
      </c>
      <c r="D248" s="662" t="s">
        <v>1500</v>
      </c>
      <c r="E248" s="661" t="s">
        <v>579</v>
      </c>
      <c r="F248" s="662" t="s">
        <v>1503</v>
      </c>
      <c r="G248" s="661" t="s">
        <v>588</v>
      </c>
      <c r="H248" s="661" t="s">
        <v>809</v>
      </c>
      <c r="I248" s="661" t="s">
        <v>810</v>
      </c>
      <c r="J248" s="661" t="s">
        <v>811</v>
      </c>
      <c r="K248" s="661" t="s">
        <v>600</v>
      </c>
      <c r="L248" s="663">
        <v>121.969639569306</v>
      </c>
      <c r="M248" s="663">
        <v>1</v>
      </c>
      <c r="N248" s="664">
        <v>121.969639569306</v>
      </c>
    </row>
    <row r="249" spans="1:14" ht="14.4" customHeight="1" x14ac:dyDescent="0.3">
      <c r="A249" s="659" t="s">
        <v>556</v>
      </c>
      <c r="B249" s="660" t="s">
        <v>1498</v>
      </c>
      <c r="C249" s="661" t="s">
        <v>570</v>
      </c>
      <c r="D249" s="662" t="s">
        <v>1500</v>
      </c>
      <c r="E249" s="661" t="s">
        <v>579</v>
      </c>
      <c r="F249" s="662" t="s">
        <v>1503</v>
      </c>
      <c r="G249" s="661" t="s">
        <v>588</v>
      </c>
      <c r="H249" s="661" t="s">
        <v>889</v>
      </c>
      <c r="I249" s="661" t="s">
        <v>890</v>
      </c>
      <c r="J249" s="661" t="s">
        <v>607</v>
      </c>
      <c r="K249" s="661" t="s">
        <v>891</v>
      </c>
      <c r="L249" s="663">
        <v>51.740000000000016</v>
      </c>
      <c r="M249" s="663">
        <v>1</v>
      </c>
      <c r="N249" s="664">
        <v>51.740000000000016</v>
      </c>
    </row>
    <row r="250" spans="1:14" ht="14.4" customHeight="1" x14ac:dyDescent="0.3">
      <c r="A250" s="659" t="s">
        <v>556</v>
      </c>
      <c r="B250" s="660" t="s">
        <v>1498</v>
      </c>
      <c r="C250" s="661" t="s">
        <v>570</v>
      </c>
      <c r="D250" s="662" t="s">
        <v>1500</v>
      </c>
      <c r="E250" s="661" t="s">
        <v>579</v>
      </c>
      <c r="F250" s="662" t="s">
        <v>1503</v>
      </c>
      <c r="G250" s="661" t="s">
        <v>588</v>
      </c>
      <c r="H250" s="661" t="s">
        <v>892</v>
      </c>
      <c r="I250" s="661" t="s">
        <v>893</v>
      </c>
      <c r="J250" s="661" t="s">
        <v>894</v>
      </c>
      <c r="K250" s="661" t="s">
        <v>895</v>
      </c>
      <c r="L250" s="663">
        <v>177.8</v>
      </c>
      <c r="M250" s="663">
        <v>2</v>
      </c>
      <c r="N250" s="664">
        <v>355.6</v>
      </c>
    </row>
    <row r="251" spans="1:14" ht="14.4" customHeight="1" x14ac:dyDescent="0.3">
      <c r="A251" s="659" t="s">
        <v>556</v>
      </c>
      <c r="B251" s="660" t="s">
        <v>1498</v>
      </c>
      <c r="C251" s="661" t="s">
        <v>570</v>
      </c>
      <c r="D251" s="662" t="s">
        <v>1500</v>
      </c>
      <c r="E251" s="661" t="s">
        <v>579</v>
      </c>
      <c r="F251" s="662" t="s">
        <v>1503</v>
      </c>
      <c r="G251" s="661" t="s">
        <v>588</v>
      </c>
      <c r="H251" s="661" t="s">
        <v>899</v>
      </c>
      <c r="I251" s="661" t="s">
        <v>900</v>
      </c>
      <c r="J251" s="661" t="s">
        <v>901</v>
      </c>
      <c r="K251" s="661" t="s">
        <v>902</v>
      </c>
      <c r="L251" s="663">
        <v>145.87639913988204</v>
      </c>
      <c r="M251" s="663">
        <v>706</v>
      </c>
      <c r="N251" s="664">
        <v>102988.73779275673</v>
      </c>
    </row>
    <row r="252" spans="1:14" ht="14.4" customHeight="1" x14ac:dyDescent="0.3">
      <c r="A252" s="659" t="s">
        <v>556</v>
      </c>
      <c r="B252" s="660" t="s">
        <v>1498</v>
      </c>
      <c r="C252" s="661" t="s">
        <v>570</v>
      </c>
      <c r="D252" s="662" t="s">
        <v>1500</v>
      </c>
      <c r="E252" s="661" t="s">
        <v>579</v>
      </c>
      <c r="F252" s="662" t="s">
        <v>1503</v>
      </c>
      <c r="G252" s="661" t="s">
        <v>588</v>
      </c>
      <c r="H252" s="661" t="s">
        <v>1408</v>
      </c>
      <c r="I252" s="661" t="s">
        <v>237</v>
      </c>
      <c r="J252" s="661" t="s">
        <v>1409</v>
      </c>
      <c r="K252" s="661"/>
      <c r="L252" s="663">
        <v>38.892499999999998</v>
      </c>
      <c r="M252" s="663">
        <v>8</v>
      </c>
      <c r="N252" s="664">
        <v>311.14</v>
      </c>
    </row>
    <row r="253" spans="1:14" ht="14.4" customHeight="1" x14ac:dyDescent="0.3">
      <c r="A253" s="659" t="s">
        <v>556</v>
      </c>
      <c r="B253" s="660" t="s">
        <v>1498</v>
      </c>
      <c r="C253" s="661" t="s">
        <v>570</v>
      </c>
      <c r="D253" s="662" t="s">
        <v>1500</v>
      </c>
      <c r="E253" s="661" t="s">
        <v>579</v>
      </c>
      <c r="F253" s="662" t="s">
        <v>1503</v>
      </c>
      <c r="G253" s="661" t="s">
        <v>588</v>
      </c>
      <c r="H253" s="661" t="s">
        <v>1410</v>
      </c>
      <c r="I253" s="661" t="s">
        <v>1411</v>
      </c>
      <c r="J253" s="661" t="s">
        <v>1412</v>
      </c>
      <c r="K253" s="661" t="s">
        <v>1413</v>
      </c>
      <c r="L253" s="663">
        <v>196.13000000000005</v>
      </c>
      <c r="M253" s="663">
        <v>1</v>
      </c>
      <c r="N253" s="664">
        <v>196.13000000000005</v>
      </c>
    </row>
    <row r="254" spans="1:14" ht="14.4" customHeight="1" x14ac:dyDescent="0.3">
      <c r="A254" s="659" t="s">
        <v>556</v>
      </c>
      <c r="B254" s="660" t="s">
        <v>1498</v>
      </c>
      <c r="C254" s="661" t="s">
        <v>570</v>
      </c>
      <c r="D254" s="662" t="s">
        <v>1500</v>
      </c>
      <c r="E254" s="661" t="s">
        <v>579</v>
      </c>
      <c r="F254" s="662" t="s">
        <v>1503</v>
      </c>
      <c r="G254" s="661" t="s">
        <v>588</v>
      </c>
      <c r="H254" s="661" t="s">
        <v>927</v>
      </c>
      <c r="I254" s="661" t="s">
        <v>928</v>
      </c>
      <c r="J254" s="661" t="s">
        <v>929</v>
      </c>
      <c r="K254" s="661" t="s">
        <v>930</v>
      </c>
      <c r="L254" s="663">
        <v>109.11</v>
      </c>
      <c r="M254" s="663">
        <v>2</v>
      </c>
      <c r="N254" s="664">
        <v>218.22</v>
      </c>
    </row>
    <row r="255" spans="1:14" ht="14.4" customHeight="1" x14ac:dyDescent="0.3">
      <c r="A255" s="659" t="s">
        <v>556</v>
      </c>
      <c r="B255" s="660" t="s">
        <v>1498</v>
      </c>
      <c r="C255" s="661" t="s">
        <v>570</v>
      </c>
      <c r="D255" s="662" t="s">
        <v>1500</v>
      </c>
      <c r="E255" s="661" t="s">
        <v>579</v>
      </c>
      <c r="F255" s="662" t="s">
        <v>1503</v>
      </c>
      <c r="G255" s="661" t="s">
        <v>588</v>
      </c>
      <c r="H255" s="661" t="s">
        <v>1024</v>
      </c>
      <c r="I255" s="661" t="s">
        <v>1025</v>
      </c>
      <c r="J255" s="661" t="s">
        <v>1026</v>
      </c>
      <c r="K255" s="661"/>
      <c r="L255" s="663">
        <v>264.47697696610902</v>
      </c>
      <c r="M255" s="663">
        <v>1</v>
      </c>
      <c r="N255" s="664">
        <v>264.47697696610902</v>
      </c>
    </row>
    <row r="256" spans="1:14" ht="14.4" customHeight="1" x14ac:dyDescent="0.3">
      <c r="A256" s="659" t="s">
        <v>556</v>
      </c>
      <c r="B256" s="660" t="s">
        <v>1498</v>
      </c>
      <c r="C256" s="661" t="s">
        <v>570</v>
      </c>
      <c r="D256" s="662" t="s">
        <v>1500</v>
      </c>
      <c r="E256" s="661" t="s">
        <v>579</v>
      </c>
      <c r="F256" s="662" t="s">
        <v>1503</v>
      </c>
      <c r="G256" s="661" t="s">
        <v>588</v>
      </c>
      <c r="H256" s="661" t="s">
        <v>1414</v>
      </c>
      <c r="I256" s="661" t="s">
        <v>237</v>
      </c>
      <c r="J256" s="661" t="s">
        <v>1415</v>
      </c>
      <c r="K256" s="661"/>
      <c r="L256" s="663">
        <v>38.021405740215585</v>
      </c>
      <c r="M256" s="663">
        <v>4</v>
      </c>
      <c r="N256" s="664">
        <v>152.08562296086234</v>
      </c>
    </row>
    <row r="257" spans="1:14" ht="14.4" customHeight="1" x14ac:dyDescent="0.3">
      <c r="A257" s="659" t="s">
        <v>556</v>
      </c>
      <c r="B257" s="660" t="s">
        <v>1498</v>
      </c>
      <c r="C257" s="661" t="s">
        <v>570</v>
      </c>
      <c r="D257" s="662" t="s">
        <v>1500</v>
      </c>
      <c r="E257" s="661" t="s">
        <v>579</v>
      </c>
      <c r="F257" s="662" t="s">
        <v>1503</v>
      </c>
      <c r="G257" s="661" t="s">
        <v>588</v>
      </c>
      <c r="H257" s="661" t="s">
        <v>1416</v>
      </c>
      <c r="I257" s="661" t="s">
        <v>1417</v>
      </c>
      <c r="J257" s="661" t="s">
        <v>1418</v>
      </c>
      <c r="K257" s="661" t="s">
        <v>1419</v>
      </c>
      <c r="L257" s="663">
        <v>291.83142857142849</v>
      </c>
      <c r="M257" s="663">
        <v>7</v>
      </c>
      <c r="N257" s="664">
        <v>2042.8199999999993</v>
      </c>
    </row>
    <row r="258" spans="1:14" ht="14.4" customHeight="1" x14ac:dyDescent="0.3">
      <c r="A258" s="659" t="s">
        <v>556</v>
      </c>
      <c r="B258" s="660" t="s">
        <v>1498</v>
      </c>
      <c r="C258" s="661" t="s">
        <v>570</v>
      </c>
      <c r="D258" s="662" t="s">
        <v>1500</v>
      </c>
      <c r="E258" s="661" t="s">
        <v>579</v>
      </c>
      <c r="F258" s="662" t="s">
        <v>1503</v>
      </c>
      <c r="G258" s="661" t="s">
        <v>588</v>
      </c>
      <c r="H258" s="661" t="s">
        <v>1420</v>
      </c>
      <c r="I258" s="661" t="s">
        <v>237</v>
      </c>
      <c r="J258" s="661" t="s">
        <v>1421</v>
      </c>
      <c r="K258" s="661"/>
      <c r="L258" s="663">
        <v>51.979699343007177</v>
      </c>
      <c r="M258" s="663">
        <v>1</v>
      </c>
      <c r="N258" s="664">
        <v>51.979699343007177</v>
      </c>
    </row>
    <row r="259" spans="1:14" ht="14.4" customHeight="1" x14ac:dyDescent="0.3">
      <c r="A259" s="659" t="s">
        <v>556</v>
      </c>
      <c r="B259" s="660" t="s">
        <v>1498</v>
      </c>
      <c r="C259" s="661" t="s">
        <v>570</v>
      </c>
      <c r="D259" s="662" t="s">
        <v>1500</v>
      </c>
      <c r="E259" s="661" t="s">
        <v>579</v>
      </c>
      <c r="F259" s="662" t="s">
        <v>1503</v>
      </c>
      <c r="G259" s="661" t="s">
        <v>588</v>
      </c>
      <c r="H259" s="661" t="s">
        <v>1422</v>
      </c>
      <c r="I259" s="661" t="s">
        <v>1423</v>
      </c>
      <c r="J259" s="661" t="s">
        <v>1424</v>
      </c>
      <c r="K259" s="661" t="s">
        <v>1425</v>
      </c>
      <c r="L259" s="663">
        <v>278.99602589571595</v>
      </c>
      <c r="M259" s="663">
        <v>14</v>
      </c>
      <c r="N259" s="664">
        <v>3905.9443625400231</v>
      </c>
    </row>
    <row r="260" spans="1:14" ht="14.4" customHeight="1" x14ac:dyDescent="0.3">
      <c r="A260" s="659" t="s">
        <v>556</v>
      </c>
      <c r="B260" s="660" t="s">
        <v>1498</v>
      </c>
      <c r="C260" s="661" t="s">
        <v>570</v>
      </c>
      <c r="D260" s="662" t="s">
        <v>1500</v>
      </c>
      <c r="E260" s="661" t="s">
        <v>579</v>
      </c>
      <c r="F260" s="662" t="s">
        <v>1503</v>
      </c>
      <c r="G260" s="661" t="s">
        <v>588</v>
      </c>
      <c r="H260" s="661" t="s">
        <v>1426</v>
      </c>
      <c r="I260" s="661" t="s">
        <v>1427</v>
      </c>
      <c r="J260" s="661" t="s">
        <v>1428</v>
      </c>
      <c r="K260" s="661" t="s">
        <v>1429</v>
      </c>
      <c r="L260" s="663">
        <v>47.284999999999997</v>
      </c>
      <c r="M260" s="663">
        <v>4</v>
      </c>
      <c r="N260" s="664">
        <v>189.14</v>
      </c>
    </row>
    <row r="261" spans="1:14" ht="14.4" customHeight="1" x14ac:dyDescent="0.3">
      <c r="A261" s="659" t="s">
        <v>556</v>
      </c>
      <c r="B261" s="660" t="s">
        <v>1498</v>
      </c>
      <c r="C261" s="661" t="s">
        <v>570</v>
      </c>
      <c r="D261" s="662" t="s">
        <v>1500</v>
      </c>
      <c r="E261" s="661" t="s">
        <v>579</v>
      </c>
      <c r="F261" s="662" t="s">
        <v>1503</v>
      </c>
      <c r="G261" s="661" t="s">
        <v>588</v>
      </c>
      <c r="H261" s="661" t="s">
        <v>1050</v>
      </c>
      <c r="I261" s="661" t="s">
        <v>1051</v>
      </c>
      <c r="J261" s="661" t="s">
        <v>1052</v>
      </c>
      <c r="K261" s="661" t="s">
        <v>1053</v>
      </c>
      <c r="L261" s="663">
        <v>74.109327520218741</v>
      </c>
      <c r="M261" s="663">
        <v>20</v>
      </c>
      <c r="N261" s="664">
        <v>1482.1865504043749</v>
      </c>
    </row>
    <row r="262" spans="1:14" ht="14.4" customHeight="1" x14ac:dyDescent="0.3">
      <c r="A262" s="659" t="s">
        <v>556</v>
      </c>
      <c r="B262" s="660" t="s">
        <v>1498</v>
      </c>
      <c r="C262" s="661" t="s">
        <v>570</v>
      </c>
      <c r="D262" s="662" t="s">
        <v>1500</v>
      </c>
      <c r="E262" s="661" t="s">
        <v>579</v>
      </c>
      <c r="F262" s="662" t="s">
        <v>1503</v>
      </c>
      <c r="G262" s="661" t="s">
        <v>588</v>
      </c>
      <c r="H262" s="661" t="s">
        <v>1430</v>
      </c>
      <c r="I262" s="661" t="s">
        <v>237</v>
      </c>
      <c r="J262" s="661" t="s">
        <v>1431</v>
      </c>
      <c r="K262" s="661"/>
      <c r="L262" s="663">
        <v>347.12853620579546</v>
      </c>
      <c r="M262" s="663">
        <v>13</v>
      </c>
      <c r="N262" s="664">
        <v>4512.6709706753409</v>
      </c>
    </row>
    <row r="263" spans="1:14" ht="14.4" customHeight="1" x14ac:dyDescent="0.3">
      <c r="A263" s="659" t="s">
        <v>556</v>
      </c>
      <c r="B263" s="660" t="s">
        <v>1498</v>
      </c>
      <c r="C263" s="661" t="s">
        <v>570</v>
      </c>
      <c r="D263" s="662" t="s">
        <v>1500</v>
      </c>
      <c r="E263" s="661" t="s">
        <v>579</v>
      </c>
      <c r="F263" s="662" t="s">
        <v>1503</v>
      </c>
      <c r="G263" s="661" t="s">
        <v>588</v>
      </c>
      <c r="H263" s="661" t="s">
        <v>1110</v>
      </c>
      <c r="I263" s="661" t="s">
        <v>1111</v>
      </c>
      <c r="J263" s="661" t="s">
        <v>1112</v>
      </c>
      <c r="K263" s="661" t="s">
        <v>1113</v>
      </c>
      <c r="L263" s="663">
        <v>201.7884462025728</v>
      </c>
      <c r="M263" s="663">
        <v>15</v>
      </c>
      <c r="N263" s="664">
        <v>3026.8266930385921</v>
      </c>
    </row>
    <row r="264" spans="1:14" ht="14.4" customHeight="1" x14ac:dyDescent="0.3">
      <c r="A264" s="659" t="s">
        <v>556</v>
      </c>
      <c r="B264" s="660" t="s">
        <v>1498</v>
      </c>
      <c r="C264" s="661" t="s">
        <v>570</v>
      </c>
      <c r="D264" s="662" t="s">
        <v>1500</v>
      </c>
      <c r="E264" s="661" t="s">
        <v>579</v>
      </c>
      <c r="F264" s="662" t="s">
        <v>1503</v>
      </c>
      <c r="G264" s="661" t="s">
        <v>588</v>
      </c>
      <c r="H264" s="661" t="s">
        <v>1432</v>
      </c>
      <c r="I264" s="661" t="s">
        <v>237</v>
      </c>
      <c r="J264" s="661" t="s">
        <v>1433</v>
      </c>
      <c r="K264" s="661"/>
      <c r="L264" s="663">
        <v>90.368058051969697</v>
      </c>
      <c r="M264" s="663">
        <v>104</v>
      </c>
      <c r="N264" s="664">
        <v>9398.2780374048489</v>
      </c>
    </row>
    <row r="265" spans="1:14" ht="14.4" customHeight="1" x14ac:dyDescent="0.3">
      <c r="A265" s="659" t="s">
        <v>556</v>
      </c>
      <c r="B265" s="660" t="s">
        <v>1498</v>
      </c>
      <c r="C265" s="661" t="s">
        <v>570</v>
      </c>
      <c r="D265" s="662" t="s">
        <v>1500</v>
      </c>
      <c r="E265" s="661" t="s">
        <v>579</v>
      </c>
      <c r="F265" s="662" t="s">
        <v>1503</v>
      </c>
      <c r="G265" s="661" t="s">
        <v>588</v>
      </c>
      <c r="H265" s="661" t="s">
        <v>1434</v>
      </c>
      <c r="I265" s="661" t="s">
        <v>237</v>
      </c>
      <c r="J265" s="661" t="s">
        <v>1435</v>
      </c>
      <c r="K265" s="661"/>
      <c r="L265" s="663">
        <v>95.420115724910104</v>
      </c>
      <c r="M265" s="663">
        <v>95</v>
      </c>
      <c r="N265" s="664">
        <v>9064.9109938664606</v>
      </c>
    </row>
    <row r="266" spans="1:14" ht="14.4" customHeight="1" x14ac:dyDescent="0.3">
      <c r="A266" s="659" t="s">
        <v>556</v>
      </c>
      <c r="B266" s="660" t="s">
        <v>1498</v>
      </c>
      <c r="C266" s="661" t="s">
        <v>570</v>
      </c>
      <c r="D266" s="662" t="s">
        <v>1500</v>
      </c>
      <c r="E266" s="661" t="s">
        <v>579</v>
      </c>
      <c r="F266" s="662" t="s">
        <v>1503</v>
      </c>
      <c r="G266" s="661" t="s">
        <v>588</v>
      </c>
      <c r="H266" s="661" t="s">
        <v>1436</v>
      </c>
      <c r="I266" s="661" t="s">
        <v>237</v>
      </c>
      <c r="J266" s="661" t="s">
        <v>1437</v>
      </c>
      <c r="K266" s="661"/>
      <c r="L266" s="663">
        <v>117.41895706403515</v>
      </c>
      <c r="M266" s="663">
        <v>8</v>
      </c>
      <c r="N266" s="664">
        <v>939.35165651228124</v>
      </c>
    </row>
    <row r="267" spans="1:14" ht="14.4" customHeight="1" x14ac:dyDescent="0.3">
      <c r="A267" s="659" t="s">
        <v>556</v>
      </c>
      <c r="B267" s="660" t="s">
        <v>1498</v>
      </c>
      <c r="C267" s="661" t="s">
        <v>570</v>
      </c>
      <c r="D267" s="662" t="s">
        <v>1500</v>
      </c>
      <c r="E267" s="661" t="s">
        <v>579</v>
      </c>
      <c r="F267" s="662" t="s">
        <v>1503</v>
      </c>
      <c r="G267" s="661" t="s">
        <v>588</v>
      </c>
      <c r="H267" s="661" t="s">
        <v>1438</v>
      </c>
      <c r="I267" s="661" t="s">
        <v>237</v>
      </c>
      <c r="J267" s="661" t="s">
        <v>1439</v>
      </c>
      <c r="K267" s="661"/>
      <c r="L267" s="663">
        <v>72.904360125061274</v>
      </c>
      <c r="M267" s="663">
        <v>30</v>
      </c>
      <c r="N267" s="664">
        <v>2187.1308037518384</v>
      </c>
    </row>
    <row r="268" spans="1:14" ht="14.4" customHeight="1" x14ac:dyDescent="0.3">
      <c r="A268" s="659" t="s">
        <v>556</v>
      </c>
      <c r="B268" s="660" t="s">
        <v>1498</v>
      </c>
      <c r="C268" s="661" t="s">
        <v>570</v>
      </c>
      <c r="D268" s="662" t="s">
        <v>1500</v>
      </c>
      <c r="E268" s="661" t="s">
        <v>579</v>
      </c>
      <c r="F268" s="662" t="s">
        <v>1503</v>
      </c>
      <c r="G268" s="661" t="s">
        <v>588</v>
      </c>
      <c r="H268" s="661" t="s">
        <v>1440</v>
      </c>
      <c r="I268" s="661" t="s">
        <v>237</v>
      </c>
      <c r="J268" s="661" t="s">
        <v>1441</v>
      </c>
      <c r="K268" s="661"/>
      <c r="L268" s="663">
        <v>56.319573101728629</v>
      </c>
      <c r="M268" s="663">
        <v>30</v>
      </c>
      <c r="N268" s="664">
        <v>1689.5871930518588</v>
      </c>
    </row>
    <row r="269" spans="1:14" ht="14.4" customHeight="1" x14ac:dyDescent="0.3">
      <c r="A269" s="659" t="s">
        <v>556</v>
      </c>
      <c r="B269" s="660" t="s">
        <v>1498</v>
      </c>
      <c r="C269" s="661" t="s">
        <v>570</v>
      </c>
      <c r="D269" s="662" t="s">
        <v>1500</v>
      </c>
      <c r="E269" s="661" t="s">
        <v>579</v>
      </c>
      <c r="F269" s="662" t="s">
        <v>1503</v>
      </c>
      <c r="G269" s="661" t="s">
        <v>588</v>
      </c>
      <c r="H269" s="661" t="s">
        <v>1442</v>
      </c>
      <c r="I269" s="661" t="s">
        <v>237</v>
      </c>
      <c r="J269" s="661" t="s">
        <v>1443</v>
      </c>
      <c r="K269" s="661" t="s">
        <v>1070</v>
      </c>
      <c r="L269" s="663">
        <v>88.586203974079538</v>
      </c>
      <c r="M269" s="663">
        <v>120</v>
      </c>
      <c r="N269" s="664">
        <v>10630.344476889544</v>
      </c>
    </row>
    <row r="270" spans="1:14" ht="14.4" customHeight="1" x14ac:dyDescent="0.3">
      <c r="A270" s="659" t="s">
        <v>556</v>
      </c>
      <c r="B270" s="660" t="s">
        <v>1498</v>
      </c>
      <c r="C270" s="661" t="s">
        <v>570</v>
      </c>
      <c r="D270" s="662" t="s">
        <v>1500</v>
      </c>
      <c r="E270" s="661" t="s">
        <v>579</v>
      </c>
      <c r="F270" s="662" t="s">
        <v>1503</v>
      </c>
      <c r="G270" s="661" t="s">
        <v>588</v>
      </c>
      <c r="H270" s="661" t="s">
        <v>1444</v>
      </c>
      <c r="I270" s="661" t="s">
        <v>237</v>
      </c>
      <c r="J270" s="661" t="s">
        <v>1445</v>
      </c>
      <c r="K270" s="661"/>
      <c r="L270" s="663">
        <v>99.12132136284815</v>
      </c>
      <c r="M270" s="663">
        <v>15</v>
      </c>
      <c r="N270" s="664">
        <v>1486.8198204427222</v>
      </c>
    </row>
    <row r="271" spans="1:14" ht="14.4" customHeight="1" x14ac:dyDescent="0.3">
      <c r="A271" s="659" t="s">
        <v>556</v>
      </c>
      <c r="B271" s="660" t="s">
        <v>1498</v>
      </c>
      <c r="C271" s="661" t="s">
        <v>570</v>
      </c>
      <c r="D271" s="662" t="s">
        <v>1500</v>
      </c>
      <c r="E271" s="661" t="s">
        <v>579</v>
      </c>
      <c r="F271" s="662" t="s">
        <v>1503</v>
      </c>
      <c r="G271" s="661" t="s">
        <v>588</v>
      </c>
      <c r="H271" s="661" t="s">
        <v>1446</v>
      </c>
      <c r="I271" s="661" t="s">
        <v>237</v>
      </c>
      <c r="J271" s="661" t="s">
        <v>1447</v>
      </c>
      <c r="K271" s="661"/>
      <c r="L271" s="663">
        <v>72.935661835935676</v>
      </c>
      <c r="M271" s="663">
        <v>9</v>
      </c>
      <c r="N271" s="664">
        <v>656.42095652342107</v>
      </c>
    </row>
    <row r="272" spans="1:14" ht="14.4" customHeight="1" x14ac:dyDescent="0.3">
      <c r="A272" s="659" t="s">
        <v>556</v>
      </c>
      <c r="B272" s="660" t="s">
        <v>1498</v>
      </c>
      <c r="C272" s="661" t="s">
        <v>570</v>
      </c>
      <c r="D272" s="662" t="s">
        <v>1500</v>
      </c>
      <c r="E272" s="661" t="s">
        <v>579</v>
      </c>
      <c r="F272" s="662" t="s">
        <v>1503</v>
      </c>
      <c r="G272" s="661" t="s">
        <v>588</v>
      </c>
      <c r="H272" s="661" t="s">
        <v>1127</v>
      </c>
      <c r="I272" s="661" t="s">
        <v>1127</v>
      </c>
      <c r="J272" s="661" t="s">
        <v>615</v>
      </c>
      <c r="K272" s="661" t="s">
        <v>1128</v>
      </c>
      <c r="L272" s="663">
        <v>60.080000000000013</v>
      </c>
      <c r="M272" s="663">
        <v>2</v>
      </c>
      <c r="N272" s="664">
        <v>120.16000000000003</v>
      </c>
    </row>
    <row r="273" spans="1:14" ht="14.4" customHeight="1" x14ac:dyDescent="0.3">
      <c r="A273" s="659" t="s">
        <v>556</v>
      </c>
      <c r="B273" s="660" t="s">
        <v>1498</v>
      </c>
      <c r="C273" s="661" t="s">
        <v>570</v>
      </c>
      <c r="D273" s="662" t="s">
        <v>1500</v>
      </c>
      <c r="E273" s="661" t="s">
        <v>579</v>
      </c>
      <c r="F273" s="662" t="s">
        <v>1503</v>
      </c>
      <c r="G273" s="661" t="s">
        <v>1152</v>
      </c>
      <c r="H273" s="661" t="s">
        <v>1448</v>
      </c>
      <c r="I273" s="661" t="s">
        <v>1449</v>
      </c>
      <c r="J273" s="661" t="s">
        <v>1450</v>
      </c>
      <c r="K273" s="661" t="s">
        <v>1451</v>
      </c>
      <c r="L273" s="663">
        <v>39.189996375838192</v>
      </c>
      <c r="M273" s="663">
        <v>40</v>
      </c>
      <c r="N273" s="664">
        <v>1567.5998550335278</v>
      </c>
    </row>
    <row r="274" spans="1:14" ht="14.4" customHeight="1" x14ac:dyDescent="0.3">
      <c r="A274" s="659" t="s">
        <v>556</v>
      </c>
      <c r="B274" s="660" t="s">
        <v>1498</v>
      </c>
      <c r="C274" s="661" t="s">
        <v>570</v>
      </c>
      <c r="D274" s="662" t="s">
        <v>1500</v>
      </c>
      <c r="E274" s="661" t="s">
        <v>1302</v>
      </c>
      <c r="F274" s="662" t="s">
        <v>1505</v>
      </c>
      <c r="G274" s="661" t="s">
        <v>588</v>
      </c>
      <c r="H274" s="661" t="s">
        <v>1317</v>
      </c>
      <c r="I274" s="661" t="s">
        <v>1318</v>
      </c>
      <c r="J274" s="661" t="s">
        <v>1319</v>
      </c>
      <c r="K274" s="661" t="s">
        <v>1320</v>
      </c>
      <c r="L274" s="663">
        <v>130.73166666666671</v>
      </c>
      <c r="M274" s="663">
        <v>12</v>
      </c>
      <c r="N274" s="664">
        <v>1568.7800000000004</v>
      </c>
    </row>
    <row r="275" spans="1:14" ht="14.4" customHeight="1" x14ac:dyDescent="0.3">
      <c r="A275" s="659" t="s">
        <v>556</v>
      </c>
      <c r="B275" s="660" t="s">
        <v>1498</v>
      </c>
      <c r="C275" s="661" t="s">
        <v>570</v>
      </c>
      <c r="D275" s="662" t="s">
        <v>1500</v>
      </c>
      <c r="E275" s="661" t="s">
        <v>1302</v>
      </c>
      <c r="F275" s="662" t="s">
        <v>1505</v>
      </c>
      <c r="G275" s="661" t="s">
        <v>588</v>
      </c>
      <c r="H275" s="661" t="s">
        <v>1452</v>
      </c>
      <c r="I275" s="661" t="s">
        <v>1453</v>
      </c>
      <c r="J275" s="661" t="s">
        <v>1454</v>
      </c>
      <c r="K275" s="661" t="s">
        <v>1455</v>
      </c>
      <c r="L275" s="663">
        <v>113.87</v>
      </c>
      <c r="M275" s="663">
        <v>1</v>
      </c>
      <c r="N275" s="664">
        <v>113.87</v>
      </c>
    </row>
    <row r="276" spans="1:14" ht="14.4" customHeight="1" x14ac:dyDescent="0.3">
      <c r="A276" s="659" t="s">
        <v>556</v>
      </c>
      <c r="B276" s="660" t="s">
        <v>1498</v>
      </c>
      <c r="C276" s="661" t="s">
        <v>570</v>
      </c>
      <c r="D276" s="662" t="s">
        <v>1500</v>
      </c>
      <c r="E276" s="661" t="s">
        <v>1302</v>
      </c>
      <c r="F276" s="662" t="s">
        <v>1505</v>
      </c>
      <c r="G276" s="661" t="s">
        <v>588</v>
      </c>
      <c r="H276" s="661" t="s">
        <v>1341</v>
      </c>
      <c r="I276" s="661" t="s">
        <v>1342</v>
      </c>
      <c r="J276" s="661" t="s">
        <v>1343</v>
      </c>
      <c r="K276" s="661" t="s">
        <v>1344</v>
      </c>
      <c r="L276" s="663">
        <v>86.740102031138647</v>
      </c>
      <c r="M276" s="663">
        <v>7</v>
      </c>
      <c r="N276" s="664">
        <v>607.18071421797049</v>
      </c>
    </row>
    <row r="277" spans="1:14" ht="14.4" customHeight="1" x14ac:dyDescent="0.3">
      <c r="A277" s="659" t="s">
        <v>556</v>
      </c>
      <c r="B277" s="660" t="s">
        <v>1498</v>
      </c>
      <c r="C277" s="661" t="s">
        <v>570</v>
      </c>
      <c r="D277" s="662" t="s">
        <v>1500</v>
      </c>
      <c r="E277" s="661" t="s">
        <v>1302</v>
      </c>
      <c r="F277" s="662" t="s">
        <v>1505</v>
      </c>
      <c r="G277" s="661" t="s">
        <v>1152</v>
      </c>
      <c r="H277" s="661" t="s">
        <v>1376</v>
      </c>
      <c r="I277" s="661" t="s">
        <v>1377</v>
      </c>
      <c r="J277" s="661" t="s">
        <v>1378</v>
      </c>
      <c r="K277" s="661" t="s">
        <v>1379</v>
      </c>
      <c r="L277" s="663">
        <v>104.41976347310816</v>
      </c>
      <c r="M277" s="663">
        <v>2</v>
      </c>
      <c r="N277" s="664">
        <v>208.83952694621632</v>
      </c>
    </row>
    <row r="278" spans="1:14" ht="14.4" customHeight="1" x14ac:dyDescent="0.3">
      <c r="A278" s="659" t="s">
        <v>556</v>
      </c>
      <c r="B278" s="660" t="s">
        <v>1498</v>
      </c>
      <c r="C278" s="661" t="s">
        <v>573</v>
      </c>
      <c r="D278" s="662" t="s">
        <v>1501</v>
      </c>
      <c r="E278" s="661" t="s">
        <v>579</v>
      </c>
      <c r="F278" s="662" t="s">
        <v>1503</v>
      </c>
      <c r="G278" s="661" t="s">
        <v>588</v>
      </c>
      <c r="H278" s="661" t="s">
        <v>597</v>
      </c>
      <c r="I278" s="661" t="s">
        <v>598</v>
      </c>
      <c r="J278" s="661" t="s">
        <v>599</v>
      </c>
      <c r="K278" s="661" t="s">
        <v>600</v>
      </c>
      <c r="L278" s="663">
        <v>86.71035946227488</v>
      </c>
      <c r="M278" s="663">
        <v>6</v>
      </c>
      <c r="N278" s="664">
        <v>520.26215677364928</v>
      </c>
    </row>
    <row r="279" spans="1:14" ht="14.4" customHeight="1" x14ac:dyDescent="0.3">
      <c r="A279" s="659" t="s">
        <v>556</v>
      </c>
      <c r="B279" s="660" t="s">
        <v>1498</v>
      </c>
      <c r="C279" s="661" t="s">
        <v>573</v>
      </c>
      <c r="D279" s="662" t="s">
        <v>1501</v>
      </c>
      <c r="E279" s="661" t="s">
        <v>579</v>
      </c>
      <c r="F279" s="662" t="s">
        <v>1503</v>
      </c>
      <c r="G279" s="661" t="s">
        <v>588</v>
      </c>
      <c r="H279" s="661" t="s">
        <v>613</v>
      </c>
      <c r="I279" s="661" t="s">
        <v>614</v>
      </c>
      <c r="J279" s="661" t="s">
        <v>615</v>
      </c>
      <c r="K279" s="661" t="s">
        <v>616</v>
      </c>
      <c r="L279" s="663">
        <v>58.97</v>
      </c>
      <c r="M279" s="663">
        <v>1</v>
      </c>
      <c r="N279" s="664">
        <v>58.97</v>
      </c>
    </row>
    <row r="280" spans="1:14" ht="14.4" customHeight="1" x14ac:dyDescent="0.3">
      <c r="A280" s="659" t="s">
        <v>556</v>
      </c>
      <c r="B280" s="660" t="s">
        <v>1498</v>
      </c>
      <c r="C280" s="661" t="s">
        <v>573</v>
      </c>
      <c r="D280" s="662" t="s">
        <v>1501</v>
      </c>
      <c r="E280" s="661" t="s">
        <v>579</v>
      </c>
      <c r="F280" s="662" t="s">
        <v>1503</v>
      </c>
      <c r="G280" s="661" t="s">
        <v>588</v>
      </c>
      <c r="H280" s="661" t="s">
        <v>692</v>
      </c>
      <c r="I280" s="661" t="s">
        <v>693</v>
      </c>
      <c r="J280" s="661" t="s">
        <v>694</v>
      </c>
      <c r="K280" s="661"/>
      <c r="L280" s="663">
        <v>102.2</v>
      </c>
      <c r="M280" s="663">
        <v>1</v>
      </c>
      <c r="N280" s="664">
        <v>102.2</v>
      </c>
    </row>
    <row r="281" spans="1:14" ht="14.4" customHeight="1" x14ac:dyDescent="0.3">
      <c r="A281" s="659" t="s">
        <v>556</v>
      </c>
      <c r="B281" s="660" t="s">
        <v>1498</v>
      </c>
      <c r="C281" s="661" t="s">
        <v>573</v>
      </c>
      <c r="D281" s="662" t="s">
        <v>1501</v>
      </c>
      <c r="E281" s="661" t="s">
        <v>579</v>
      </c>
      <c r="F281" s="662" t="s">
        <v>1503</v>
      </c>
      <c r="G281" s="661" t="s">
        <v>588</v>
      </c>
      <c r="H281" s="661" t="s">
        <v>711</v>
      </c>
      <c r="I281" s="661" t="s">
        <v>712</v>
      </c>
      <c r="J281" s="661" t="s">
        <v>713</v>
      </c>
      <c r="K281" s="661" t="s">
        <v>714</v>
      </c>
      <c r="L281" s="663">
        <v>87.83</v>
      </c>
      <c r="M281" s="663">
        <v>1</v>
      </c>
      <c r="N281" s="664">
        <v>87.83</v>
      </c>
    </row>
    <row r="282" spans="1:14" ht="14.4" customHeight="1" x14ac:dyDescent="0.3">
      <c r="A282" s="659" t="s">
        <v>556</v>
      </c>
      <c r="B282" s="660" t="s">
        <v>1498</v>
      </c>
      <c r="C282" s="661" t="s">
        <v>573</v>
      </c>
      <c r="D282" s="662" t="s">
        <v>1501</v>
      </c>
      <c r="E282" s="661" t="s">
        <v>579</v>
      </c>
      <c r="F282" s="662" t="s">
        <v>1503</v>
      </c>
      <c r="G282" s="661" t="s">
        <v>588</v>
      </c>
      <c r="H282" s="661" t="s">
        <v>1404</v>
      </c>
      <c r="I282" s="661" t="s">
        <v>237</v>
      </c>
      <c r="J282" s="661" t="s">
        <v>1405</v>
      </c>
      <c r="K282" s="661"/>
      <c r="L282" s="663">
        <v>41.04</v>
      </c>
      <c r="M282" s="663">
        <v>5</v>
      </c>
      <c r="N282" s="664">
        <v>205.2</v>
      </c>
    </row>
    <row r="283" spans="1:14" ht="14.4" customHeight="1" x14ac:dyDescent="0.3">
      <c r="A283" s="659" t="s">
        <v>556</v>
      </c>
      <c r="B283" s="660" t="s">
        <v>1498</v>
      </c>
      <c r="C283" s="661" t="s">
        <v>573</v>
      </c>
      <c r="D283" s="662" t="s">
        <v>1501</v>
      </c>
      <c r="E283" s="661" t="s">
        <v>579</v>
      </c>
      <c r="F283" s="662" t="s">
        <v>1503</v>
      </c>
      <c r="G283" s="661" t="s">
        <v>588</v>
      </c>
      <c r="H283" s="661" t="s">
        <v>1406</v>
      </c>
      <c r="I283" s="661" t="s">
        <v>237</v>
      </c>
      <c r="J283" s="661" t="s">
        <v>1407</v>
      </c>
      <c r="K283" s="661"/>
      <c r="L283" s="663">
        <v>42.710042092295524</v>
      </c>
      <c r="M283" s="663">
        <v>5</v>
      </c>
      <c r="N283" s="664">
        <v>213.5502104614776</v>
      </c>
    </row>
    <row r="284" spans="1:14" ht="14.4" customHeight="1" x14ac:dyDescent="0.3">
      <c r="A284" s="659" t="s">
        <v>556</v>
      </c>
      <c r="B284" s="660" t="s">
        <v>1498</v>
      </c>
      <c r="C284" s="661" t="s">
        <v>573</v>
      </c>
      <c r="D284" s="662" t="s">
        <v>1501</v>
      </c>
      <c r="E284" s="661" t="s">
        <v>579</v>
      </c>
      <c r="F284" s="662" t="s">
        <v>1503</v>
      </c>
      <c r="G284" s="661" t="s">
        <v>588</v>
      </c>
      <c r="H284" s="661" t="s">
        <v>790</v>
      </c>
      <c r="I284" s="661" t="s">
        <v>791</v>
      </c>
      <c r="J284" s="661" t="s">
        <v>792</v>
      </c>
      <c r="K284" s="661" t="s">
        <v>793</v>
      </c>
      <c r="L284" s="663">
        <v>19.088312904750211</v>
      </c>
      <c r="M284" s="663">
        <v>12</v>
      </c>
      <c r="N284" s="664">
        <v>229.05975485700253</v>
      </c>
    </row>
    <row r="285" spans="1:14" ht="14.4" customHeight="1" x14ac:dyDescent="0.3">
      <c r="A285" s="659" t="s">
        <v>556</v>
      </c>
      <c r="B285" s="660" t="s">
        <v>1498</v>
      </c>
      <c r="C285" s="661" t="s">
        <v>573</v>
      </c>
      <c r="D285" s="662" t="s">
        <v>1501</v>
      </c>
      <c r="E285" s="661" t="s">
        <v>579</v>
      </c>
      <c r="F285" s="662" t="s">
        <v>1503</v>
      </c>
      <c r="G285" s="661" t="s">
        <v>588</v>
      </c>
      <c r="H285" s="661" t="s">
        <v>809</v>
      </c>
      <c r="I285" s="661" t="s">
        <v>810</v>
      </c>
      <c r="J285" s="661" t="s">
        <v>811</v>
      </c>
      <c r="K285" s="661" t="s">
        <v>600</v>
      </c>
      <c r="L285" s="663">
        <v>121.969639569306</v>
      </c>
      <c r="M285" s="663">
        <v>1</v>
      </c>
      <c r="N285" s="664">
        <v>121.969639569306</v>
      </c>
    </row>
    <row r="286" spans="1:14" ht="14.4" customHeight="1" x14ac:dyDescent="0.3">
      <c r="A286" s="659" t="s">
        <v>556</v>
      </c>
      <c r="B286" s="660" t="s">
        <v>1498</v>
      </c>
      <c r="C286" s="661" t="s">
        <v>573</v>
      </c>
      <c r="D286" s="662" t="s">
        <v>1501</v>
      </c>
      <c r="E286" s="661" t="s">
        <v>579</v>
      </c>
      <c r="F286" s="662" t="s">
        <v>1503</v>
      </c>
      <c r="G286" s="661" t="s">
        <v>588</v>
      </c>
      <c r="H286" s="661" t="s">
        <v>892</v>
      </c>
      <c r="I286" s="661" t="s">
        <v>893</v>
      </c>
      <c r="J286" s="661" t="s">
        <v>894</v>
      </c>
      <c r="K286" s="661" t="s">
        <v>895</v>
      </c>
      <c r="L286" s="663">
        <v>177.80039228761109</v>
      </c>
      <c r="M286" s="663">
        <v>4</v>
      </c>
      <c r="N286" s="664">
        <v>711.20156915044436</v>
      </c>
    </row>
    <row r="287" spans="1:14" ht="14.4" customHeight="1" x14ac:dyDescent="0.3">
      <c r="A287" s="659" t="s">
        <v>556</v>
      </c>
      <c r="B287" s="660" t="s">
        <v>1498</v>
      </c>
      <c r="C287" s="661" t="s">
        <v>573</v>
      </c>
      <c r="D287" s="662" t="s">
        <v>1501</v>
      </c>
      <c r="E287" s="661" t="s">
        <v>579</v>
      </c>
      <c r="F287" s="662" t="s">
        <v>1503</v>
      </c>
      <c r="G287" s="661" t="s">
        <v>588</v>
      </c>
      <c r="H287" s="661" t="s">
        <v>899</v>
      </c>
      <c r="I287" s="661" t="s">
        <v>900</v>
      </c>
      <c r="J287" s="661" t="s">
        <v>901</v>
      </c>
      <c r="K287" s="661" t="s">
        <v>902</v>
      </c>
      <c r="L287" s="663">
        <v>148.04535360385441</v>
      </c>
      <c r="M287" s="663">
        <v>649</v>
      </c>
      <c r="N287" s="664">
        <v>96081.434488901505</v>
      </c>
    </row>
    <row r="288" spans="1:14" ht="14.4" customHeight="1" x14ac:dyDescent="0.3">
      <c r="A288" s="659" t="s">
        <v>556</v>
      </c>
      <c r="B288" s="660" t="s">
        <v>1498</v>
      </c>
      <c r="C288" s="661" t="s">
        <v>573</v>
      </c>
      <c r="D288" s="662" t="s">
        <v>1501</v>
      </c>
      <c r="E288" s="661" t="s">
        <v>579</v>
      </c>
      <c r="F288" s="662" t="s">
        <v>1503</v>
      </c>
      <c r="G288" s="661" t="s">
        <v>588</v>
      </c>
      <c r="H288" s="661" t="s">
        <v>1408</v>
      </c>
      <c r="I288" s="661" t="s">
        <v>237</v>
      </c>
      <c r="J288" s="661" t="s">
        <v>1409</v>
      </c>
      <c r="K288" s="661"/>
      <c r="L288" s="663">
        <v>39.119749345953501</v>
      </c>
      <c r="M288" s="663">
        <v>2</v>
      </c>
      <c r="N288" s="664">
        <v>78.239498691907002</v>
      </c>
    </row>
    <row r="289" spans="1:14" ht="14.4" customHeight="1" x14ac:dyDescent="0.3">
      <c r="A289" s="659" t="s">
        <v>556</v>
      </c>
      <c r="B289" s="660" t="s">
        <v>1498</v>
      </c>
      <c r="C289" s="661" t="s">
        <v>573</v>
      </c>
      <c r="D289" s="662" t="s">
        <v>1501</v>
      </c>
      <c r="E289" s="661" t="s">
        <v>579</v>
      </c>
      <c r="F289" s="662" t="s">
        <v>1503</v>
      </c>
      <c r="G289" s="661" t="s">
        <v>588</v>
      </c>
      <c r="H289" s="661" t="s">
        <v>1410</v>
      </c>
      <c r="I289" s="661" t="s">
        <v>1411</v>
      </c>
      <c r="J289" s="661" t="s">
        <v>1412</v>
      </c>
      <c r="K289" s="661" t="s">
        <v>1413</v>
      </c>
      <c r="L289" s="663">
        <v>182.99999999999991</v>
      </c>
      <c r="M289" s="663">
        <v>1</v>
      </c>
      <c r="N289" s="664">
        <v>182.99999999999991</v>
      </c>
    </row>
    <row r="290" spans="1:14" ht="14.4" customHeight="1" x14ac:dyDescent="0.3">
      <c r="A290" s="659" t="s">
        <v>556</v>
      </c>
      <c r="B290" s="660" t="s">
        <v>1498</v>
      </c>
      <c r="C290" s="661" t="s">
        <v>573</v>
      </c>
      <c r="D290" s="662" t="s">
        <v>1501</v>
      </c>
      <c r="E290" s="661" t="s">
        <v>579</v>
      </c>
      <c r="F290" s="662" t="s">
        <v>1503</v>
      </c>
      <c r="G290" s="661" t="s">
        <v>588</v>
      </c>
      <c r="H290" s="661" t="s">
        <v>1416</v>
      </c>
      <c r="I290" s="661" t="s">
        <v>1417</v>
      </c>
      <c r="J290" s="661" t="s">
        <v>1418</v>
      </c>
      <c r="K290" s="661" t="s">
        <v>1419</v>
      </c>
      <c r="L290" s="663">
        <v>291.71739973582373</v>
      </c>
      <c r="M290" s="663">
        <v>16</v>
      </c>
      <c r="N290" s="664">
        <v>4667.4783957731797</v>
      </c>
    </row>
    <row r="291" spans="1:14" ht="14.4" customHeight="1" x14ac:dyDescent="0.3">
      <c r="A291" s="659" t="s">
        <v>556</v>
      </c>
      <c r="B291" s="660" t="s">
        <v>1498</v>
      </c>
      <c r="C291" s="661" t="s">
        <v>573</v>
      </c>
      <c r="D291" s="662" t="s">
        <v>1501</v>
      </c>
      <c r="E291" s="661" t="s">
        <v>579</v>
      </c>
      <c r="F291" s="662" t="s">
        <v>1503</v>
      </c>
      <c r="G291" s="661" t="s">
        <v>588</v>
      </c>
      <c r="H291" s="661" t="s">
        <v>1027</v>
      </c>
      <c r="I291" s="661" t="s">
        <v>1027</v>
      </c>
      <c r="J291" s="661" t="s">
        <v>1028</v>
      </c>
      <c r="K291" s="661" t="s">
        <v>1029</v>
      </c>
      <c r="L291" s="663">
        <v>113.62</v>
      </c>
      <c r="M291" s="663">
        <v>7</v>
      </c>
      <c r="N291" s="664">
        <v>795.34</v>
      </c>
    </row>
    <row r="292" spans="1:14" ht="14.4" customHeight="1" x14ac:dyDescent="0.3">
      <c r="A292" s="659" t="s">
        <v>556</v>
      </c>
      <c r="B292" s="660" t="s">
        <v>1498</v>
      </c>
      <c r="C292" s="661" t="s">
        <v>573</v>
      </c>
      <c r="D292" s="662" t="s">
        <v>1501</v>
      </c>
      <c r="E292" s="661" t="s">
        <v>579</v>
      </c>
      <c r="F292" s="662" t="s">
        <v>1503</v>
      </c>
      <c r="G292" s="661" t="s">
        <v>588</v>
      </c>
      <c r="H292" s="661" t="s">
        <v>1420</v>
      </c>
      <c r="I292" s="661" t="s">
        <v>237</v>
      </c>
      <c r="J292" s="661" t="s">
        <v>1421</v>
      </c>
      <c r="K292" s="661"/>
      <c r="L292" s="663">
        <v>51.979699343007177</v>
      </c>
      <c r="M292" s="663">
        <v>2</v>
      </c>
      <c r="N292" s="664">
        <v>103.95939868601435</v>
      </c>
    </row>
    <row r="293" spans="1:14" ht="14.4" customHeight="1" x14ac:dyDescent="0.3">
      <c r="A293" s="659" t="s">
        <v>556</v>
      </c>
      <c r="B293" s="660" t="s">
        <v>1498</v>
      </c>
      <c r="C293" s="661" t="s">
        <v>573</v>
      </c>
      <c r="D293" s="662" t="s">
        <v>1501</v>
      </c>
      <c r="E293" s="661" t="s">
        <v>579</v>
      </c>
      <c r="F293" s="662" t="s">
        <v>1503</v>
      </c>
      <c r="G293" s="661" t="s">
        <v>588</v>
      </c>
      <c r="H293" s="661" t="s">
        <v>1426</v>
      </c>
      <c r="I293" s="661" t="s">
        <v>1427</v>
      </c>
      <c r="J293" s="661" t="s">
        <v>1428</v>
      </c>
      <c r="K293" s="661" t="s">
        <v>1429</v>
      </c>
      <c r="L293" s="663">
        <v>47.239979539579934</v>
      </c>
      <c r="M293" s="663">
        <v>4</v>
      </c>
      <c r="N293" s="664">
        <v>188.95991815831974</v>
      </c>
    </row>
    <row r="294" spans="1:14" ht="14.4" customHeight="1" x14ac:dyDescent="0.3">
      <c r="A294" s="659" t="s">
        <v>556</v>
      </c>
      <c r="B294" s="660" t="s">
        <v>1498</v>
      </c>
      <c r="C294" s="661" t="s">
        <v>573</v>
      </c>
      <c r="D294" s="662" t="s">
        <v>1501</v>
      </c>
      <c r="E294" s="661" t="s">
        <v>579</v>
      </c>
      <c r="F294" s="662" t="s">
        <v>1503</v>
      </c>
      <c r="G294" s="661" t="s">
        <v>588</v>
      </c>
      <c r="H294" s="661" t="s">
        <v>1050</v>
      </c>
      <c r="I294" s="661" t="s">
        <v>1051</v>
      </c>
      <c r="J294" s="661" t="s">
        <v>1052</v>
      </c>
      <c r="K294" s="661" t="s">
        <v>1053</v>
      </c>
      <c r="L294" s="663">
        <v>73.986131942968441</v>
      </c>
      <c r="M294" s="663">
        <v>37</v>
      </c>
      <c r="N294" s="664">
        <v>2737.4868818898321</v>
      </c>
    </row>
    <row r="295" spans="1:14" ht="14.4" customHeight="1" x14ac:dyDescent="0.3">
      <c r="A295" s="659" t="s">
        <v>556</v>
      </c>
      <c r="B295" s="660" t="s">
        <v>1498</v>
      </c>
      <c r="C295" s="661" t="s">
        <v>573</v>
      </c>
      <c r="D295" s="662" t="s">
        <v>1501</v>
      </c>
      <c r="E295" s="661" t="s">
        <v>579</v>
      </c>
      <c r="F295" s="662" t="s">
        <v>1503</v>
      </c>
      <c r="G295" s="661" t="s">
        <v>588</v>
      </c>
      <c r="H295" s="661" t="s">
        <v>1059</v>
      </c>
      <c r="I295" s="661" t="s">
        <v>237</v>
      </c>
      <c r="J295" s="661" t="s">
        <v>1060</v>
      </c>
      <c r="K295" s="661"/>
      <c r="L295" s="663">
        <v>103.6052187404614</v>
      </c>
      <c r="M295" s="663">
        <v>6</v>
      </c>
      <c r="N295" s="664">
        <v>621.63131244276838</v>
      </c>
    </row>
    <row r="296" spans="1:14" ht="14.4" customHeight="1" x14ac:dyDescent="0.3">
      <c r="A296" s="659" t="s">
        <v>556</v>
      </c>
      <c r="B296" s="660" t="s">
        <v>1498</v>
      </c>
      <c r="C296" s="661" t="s">
        <v>573</v>
      </c>
      <c r="D296" s="662" t="s">
        <v>1501</v>
      </c>
      <c r="E296" s="661" t="s">
        <v>579</v>
      </c>
      <c r="F296" s="662" t="s">
        <v>1503</v>
      </c>
      <c r="G296" s="661" t="s">
        <v>588</v>
      </c>
      <c r="H296" s="661" t="s">
        <v>1110</v>
      </c>
      <c r="I296" s="661" t="s">
        <v>1111</v>
      </c>
      <c r="J296" s="661" t="s">
        <v>1112</v>
      </c>
      <c r="K296" s="661" t="s">
        <v>1113</v>
      </c>
      <c r="L296" s="663">
        <v>203.71</v>
      </c>
      <c r="M296" s="663">
        <v>2</v>
      </c>
      <c r="N296" s="664">
        <v>407.42</v>
      </c>
    </row>
    <row r="297" spans="1:14" ht="14.4" customHeight="1" x14ac:dyDescent="0.3">
      <c r="A297" s="659" t="s">
        <v>556</v>
      </c>
      <c r="B297" s="660" t="s">
        <v>1498</v>
      </c>
      <c r="C297" s="661" t="s">
        <v>573</v>
      </c>
      <c r="D297" s="662" t="s">
        <v>1501</v>
      </c>
      <c r="E297" s="661" t="s">
        <v>579</v>
      </c>
      <c r="F297" s="662" t="s">
        <v>1503</v>
      </c>
      <c r="G297" s="661" t="s">
        <v>588</v>
      </c>
      <c r="H297" s="661" t="s">
        <v>1432</v>
      </c>
      <c r="I297" s="661" t="s">
        <v>237</v>
      </c>
      <c r="J297" s="661" t="s">
        <v>1433</v>
      </c>
      <c r="K297" s="661"/>
      <c r="L297" s="663">
        <v>92.130188296439684</v>
      </c>
      <c r="M297" s="663">
        <v>51</v>
      </c>
      <c r="N297" s="664">
        <v>4698.639603118424</v>
      </c>
    </row>
    <row r="298" spans="1:14" ht="14.4" customHeight="1" x14ac:dyDescent="0.3">
      <c r="A298" s="659" t="s">
        <v>556</v>
      </c>
      <c r="B298" s="660" t="s">
        <v>1498</v>
      </c>
      <c r="C298" s="661" t="s">
        <v>573</v>
      </c>
      <c r="D298" s="662" t="s">
        <v>1501</v>
      </c>
      <c r="E298" s="661" t="s">
        <v>579</v>
      </c>
      <c r="F298" s="662" t="s">
        <v>1503</v>
      </c>
      <c r="G298" s="661" t="s">
        <v>588</v>
      </c>
      <c r="H298" s="661" t="s">
        <v>1434</v>
      </c>
      <c r="I298" s="661" t="s">
        <v>237</v>
      </c>
      <c r="J298" s="661" t="s">
        <v>1435</v>
      </c>
      <c r="K298" s="661"/>
      <c r="L298" s="663">
        <v>96.260914037772835</v>
      </c>
      <c r="M298" s="663">
        <v>49</v>
      </c>
      <c r="N298" s="664">
        <v>4716.7847878508692</v>
      </c>
    </row>
    <row r="299" spans="1:14" ht="14.4" customHeight="1" x14ac:dyDescent="0.3">
      <c r="A299" s="659" t="s">
        <v>556</v>
      </c>
      <c r="B299" s="660" t="s">
        <v>1498</v>
      </c>
      <c r="C299" s="661" t="s">
        <v>573</v>
      </c>
      <c r="D299" s="662" t="s">
        <v>1501</v>
      </c>
      <c r="E299" s="661" t="s">
        <v>579</v>
      </c>
      <c r="F299" s="662" t="s">
        <v>1503</v>
      </c>
      <c r="G299" s="661" t="s">
        <v>588</v>
      </c>
      <c r="H299" s="661" t="s">
        <v>1436</v>
      </c>
      <c r="I299" s="661" t="s">
        <v>237</v>
      </c>
      <c r="J299" s="661" t="s">
        <v>1437</v>
      </c>
      <c r="K299" s="661"/>
      <c r="L299" s="663">
        <v>111.6738736188816</v>
      </c>
      <c r="M299" s="663">
        <v>22</v>
      </c>
      <c r="N299" s="664">
        <v>2456.8252196153953</v>
      </c>
    </row>
    <row r="300" spans="1:14" ht="14.4" customHeight="1" x14ac:dyDescent="0.3">
      <c r="A300" s="659" t="s">
        <v>556</v>
      </c>
      <c r="B300" s="660" t="s">
        <v>1498</v>
      </c>
      <c r="C300" s="661" t="s">
        <v>573</v>
      </c>
      <c r="D300" s="662" t="s">
        <v>1501</v>
      </c>
      <c r="E300" s="661" t="s">
        <v>579</v>
      </c>
      <c r="F300" s="662" t="s">
        <v>1503</v>
      </c>
      <c r="G300" s="661" t="s">
        <v>588</v>
      </c>
      <c r="H300" s="661" t="s">
        <v>1442</v>
      </c>
      <c r="I300" s="661" t="s">
        <v>237</v>
      </c>
      <c r="J300" s="661" t="s">
        <v>1443</v>
      </c>
      <c r="K300" s="661" t="s">
        <v>1070</v>
      </c>
      <c r="L300" s="663">
        <v>88.459410175615162</v>
      </c>
      <c r="M300" s="663">
        <v>126</v>
      </c>
      <c r="N300" s="664">
        <v>11145.885682127511</v>
      </c>
    </row>
    <row r="301" spans="1:14" ht="14.4" customHeight="1" x14ac:dyDescent="0.3">
      <c r="A301" s="659" t="s">
        <v>556</v>
      </c>
      <c r="B301" s="660" t="s">
        <v>1498</v>
      </c>
      <c r="C301" s="661" t="s">
        <v>573</v>
      </c>
      <c r="D301" s="662" t="s">
        <v>1501</v>
      </c>
      <c r="E301" s="661" t="s">
        <v>579</v>
      </c>
      <c r="F301" s="662" t="s">
        <v>1503</v>
      </c>
      <c r="G301" s="661" t="s">
        <v>588</v>
      </c>
      <c r="H301" s="661" t="s">
        <v>1456</v>
      </c>
      <c r="I301" s="661" t="s">
        <v>237</v>
      </c>
      <c r="J301" s="661" t="s">
        <v>1457</v>
      </c>
      <c r="K301" s="661"/>
      <c r="L301" s="663">
        <v>242.77535420874173</v>
      </c>
      <c r="M301" s="663">
        <v>60</v>
      </c>
      <c r="N301" s="664">
        <v>14566.521252524504</v>
      </c>
    </row>
    <row r="302" spans="1:14" ht="14.4" customHeight="1" x14ac:dyDescent="0.3">
      <c r="A302" s="659" t="s">
        <v>556</v>
      </c>
      <c r="B302" s="660" t="s">
        <v>1498</v>
      </c>
      <c r="C302" s="661" t="s">
        <v>573</v>
      </c>
      <c r="D302" s="662" t="s">
        <v>1501</v>
      </c>
      <c r="E302" s="661" t="s">
        <v>579</v>
      </c>
      <c r="F302" s="662" t="s">
        <v>1503</v>
      </c>
      <c r="G302" s="661" t="s">
        <v>588</v>
      </c>
      <c r="H302" s="661" t="s">
        <v>1116</v>
      </c>
      <c r="I302" s="661" t="s">
        <v>237</v>
      </c>
      <c r="J302" s="661" t="s">
        <v>1117</v>
      </c>
      <c r="K302" s="661"/>
      <c r="L302" s="663">
        <v>173.85843343675995</v>
      </c>
      <c r="M302" s="663">
        <v>7</v>
      </c>
      <c r="N302" s="664">
        <v>1217.0090340573197</v>
      </c>
    </row>
    <row r="303" spans="1:14" ht="14.4" customHeight="1" x14ac:dyDescent="0.3">
      <c r="A303" s="659" t="s">
        <v>556</v>
      </c>
      <c r="B303" s="660" t="s">
        <v>1498</v>
      </c>
      <c r="C303" s="661" t="s">
        <v>573</v>
      </c>
      <c r="D303" s="662" t="s">
        <v>1501</v>
      </c>
      <c r="E303" s="661" t="s">
        <v>579</v>
      </c>
      <c r="F303" s="662" t="s">
        <v>1503</v>
      </c>
      <c r="G303" s="661" t="s">
        <v>588</v>
      </c>
      <c r="H303" s="661" t="s">
        <v>1127</v>
      </c>
      <c r="I303" s="661" t="s">
        <v>1127</v>
      </c>
      <c r="J303" s="661" t="s">
        <v>615</v>
      </c>
      <c r="K303" s="661" t="s">
        <v>1128</v>
      </c>
      <c r="L303" s="663">
        <v>60.188000000000002</v>
      </c>
      <c r="M303" s="663">
        <v>5</v>
      </c>
      <c r="N303" s="664">
        <v>300.94</v>
      </c>
    </row>
    <row r="304" spans="1:14" ht="14.4" customHeight="1" x14ac:dyDescent="0.3">
      <c r="A304" s="659" t="s">
        <v>556</v>
      </c>
      <c r="B304" s="660" t="s">
        <v>1498</v>
      </c>
      <c r="C304" s="661" t="s">
        <v>573</v>
      </c>
      <c r="D304" s="662" t="s">
        <v>1501</v>
      </c>
      <c r="E304" s="661" t="s">
        <v>1302</v>
      </c>
      <c r="F304" s="662" t="s">
        <v>1505</v>
      </c>
      <c r="G304" s="661" t="s">
        <v>588</v>
      </c>
      <c r="H304" s="661" t="s">
        <v>1317</v>
      </c>
      <c r="I304" s="661" t="s">
        <v>1318</v>
      </c>
      <c r="J304" s="661" t="s">
        <v>1319</v>
      </c>
      <c r="K304" s="661" t="s">
        <v>1320</v>
      </c>
      <c r="L304" s="663">
        <v>136.47319999999999</v>
      </c>
      <c r="M304" s="663">
        <v>25</v>
      </c>
      <c r="N304" s="664">
        <v>3411.83</v>
      </c>
    </row>
    <row r="305" spans="1:14" ht="14.4" customHeight="1" x14ac:dyDescent="0.3">
      <c r="A305" s="659" t="s">
        <v>556</v>
      </c>
      <c r="B305" s="660" t="s">
        <v>1498</v>
      </c>
      <c r="C305" s="661" t="s">
        <v>573</v>
      </c>
      <c r="D305" s="662" t="s">
        <v>1501</v>
      </c>
      <c r="E305" s="661" t="s">
        <v>1302</v>
      </c>
      <c r="F305" s="662" t="s">
        <v>1505</v>
      </c>
      <c r="G305" s="661" t="s">
        <v>588</v>
      </c>
      <c r="H305" s="661" t="s">
        <v>1452</v>
      </c>
      <c r="I305" s="661" t="s">
        <v>1453</v>
      </c>
      <c r="J305" s="661" t="s">
        <v>1454</v>
      </c>
      <c r="K305" s="661" t="s">
        <v>1455</v>
      </c>
      <c r="L305" s="663">
        <v>120.19952202364891</v>
      </c>
      <c r="M305" s="663">
        <v>2</v>
      </c>
      <c r="N305" s="664">
        <v>240.39904404729782</v>
      </c>
    </row>
    <row r="306" spans="1:14" ht="14.4" customHeight="1" x14ac:dyDescent="0.3">
      <c r="A306" s="659" t="s">
        <v>556</v>
      </c>
      <c r="B306" s="660" t="s">
        <v>1498</v>
      </c>
      <c r="C306" s="661" t="s">
        <v>573</v>
      </c>
      <c r="D306" s="662" t="s">
        <v>1501</v>
      </c>
      <c r="E306" s="661" t="s">
        <v>1302</v>
      </c>
      <c r="F306" s="662" t="s">
        <v>1505</v>
      </c>
      <c r="G306" s="661" t="s">
        <v>588</v>
      </c>
      <c r="H306" s="661" t="s">
        <v>1341</v>
      </c>
      <c r="I306" s="661" t="s">
        <v>1342</v>
      </c>
      <c r="J306" s="661" t="s">
        <v>1343</v>
      </c>
      <c r="K306" s="661" t="s">
        <v>1344</v>
      </c>
      <c r="L306" s="663">
        <v>86.626724752552619</v>
      </c>
      <c r="M306" s="663">
        <v>6</v>
      </c>
      <c r="N306" s="664">
        <v>519.76034851531574</v>
      </c>
    </row>
    <row r="307" spans="1:14" ht="14.4" customHeight="1" x14ac:dyDescent="0.3">
      <c r="A307" s="659" t="s">
        <v>556</v>
      </c>
      <c r="B307" s="660" t="s">
        <v>1498</v>
      </c>
      <c r="C307" s="661" t="s">
        <v>573</v>
      </c>
      <c r="D307" s="662" t="s">
        <v>1501</v>
      </c>
      <c r="E307" s="661" t="s">
        <v>1302</v>
      </c>
      <c r="F307" s="662" t="s">
        <v>1505</v>
      </c>
      <c r="G307" s="661" t="s">
        <v>1152</v>
      </c>
      <c r="H307" s="661" t="s">
        <v>1376</v>
      </c>
      <c r="I307" s="661" t="s">
        <v>1377</v>
      </c>
      <c r="J307" s="661" t="s">
        <v>1378</v>
      </c>
      <c r="K307" s="661" t="s">
        <v>1379</v>
      </c>
      <c r="L307" s="663">
        <v>104.4199813951913</v>
      </c>
      <c r="M307" s="663">
        <v>5</v>
      </c>
      <c r="N307" s="664">
        <v>522.09990697595651</v>
      </c>
    </row>
    <row r="308" spans="1:14" ht="14.4" customHeight="1" x14ac:dyDescent="0.3">
      <c r="A308" s="659" t="s">
        <v>556</v>
      </c>
      <c r="B308" s="660" t="s">
        <v>1498</v>
      </c>
      <c r="C308" s="661" t="s">
        <v>576</v>
      </c>
      <c r="D308" s="662" t="s">
        <v>1502</v>
      </c>
      <c r="E308" s="661" t="s">
        <v>579</v>
      </c>
      <c r="F308" s="662" t="s">
        <v>1503</v>
      </c>
      <c r="G308" s="661" t="s">
        <v>588</v>
      </c>
      <c r="H308" s="661" t="s">
        <v>595</v>
      </c>
      <c r="I308" s="661" t="s">
        <v>595</v>
      </c>
      <c r="J308" s="661" t="s">
        <v>590</v>
      </c>
      <c r="K308" s="661" t="s">
        <v>596</v>
      </c>
      <c r="L308" s="663">
        <v>97.75</v>
      </c>
      <c r="M308" s="663">
        <v>3</v>
      </c>
      <c r="N308" s="664">
        <v>293.25</v>
      </c>
    </row>
    <row r="309" spans="1:14" ht="14.4" customHeight="1" x14ac:dyDescent="0.3">
      <c r="A309" s="659" t="s">
        <v>556</v>
      </c>
      <c r="B309" s="660" t="s">
        <v>1498</v>
      </c>
      <c r="C309" s="661" t="s">
        <v>576</v>
      </c>
      <c r="D309" s="662" t="s">
        <v>1502</v>
      </c>
      <c r="E309" s="661" t="s">
        <v>579</v>
      </c>
      <c r="F309" s="662" t="s">
        <v>1503</v>
      </c>
      <c r="G309" s="661" t="s">
        <v>588</v>
      </c>
      <c r="H309" s="661" t="s">
        <v>597</v>
      </c>
      <c r="I309" s="661" t="s">
        <v>598</v>
      </c>
      <c r="J309" s="661" t="s">
        <v>599</v>
      </c>
      <c r="K309" s="661" t="s">
        <v>600</v>
      </c>
      <c r="L309" s="663">
        <v>87.780539193412324</v>
      </c>
      <c r="M309" s="663">
        <v>2</v>
      </c>
      <c r="N309" s="664">
        <v>175.56107838682465</v>
      </c>
    </row>
    <row r="310" spans="1:14" ht="14.4" customHeight="1" x14ac:dyDescent="0.3">
      <c r="A310" s="659" t="s">
        <v>556</v>
      </c>
      <c r="B310" s="660" t="s">
        <v>1498</v>
      </c>
      <c r="C310" s="661" t="s">
        <v>576</v>
      </c>
      <c r="D310" s="662" t="s">
        <v>1502</v>
      </c>
      <c r="E310" s="661" t="s">
        <v>579</v>
      </c>
      <c r="F310" s="662" t="s">
        <v>1503</v>
      </c>
      <c r="G310" s="661" t="s">
        <v>588</v>
      </c>
      <c r="H310" s="661" t="s">
        <v>621</v>
      </c>
      <c r="I310" s="661" t="s">
        <v>622</v>
      </c>
      <c r="J310" s="661" t="s">
        <v>615</v>
      </c>
      <c r="K310" s="661" t="s">
        <v>623</v>
      </c>
      <c r="L310" s="663">
        <v>64.91</v>
      </c>
      <c r="M310" s="663">
        <v>1</v>
      </c>
      <c r="N310" s="664">
        <v>64.91</v>
      </c>
    </row>
    <row r="311" spans="1:14" ht="14.4" customHeight="1" x14ac:dyDescent="0.3">
      <c r="A311" s="659" t="s">
        <v>556</v>
      </c>
      <c r="B311" s="660" t="s">
        <v>1498</v>
      </c>
      <c r="C311" s="661" t="s">
        <v>576</v>
      </c>
      <c r="D311" s="662" t="s">
        <v>1502</v>
      </c>
      <c r="E311" s="661" t="s">
        <v>579</v>
      </c>
      <c r="F311" s="662" t="s">
        <v>1503</v>
      </c>
      <c r="G311" s="661" t="s">
        <v>588</v>
      </c>
      <c r="H311" s="661" t="s">
        <v>654</v>
      </c>
      <c r="I311" s="661" t="s">
        <v>655</v>
      </c>
      <c r="J311" s="661" t="s">
        <v>656</v>
      </c>
      <c r="K311" s="661" t="s">
        <v>657</v>
      </c>
      <c r="L311" s="663">
        <v>63.780416988225241</v>
      </c>
      <c r="M311" s="663">
        <v>1</v>
      </c>
      <c r="N311" s="664">
        <v>63.780416988225241</v>
      </c>
    </row>
    <row r="312" spans="1:14" ht="14.4" customHeight="1" x14ac:dyDescent="0.3">
      <c r="A312" s="659" t="s">
        <v>556</v>
      </c>
      <c r="B312" s="660" t="s">
        <v>1498</v>
      </c>
      <c r="C312" s="661" t="s">
        <v>576</v>
      </c>
      <c r="D312" s="662" t="s">
        <v>1502</v>
      </c>
      <c r="E312" s="661" t="s">
        <v>579</v>
      </c>
      <c r="F312" s="662" t="s">
        <v>1503</v>
      </c>
      <c r="G312" s="661" t="s">
        <v>588</v>
      </c>
      <c r="H312" s="661" t="s">
        <v>692</v>
      </c>
      <c r="I312" s="661" t="s">
        <v>693</v>
      </c>
      <c r="J312" s="661" t="s">
        <v>694</v>
      </c>
      <c r="K312" s="661"/>
      <c r="L312" s="663">
        <v>102.20002787894431</v>
      </c>
      <c r="M312" s="663">
        <v>1</v>
      </c>
      <c r="N312" s="664">
        <v>102.20002787894431</v>
      </c>
    </row>
    <row r="313" spans="1:14" ht="14.4" customHeight="1" x14ac:dyDescent="0.3">
      <c r="A313" s="659" t="s">
        <v>556</v>
      </c>
      <c r="B313" s="660" t="s">
        <v>1498</v>
      </c>
      <c r="C313" s="661" t="s">
        <v>576</v>
      </c>
      <c r="D313" s="662" t="s">
        <v>1502</v>
      </c>
      <c r="E313" s="661" t="s">
        <v>579</v>
      </c>
      <c r="F313" s="662" t="s">
        <v>1503</v>
      </c>
      <c r="G313" s="661" t="s">
        <v>588</v>
      </c>
      <c r="H313" s="661" t="s">
        <v>719</v>
      </c>
      <c r="I313" s="661" t="s">
        <v>720</v>
      </c>
      <c r="J313" s="661" t="s">
        <v>721</v>
      </c>
      <c r="K313" s="661" t="s">
        <v>722</v>
      </c>
      <c r="L313" s="663">
        <v>122.82666666666665</v>
      </c>
      <c r="M313" s="663">
        <v>3</v>
      </c>
      <c r="N313" s="664">
        <v>368.47999999999996</v>
      </c>
    </row>
    <row r="314" spans="1:14" ht="14.4" customHeight="1" x14ac:dyDescent="0.3">
      <c r="A314" s="659" t="s">
        <v>556</v>
      </c>
      <c r="B314" s="660" t="s">
        <v>1498</v>
      </c>
      <c r="C314" s="661" t="s">
        <v>576</v>
      </c>
      <c r="D314" s="662" t="s">
        <v>1502</v>
      </c>
      <c r="E314" s="661" t="s">
        <v>579</v>
      </c>
      <c r="F314" s="662" t="s">
        <v>1503</v>
      </c>
      <c r="G314" s="661" t="s">
        <v>588</v>
      </c>
      <c r="H314" s="661" t="s">
        <v>753</v>
      </c>
      <c r="I314" s="661" t="s">
        <v>237</v>
      </c>
      <c r="J314" s="661" t="s">
        <v>754</v>
      </c>
      <c r="K314" s="661"/>
      <c r="L314" s="663">
        <v>97.320295692965828</v>
      </c>
      <c r="M314" s="663">
        <v>4</v>
      </c>
      <c r="N314" s="664">
        <v>389.28118277186331</v>
      </c>
    </row>
    <row r="315" spans="1:14" ht="14.4" customHeight="1" x14ac:dyDescent="0.3">
      <c r="A315" s="659" t="s">
        <v>556</v>
      </c>
      <c r="B315" s="660" t="s">
        <v>1498</v>
      </c>
      <c r="C315" s="661" t="s">
        <v>576</v>
      </c>
      <c r="D315" s="662" t="s">
        <v>1502</v>
      </c>
      <c r="E315" s="661" t="s">
        <v>579</v>
      </c>
      <c r="F315" s="662" t="s">
        <v>1503</v>
      </c>
      <c r="G315" s="661" t="s">
        <v>588</v>
      </c>
      <c r="H315" s="661" t="s">
        <v>1458</v>
      </c>
      <c r="I315" s="661" t="s">
        <v>237</v>
      </c>
      <c r="J315" s="661" t="s">
        <v>1459</v>
      </c>
      <c r="K315" s="661"/>
      <c r="L315" s="663">
        <v>48.1</v>
      </c>
      <c r="M315" s="663">
        <v>6</v>
      </c>
      <c r="N315" s="664">
        <v>288.60000000000002</v>
      </c>
    </row>
    <row r="316" spans="1:14" ht="14.4" customHeight="1" x14ac:dyDescent="0.3">
      <c r="A316" s="659" t="s">
        <v>556</v>
      </c>
      <c r="B316" s="660" t="s">
        <v>1498</v>
      </c>
      <c r="C316" s="661" t="s">
        <v>576</v>
      </c>
      <c r="D316" s="662" t="s">
        <v>1502</v>
      </c>
      <c r="E316" s="661" t="s">
        <v>579</v>
      </c>
      <c r="F316" s="662" t="s">
        <v>1503</v>
      </c>
      <c r="G316" s="661" t="s">
        <v>588</v>
      </c>
      <c r="H316" s="661" t="s">
        <v>1406</v>
      </c>
      <c r="I316" s="661" t="s">
        <v>237</v>
      </c>
      <c r="J316" s="661" t="s">
        <v>1407</v>
      </c>
      <c r="K316" s="661"/>
      <c r="L316" s="663">
        <v>42.710001748436582</v>
      </c>
      <c r="M316" s="663">
        <v>6</v>
      </c>
      <c r="N316" s="664">
        <v>256.26001049061949</v>
      </c>
    </row>
    <row r="317" spans="1:14" ht="14.4" customHeight="1" x14ac:dyDescent="0.3">
      <c r="A317" s="659" t="s">
        <v>556</v>
      </c>
      <c r="B317" s="660" t="s">
        <v>1498</v>
      </c>
      <c r="C317" s="661" t="s">
        <v>576</v>
      </c>
      <c r="D317" s="662" t="s">
        <v>1502</v>
      </c>
      <c r="E317" s="661" t="s">
        <v>579</v>
      </c>
      <c r="F317" s="662" t="s">
        <v>1503</v>
      </c>
      <c r="G317" s="661" t="s">
        <v>588</v>
      </c>
      <c r="H317" s="661" t="s">
        <v>798</v>
      </c>
      <c r="I317" s="661" t="s">
        <v>799</v>
      </c>
      <c r="J317" s="661" t="s">
        <v>792</v>
      </c>
      <c r="K317" s="661" t="s">
        <v>800</v>
      </c>
      <c r="L317" s="663">
        <v>28.1</v>
      </c>
      <c r="M317" s="663">
        <v>4</v>
      </c>
      <c r="N317" s="664">
        <v>112.4</v>
      </c>
    </row>
    <row r="318" spans="1:14" ht="14.4" customHeight="1" x14ac:dyDescent="0.3">
      <c r="A318" s="659" t="s">
        <v>556</v>
      </c>
      <c r="B318" s="660" t="s">
        <v>1498</v>
      </c>
      <c r="C318" s="661" t="s">
        <v>576</v>
      </c>
      <c r="D318" s="662" t="s">
        <v>1502</v>
      </c>
      <c r="E318" s="661" t="s">
        <v>579</v>
      </c>
      <c r="F318" s="662" t="s">
        <v>1503</v>
      </c>
      <c r="G318" s="661" t="s">
        <v>588</v>
      </c>
      <c r="H318" s="661" t="s">
        <v>1460</v>
      </c>
      <c r="I318" s="661" t="s">
        <v>1461</v>
      </c>
      <c r="J318" s="661" t="s">
        <v>1462</v>
      </c>
      <c r="K318" s="661"/>
      <c r="L318" s="663">
        <v>527.84985033388625</v>
      </c>
      <c r="M318" s="663">
        <v>2</v>
      </c>
      <c r="N318" s="664">
        <v>1055.6997006677725</v>
      </c>
    </row>
    <row r="319" spans="1:14" ht="14.4" customHeight="1" x14ac:dyDescent="0.3">
      <c r="A319" s="659" t="s">
        <v>556</v>
      </c>
      <c r="B319" s="660" t="s">
        <v>1498</v>
      </c>
      <c r="C319" s="661" t="s">
        <v>576</v>
      </c>
      <c r="D319" s="662" t="s">
        <v>1502</v>
      </c>
      <c r="E319" s="661" t="s">
        <v>579</v>
      </c>
      <c r="F319" s="662" t="s">
        <v>1503</v>
      </c>
      <c r="G319" s="661" t="s">
        <v>588</v>
      </c>
      <c r="H319" s="661" t="s">
        <v>846</v>
      </c>
      <c r="I319" s="661" t="s">
        <v>847</v>
      </c>
      <c r="J319" s="661" t="s">
        <v>848</v>
      </c>
      <c r="K319" s="661" t="s">
        <v>849</v>
      </c>
      <c r="L319" s="663">
        <v>197.47</v>
      </c>
      <c r="M319" s="663">
        <v>1</v>
      </c>
      <c r="N319" s="664">
        <v>197.47</v>
      </c>
    </row>
    <row r="320" spans="1:14" ht="14.4" customHeight="1" x14ac:dyDescent="0.3">
      <c r="A320" s="659" t="s">
        <v>556</v>
      </c>
      <c r="B320" s="660" t="s">
        <v>1498</v>
      </c>
      <c r="C320" s="661" t="s">
        <v>576</v>
      </c>
      <c r="D320" s="662" t="s">
        <v>1502</v>
      </c>
      <c r="E320" s="661" t="s">
        <v>579</v>
      </c>
      <c r="F320" s="662" t="s">
        <v>1503</v>
      </c>
      <c r="G320" s="661" t="s">
        <v>588</v>
      </c>
      <c r="H320" s="661" t="s">
        <v>864</v>
      </c>
      <c r="I320" s="661" t="s">
        <v>865</v>
      </c>
      <c r="J320" s="661" t="s">
        <v>866</v>
      </c>
      <c r="K320" s="661" t="s">
        <v>867</v>
      </c>
      <c r="L320" s="663">
        <v>54.539999999999985</v>
      </c>
      <c r="M320" s="663">
        <v>1</v>
      </c>
      <c r="N320" s="664">
        <v>54.539999999999985</v>
      </c>
    </row>
    <row r="321" spans="1:14" ht="14.4" customHeight="1" x14ac:dyDescent="0.3">
      <c r="A321" s="659" t="s">
        <v>556</v>
      </c>
      <c r="B321" s="660" t="s">
        <v>1498</v>
      </c>
      <c r="C321" s="661" t="s">
        <v>576</v>
      </c>
      <c r="D321" s="662" t="s">
        <v>1502</v>
      </c>
      <c r="E321" s="661" t="s">
        <v>579</v>
      </c>
      <c r="F321" s="662" t="s">
        <v>1503</v>
      </c>
      <c r="G321" s="661" t="s">
        <v>588</v>
      </c>
      <c r="H321" s="661" t="s">
        <v>889</v>
      </c>
      <c r="I321" s="661" t="s">
        <v>890</v>
      </c>
      <c r="J321" s="661" t="s">
        <v>607</v>
      </c>
      <c r="K321" s="661" t="s">
        <v>891</v>
      </c>
      <c r="L321" s="663">
        <v>51.160281319805527</v>
      </c>
      <c r="M321" s="663">
        <v>4</v>
      </c>
      <c r="N321" s="664">
        <v>204.64112527922211</v>
      </c>
    </row>
    <row r="322" spans="1:14" ht="14.4" customHeight="1" x14ac:dyDescent="0.3">
      <c r="A322" s="659" t="s">
        <v>556</v>
      </c>
      <c r="B322" s="660" t="s">
        <v>1498</v>
      </c>
      <c r="C322" s="661" t="s">
        <v>576</v>
      </c>
      <c r="D322" s="662" t="s">
        <v>1502</v>
      </c>
      <c r="E322" s="661" t="s">
        <v>579</v>
      </c>
      <c r="F322" s="662" t="s">
        <v>1503</v>
      </c>
      <c r="G322" s="661" t="s">
        <v>588</v>
      </c>
      <c r="H322" s="661" t="s">
        <v>892</v>
      </c>
      <c r="I322" s="661" t="s">
        <v>893</v>
      </c>
      <c r="J322" s="661" t="s">
        <v>894</v>
      </c>
      <c r="K322" s="661" t="s">
        <v>895</v>
      </c>
      <c r="L322" s="663">
        <v>177.79952477974723</v>
      </c>
      <c r="M322" s="663">
        <v>2</v>
      </c>
      <c r="N322" s="664">
        <v>355.59904955949446</v>
      </c>
    </row>
    <row r="323" spans="1:14" ht="14.4" customHeight="1" x14ac:dyDescent="0.3">
      <c r="A323" s="659" t="s">
        <v>556</v>
      </c>
      <c r="B323" s="660" t="s">
        <v>1498</v>
      </c>
      <c r="C323" s="661" t="s">
        <v>576</v>
      </c>
      <c r="D323" s="662" t="s">
        <v>1502</v>
      </c>
      <c r="E323" s="661" t="s">
        <v>579</v>
      </c>
      <c r="F323" s="662" t="s">
        <v>1503</v>
      </c>
      <c r="G323" s="661" t="s">
        <v>588</v>
      </c>
      <c r="H323" s="661" t="s">
        <v>899</v>
      </c>
      <c r="I323" s="661" t="s">
        <v>900</v>
      </c>
      <c r="J323" s="661" t="s">
        <v>901</v>
      </c>
      <c r="K323" s="661" t="s">
        <v>902</v>
      </c>
      <c r="L323" s="663">
        <v>144.05292214127897</v>
      </c>
      <c r="M323" s="663">
        <v>240</v>
      </c>
      <c r="N323" s="664">
        <v>34572.701313906953</v>
      </c>
    </row>
    <row r="324" spans="1:14" ht="14.4" customHeight="1" x14ac:dyDescent="0.3">
      <c r="A324" s="659" t="s">
        <v>556</v>
      </c>
      <c r="B324" s="660" t="s">
        <v>1498</v>
      </c>
      <c r="C324" s="661" t="s">
        <v>576</v>
      </c>
      <c r="D324" s="662" t="s">
        <v>1502</v>
      </c>
      <c r="E324" s="661" t="s">
        <v>579</v>
      </c>
      <c r="F324" s="662" t="s">
        <v>1503</v>
      </c>
      <c r="G324" s="661" t="s">
        <v>588</v>
      </c>
      <c r="H324" s="661" t="s">
        <v>1463</v>
      </c>
      <c r="I324" s="661" t="s">
        <v>237</v>
      </c>
      <c r="J324" s="661" t="s">
        <v>1464</v>
      </c>
      <c r="K324" s="661"/>
      <c r="L324" s="663">
        <v>347.95755996428903</v>
      </c>
      <c r="M324" s="663">
        <v>26</v>
      </c>
      <c r="N324" s="664">
        <v>9046.8965590715143</v>
      </c>
    </row>
    <row r="325" spans="1:14" ht="14.4" customHeight="1" x14ac:dyDescent="0.3">
      <c r="A325" s="659" t="s">
        <v>556</v>
      </c>
      <c r="B325" s="660" t="s">
        <v>1498</v>
      </c>
      <c r="C325" s="661" t="s">
        <v>576</v>
      </c>
      <c r="D325" s="662" t="s">
        <v>1502</v>
      </c>
      <c r="E325" s="661" t="s">
        <v>579</v>
      </c>
      <c r="F325" s="662" t="s">
        <v>1503</v>
      </c>
      <c r="G325" s="661" t="s">
        <v>588</v>
      </c>
      <c r="H325" s="661" t="s">
        <v>909</v>
      </c>
      <c r="I325" s="661" t="s">
        <v>237</v>
      </c>
      <c r="J325" s="661" t="s">
        <v>910</v>
      </c>
      <c r="K325" s="661"/>
      <c r="L325" s="663">
        <v>378.54683675321428</v>
      </c>
      <c r="M325" s="663">
        <v>4</v>
      </c>
      <c r="N325" s="664">
        <v>1514.1873470128571</v>
      </c>
    </row>
    <row r="326" spans="1:14" ht="14.4" customHeight="1" x14ac:dyDescent="0.3">
      <c r="A326" s="659" t="s">
        <v>556</v>
      </c>
      <c r="B326" s="660" t="s">
        <v>1498</v>
      </c>
      <c r="C326" s="661" t="s">
        <v>576</v>
      </c>
      <c r="D326" s="662" t="s">
        <v>1502</v>
      </c>
      <c r="E326" s="661" t="s">
        <v>579</v>
      </c>
      <c r="F326" s="662" t="s">
        <v>1503</v>
      </c>
      <c r="G326" s="661" t="s">
        <v>588</v>
      </c>
      <c r="H326" s="661" t="s">
        <v>927</v>
      </c>
      <c r="I326" s="661" t="s">
        <v>928</v>
      </c>
      <c r="J326" s="661" t="s">
        <v>929</v>
      </c>
      <c r="K326" s="661" t="s">
        <v>930</v>
      </c>
      <c r="L326" s="663">
        <v>110.59254915654782</v>
      </c>
      <c r="M326" s="663">
        <v>8</v>
      </c>
      <c r="N326" s="664">
        <v>884.74039325238255</v>
      </c>
    </row>
    <row r="327" spans="1:14" ht="14.4" customHeight="1" x14ac:dyDescent="0.3">
      <c r="A327" s="659" t="s">
        <v>556</v>
      </c>
      <c r="B327" s="660" t="s">
        <v>1498</v>
      </c>
      <c r="C327" s="661" t="s">
        <v>576</v>
      </c>
      <c r="D327" s="662" t="s">
        <v>1502</v>
      </c>
      <c r="E327" s="661" t="s">
        <v>579</v>
      </c>
      <c r="F327" s="662" t="s">
        <v>1503</v>
      </c>
      <c r="G327" s="661" t="s">
        <v>588</v>
      </c>
      <c r="H327" s="661" t="s">
        <v>943</v>
      </c>
      <c r="I327" s="661" t="s">
        <v>237</v>
      </c>
      <c r="J327" s="661" t="s">
        <v>944</v>
      </c>
      <c r="K327" s="661" t="s">
        <v>945</v>
      </c>
      <c r="L327" s="663">
        <v>23.699999999999989</v>
      </c>
      <c r="M327" s="663">
        <v>282</v>
      </c>
      <c r="N327" s="664">
        <v>6683.3999999999969</v>
      </c>
    </row>
    <row r="328" spans="1:14" ht="14.4" customHeight="1" x14ac:dyDescent="0.3">
      <c r="A328" s="659" t="s">
        <v>556</v>
      </c>
      <c r="B328" s="660" t="s">
        <v>1498</v>
      </c>
      <c r="C328" s="661" t="s">
        <v>576</v>
      </c>
      <c r="D328" s="662" t="s">
        <v>1502</v>
      </c>
      <c r="E328" s="661" t="s">
        <v>579</v>
      </c>
      <c r="F328" s="662" t="s">
        <v>1503</v>
      </c>
      <c r="G328" s="661" t="s">
        <v>588</v>
      </c>
      <c r="H328" s="661" t="s">
        <v>946</v>
      </c>
      <c r="I328" s="661" t="s">
        <v>237</v>
      </c>
      <c r="J328" s="661" t="s">
        <v>947</v>
      </c>
      <c r="K328" s="661" t="s">
        <v>945</v>
      </c>
      <c r="L328" s="663">
        <v>24.037194261613511</v>
      </c>
      <c r="M328" s="663">
        <v>36</v>
      </c>
      <c r="N328" s="664">
        <v>865.33899341808637</v>
      </c>
    </row>
    <row r="329" spans="1:14" ht="14.4" customHeight="1" x14ac:dyDescent="0.3">
      <c r="A329" s="659" t="s">
        <v>556</v>
      </c>
      <c r="B329" s="660" t="s">
        <v>1498</v>
      </c>
      <c r="C329" s="661" t="s">
        <v>576</v>
      </c>
      <c r="D329" s="662" t="s">
        <v>1502</v>
      </c>
      <c r="E329" s="661" t="s">
        <v>579</v>
      </c>
      <c r="F329" s="662" t="s">
        <v>1503</v>
      </c>
      <c r="G329" s="661" t="s">
        <v>588</v>
      </c>
      <c r="H329" s="661" t="s">
        <v>967</v>
      </c>
      <c r="I329" s="661" t="s">
        <v>237</v>
      </c>
      <c r="J329" s="661" t="s">
        <v>968</v>
      </c>
      <c r="K329" s="661" t="s">
        <v>969</v>
      </c>
      <c r="L329" s="663">
        <v>199.67000000000004</v>
      </c>
      <c r="M329" s="663">
        <v>6</v>
      </c>
      <c r="N329" s="664">
        <v>1198.0200000000002</v>
      </c>
    </row>
    <row r="330" spans="1:14" ht="14.4" customHeight="1" x14ac:dyDescent="0.3">
      <c r="A330" s="659" t="s">
        <v>556</v>
      </c>
      <c r="B330" s="660" t="s">
        <v>1498</v>
      </c>
      <c r="C330" s="661" t="s">
        <v>576</v>
      </c>
      <c r="D330" s="662" t="s">
        <v>1502</v>
      </c>
      <c r="E330" s="661" t="s">
        <v>579</v>
      </c>
      <c r="F330" s="662" t="s">
        <v>1503</v>
      </c>
      <c r="G330" s="661" t="s">
        <v>588</v>
      </c>
      <c r="H330" s="661" t="s">
        <v>1465</v>
      </c>
      <c r="I330" s="661" t="s">
        <v>237</v>
      </c>
      <c r="J330" s="661" t="s">
        <v>1466</v>
      </c>
      <c r="K330" s="661"/>
      <c r="L330" s="663">
        <v>61.502298631101183</v>
      </c>
      <c r="M330" s="663">
        <v>3</v>
      </c>
      <c r="N330" s="664">
        <v>184.50689589330355</v>
      </c>
    </row>
    <row r="331" spans="1:14" ht="14.4" customHeight="1" x14ac:dyDescent="0.3">
      <c r="A331" s="659" t="s">
        <v>556</v>
      </c>
      <c r="B331" s="660" t="s">
        <v>1498</v>
      </c>
      <c r="C331" s="661" t="s">
        <v>576</v>
      </c>
      <c r="D331" s="662" t="s">
        <v>1502</v>
      </c>
      <c r="E331" s="661" t="s">
        <v>579</v>
      </c>
      <c r="F331" s="662" t="s">
        <v>1503</v>
      </c>
      <c r="G331" s="661" t="s">
        <v>588</v>
      </c>
      <c r="H331" s="661" t="s">
        <v>1467</v>
      </c>
      <c r="I331" s="661" t="s">
        <v>237</v>
      </c>
      <c r="J331" s="661" t="s">
        <v>1468</v>
      </c>
      <c r="K331" s="661" t="s">
        <v>1469</v>
      </c>
      <c r="L331" s="663">
        <v>75.019882097743476</v>
      </c>
      <c r="M331" s="663">
        <v>2</v>
      </c>
      <c r="N331" s="664">
        <v>150.03976419548695</v>
      </c>
    </row>
    <row r="332" spans="1:14" ht="14.4" customHeight="1" x14ac:dyDescent="0.3">
      <c r="A332" s="659" t="s">
        <v>556</v>
      </c>
      <c r="B332" s="660" t="s">
        <v>1498</v>
      </c>
      <c r="C332" s="661" t="s">
        <v>576</v>
      </c>
      <c r="D332" s="662" t="s">
        <v>1502</v>
      </c>
      <c r="E332" s="661" t="s">
        <v>579</v>
      </c>
      <c r="F332" s="662" t="s">
        <v>1503</v>
      </c>
      <c r="G332" s="661" t="s">
        <v>588</v>
      </c>
      <c r="H332" s="661" t="s">
        <v>987</v>
      </c>
      <c r="I332" s="661" t="s">
        <v>988</v>
      </c>
      <c r="J332" s="661" t="s">
        <v>989</v>
      </c>
      <c r="K332" s="661" t="s">
        <v>990</v>
      </c>
      <c r="L332" s="663">
        <v>48.710387190731545</v>
      </c>
      <c r="M332" s="663">
        <v>4</v>
      </c>
      <c r="N332" s="664">
        <v>194.84154876292618</v>
      </c>
    </row>
    <row r="333" spans="1:14" ht="14.4" customHeight="1" x14ac:dyDescent="0.3">
      <c r="A333" s="659" t="s">
        <v>556</v>
      </c>
      <c r="B333" s="660" t="s">
        <v>1498</v>
      </c>
      <c r="C333" s="661" t="s">
        <v>576</v>
      </c>
      <c r="D333" s="662" t="s">
        <v>1502</v>
      </c>
      <c r="E333" s="661" t="s">
        <v>579</v>
      </c>
      <c r="F333" s="662" t="s">
        <v>1503</v>
      </c>
      <c r="G333" s="661" t="s">
        <v>588</v>
      </c>
      <c r="H333" s="661" t="s">
        <v>1416</v>
      </c>
      <c r="I333" s="661" t="s">
        <v>1417</v>
      </c>
      <c r="J333" s="661" t="s">
        <v>1418</v>
      </c>
      <c r="K333" s="661" t="s">
        <v>1419</v>
      </c>
      <c r="L333" s="663">
        <v>291.5</v>
      </c>
      <c r="M333" s="663">
        <v>1</v>
      </c>
      <c r="N333" s="664">
        <v>291.5</v>
      </c>
    </row>
    <row r="334" spans="1:14" ht="14.4" customHeight="1" x14ac:dyDescent="0.3">
      <c r="A334" s="659" t="s">
        <v>556</v>
      </c>
      <c r="B334" s="660" t="s">
        <v>1498</v>
      </c>
      <c r="C334" s="661" t="s">
        <v>576</v>
      </c>
      <c r="D334" s="662" t="s">
        <v>1502</v>
      </c>
      <c r="E334" s="661" t="s">
        <v>579</v>
      </c>
      <c r="F334" s="662" t="s">
        <v>1503</v>
      </c>
      <c r="G334" s="661" t="s">
        <v>588</v>
      </c>
      <c r="H334" s="661" t="s">
        <v>1420</v>
      </c>
      <c r="I334" s="661" t="s">
        <v>237</v>
      </c>
      <c r="J334" s="661" t="s">
        <v>1421</v>
      </c>
      <c r="K334" s="661"/>
      <c r="L334" s="663">
        <v>51.979699343007177</v>
      </c>
      <c r="M334" s="663">
        <v>1</v>
      </c>
      <c r="N334" s="664">
        <v>51.979699343007177</v>
      </c>
    </row>
    <row r="335" spans="1:14" ht="14.4" customHeight="1" x14ac:dyDescent="0.3">
      <c r="A335" s="659" t="s">
        <v>556</v>
      </c>
      <c r="B335" s="660" t="s">
        <v>1498</v>
      </c>
      <c r="C335" s="661" t="s">
        <v>576</v>
      </c>
      <c r="D335" s="662" t="s">
        <v>1502</v>
      </c>
      <c r="E335" s="661" t="s">
        <v>579</v>
      </c>
      <c r="F335" s="662" t="s">
        <v>1503</v>
      </c>
      <c r="G335" s="661" t="s">
        <v>588</v>
      </c>
      <c r="H335" s="661" t="s">
        <v>1470</v>
      </c>
      <c r="I335" s="661" t="s">
        <v>237</v>
      </c>
      <c r="J335" s="661" t="s">
        <v>1471</v>
      </c>
      <c r="K335" s="661"/>
      <c r="L335" s="663">
        <v>235.32075535556501</v>
      </c>
      <c r="M335" s="663">
        <v>3</v>
      </c>
      <c r="N335" s="664">
        <v>705.96226606669507</v>
      </c>
    </row>
    <row r="336" spans="1:14" ht="14.4" customHeight="1" x14ac:dyDescent="0.3">
      <c r="A336" s="659" t="s">
        <v>556</v>
      </c>
      <c r="B336" s="660" t="s">
        <v>1498</v>
      </c>
      <c r="C336" s="661" t="s">
        <v>576</v>
      </c>
      <c r="D336" s="662" t="s">
        <v>1502</v>
      </c>
      <c r="E336" s="661" t="s">
        <v>579</v>
      </c>
      <c r="F336" s="662" t="s">
        <v>1503</v>
      </c>
      <c r="G336" s="661" t="s">
        <v>588</v>
      </c>
      <c r="H336" s="661" t="s">
        <v>1472</v>
      </c>
      <c r="I336" s="661" t="s">
        <v>237</v>
      </c>
      <c r="J336" s="661" t="s">
        <v>1473</v>
      </c>
      <c r="K336" s="661"/>
      <c r="L336" s="663">
        <v>191.58730668667218</v>
      </c>
      <c r="M336" s="663">
        <v>8</v>
      </c>
      <c r="N336" s="664">
        <v>1532.6984534933774</v>
      </c>
    </row>
    <row r="337" spans="1:14" ht="14.4" customHeight="1" x14ac:dyDescent="0.3">
      <c r="A337" s="659" t="s">
        <v>556</v>
      </c>
      <c r="B337" s="660" t="s">
        <v>1498</v>
      </c>
      <c r="C337" s="661" t="s">
        <v>576</v>
      </c>
      <c r="D337" s="662" t="s">
        <v>1502</v>
      </c>
      <c r="E337" s="661" t="s">
        <v>579</v>
      </c>
      <c r="F337" s="662" t="s">
        <v>1503</v>
      </c>
      <c r="G337" s="661" t="s">
        <v>588</v>
      </c>
      <c r="H337" s="661" t="s">
        <v>1474</v>
      </c>
      <c r="I337" s="661" t="s">
        <v>1475</v>
      </c>
      <c r="J337" s="661" t="s">
        <v>1476</v>
      </c>
      <c r="K337" s="661" t="s">
        <v>1477</v>
      </c>
      <c r="L337" s="663">
        <v>145.1678977149075</v>
      </c>
      <c r="M337" s="663">
        <v>1</v>
      </c>
      <c r="N337" s="664">
        <v>145.1678977149075</v>
      </c>
    </row>
    <row r="338" spans="1:14" ht="14.4" customHeight="1" x14ac:dyDescent="0.3">
      <c r="A338" s="659" t="s">
        <v>556</v>
      </c>
      <c r="B338" s="660" t="s">
        <v>1498</v>
      </c>
      <c r="C338" s="661" t="s">
        <v>576</v>
      </c>
      <c r="D338" s="662" t="s">
        <v>1502</v>
      </c>
      <c r="E338" s="661" t="s">
        <v>579</v>
      </c>
      <c r="F338" s="662" t="s">
        <v>1503</v>
      </c>
      <c r="G338" s="661" t="s">
        <v>588</v>
      </c>
      <c r="H338" s="661" t="s">
        <v>1478</v>
      </c>
      <c r="I338" s="661" t="s">
        <v>237</v>
      </c>
      <c r="J338" s="661" t="s">
        <v>1479</v>
      </c>
      <c r="K338" s="661"/>
      <c r="L338" s="663">
        <v>162.95777374670334</v>
      </c>
      <c r="M338" s="663">
        <v>3</v>
      </c>
      <c r="N338" s="664">
        <v>488.87332124011004</v>
      </c>
    </row>
    <row r="339" spans="1:14" ht="14.4" customHeight="1" x14ac:dyDescent="0.3">
      <c r="A339" s="659" t="s">
        <v>556</v>
      </c>
      <c r="B339" s="660" t="s">
        <v>1498</v>
      </c>
      <c r="C339" s="661" t="s">
        <v>576</v>
      </c>
      <c r="D339" s="662" t="s">
        <v>1502</v>
      </c>
      <c r="E339" s="661" t="s">
        <v>579</v>
      </c>
      <c r="F339" s="662" t="s">
        <v>1503</v>
      </c>
      <c r="G339" s="661" t="s">
        <v>588</v>
      </c>
      <c r="H339" s="661" t="s">
        <v>1050</v>
      </c>
      <c r="I339" s="661" t="s">
        <v>1051</v>
      </c>
      <c r="J339" s="661" t="s">
        <v>1052</v>
      </c>
      <c r="K339" s="661" t="s">
        <v>1053</v>
      </c>
      <c r="L339" s="663">
        <v>74.459728371507168</v>
      </c>
      <c r="M339" s="663">
        <v>13</v>
      </c>
      <c r="N339" s="664">
        <v>967.97646882959316</v>
      </c>
    </row>
    <row r="340" spans="1:14" ht="14.4" customHeight="1" x14ac:dyDescent="0.3">
      <c r="A340" s="659" t="s">
        <v>556</v>
      </c>
      <c r="B340" s="660" t="s">
        <v>1498</v>
      </c>
      <c r="C340" s="661" t="s">
        <v>576</v>
      </c>
      <c r="D340" s="662" t="s">
        <v>1502</v>
      </c>
      <c r="E340" s="661" t="s">
        <v>579</v>
      </c>
      <c r="F340" s="662" t="s">
        <v>1503</v>
      </c>
      <c r="G340" s="661" t="s">
        <v>588</v>
      </c>
      <c r="H340" s="661" t="s">
        <v>1480</v>
      </c>
      <c r="I340" s="661" t="s">
        <v>237</v>
      </c>
      <c r="J340" s="661" t="s">
        <v>1481</v>
      </c>
      <c r="K340" s="661" t="s">
        <v>1482</v>
      </c>
      <c r="L340" s="663">
        <v>77.733438592460175</v>
      </c>
      <c r="M340" s="663">
        <v>4</v>
      </c>
      <c r="N340" s="664">
        <v>310.9337543698407</v>
      </c>
    </row>
    <row r="341" spans="1:14" ht="14.4" customHeight="1" x14ac:dyDescent="0.3">
      <c r="A341" s="659" t="s">
        <v>556</v>
      </c>
      <c r="B341" s="660" t="s">
        <v>1498</v>
      </c>
      <c r="C341" s="661" t="s">
        <v>576</v>
      </c>
      <c r="D341" s="662" t="s">
        <v>1502</v>
      </c>
      <c r="E341" s="661" t="s">
        <v>579</v>
      </c>
      <c r="F341" s="662" t="s">
        <v>1503</v>
      </c>
      <c r="G341" s="661" t="s">
        <v>588</v>
      </c>
      <c r="H341" s="661" t="s">
        <v>1483</v>
      </c>
      <c r="I341" s="661" t="s">
        <v>237</v>
      </c>
      <c r="J341" s="661" t="s">
        <v>1484</v>
      </c>
      <c r="K341" s="661"/>
      <c r="L341" s="663">
        <v>114.5421009758289</v>
      </c>
      <c r="M341" s="663">
        <v>7</v>
      </c>
      <c r="N341" s="664">
        <v>801.79470683080228</v>
      </c>
    </row>
    <row r="342" spans="1:14" ht="14.4" customHeight="1" x14ac:dyDescent="0.3">
      <c r="A342" s="659" t="s">
        <v>556</v>
      </c>
      <c r="B342" s="660" t="s">
        <v>1498</v>
      </c>
      <c r="C342" s="661" t="s">
        <v>576</v>
      </c>
      <c r="D342" s="662" t="s">
        <v>1502</v>
      </c>
      <c r="E342" s="661" t="s">
        <v>579</v>
      </c>
      <c r="F342" s="662" t="s">
        <v>1503</v>
      </c>
      <c r="G342" s="661" t="s">
        <v>588</v>
      </c>
      <c r="H342" s="661" t="s">
        <v>1110</v>
      </c>
      <c r="I342" s="661" t="s">
        <v>1111</v>
      </c>
      <c r="J342" s="661" t="s">
        <v>1112</v>
      </c>
      <c r="K342" s="661" t="s">
        <v>1113</v>
      </c>
      <c r="L342" s="663">
        <v>201.28011903168752</v>
      </c>
      <c r="M342" s="663">
        <v>2</v>
      </c>
      <c r="N342" s="664">
        <v>402.56023806337504</v>
      </c>
    </row>
    <row r="343" spans="1:14" ht="14.4" customHeight="1" x14ac:dyDescent="0.3">
      <c r="A343" s="659" t="s">
        <v>556</v>
      </c>
      <c r="B343" s="660" t="s">
        <v>1498</v>
      </c>
      <c r="C343" s="661" t="s">
        <v>576</v>
      </c>
      <c r="D343" s="662" t="s">
        <v>1502</v>
      </c>
      <c r="E343" s="661" t="s">
        <v>579</v>
      </c>
      <c r="F343" s="662" t="s">
        <v>1503</v>
      </c>
      <c r="G343" s="661" t="s">
        <v>588</v>
      </c>
      <c r="H343" s="661" t="s">
        <v>1432</v>
      </c>
      <c r="I343" s="661" t="s">
        <v>237</v>
      </c>
      <c r="J343" s="661" t="s">
        <v>1433</v>
      </c>
      <c r="K343" s="661"/>
      <c r="L343" s="663">
        <v>91.478477073971391</v>
      </c>
      <c r="M343" s="663">
        <v>5</v>
      </c>
      <c r="N343" s="664">
        <v>457.39238536985692</v>
      </c>
    </row>
    <row r="344" spans="1:14" ht="14.4" customHeight="1" x14ac:dyDescent="0.3">
      <c r="A344" s="659" t="s">
        <v>556</v>
      </c>
      <c r="B344" s="660" t="s">
        <v>1498</v>
      </c>
      <c r="C344" s="661" t="s">
        <v>576</v>
      </c>
      <c r="D344" s="662" t="s">
        <v>1502</v>
      </c>
      <c r="E344" s="661" t="s">
        <v>579</v>
      </c>
      <c r="F344" s="662" t="s">
        <v>1503</v>
      </c>
      <c r="G344" s="661" t="s">
        <v>588</v>
      </c>
      <c r="H344" s="661" t="s">
        <v>1442</v>
      </c>
      <c r="I344" s="661" t="s">
        <v>237</v>
      </c>
      <c r="J344" s="661" t="s">
        <v>1443</v>
      </c>
      <c r="K344" s="661" t="s">
        <v>1070</v>
      </c>
      <c r="L344" s="663">
        <v>90.858706669180151</v>
      </c>
      <c r="M344" s="663">
        <v>2</v>
      </c>
      <c r="N344" s="664">
        <v>181.7174133383603</v>
      </c>
    </row>
    <row r="345" spans="1:14" ht="14.4" customHeight="1" x14ac:dyDescent="0.3">
      <c r="A345" s="659" t="s">
        <v>556</v>
      </c>
      <c r="B345" s="660" t="s">
        <v>1498</v>
      </c>
      <c r="C345" s="661" t="s">
        <v>576</v>
      </c>
      <c r="D345" s="662" t="s">
        <v>1502</v>
      </c>
      <c r="E345" s="661" t="s">
        <v>579</v>
      </c>
      <c r="F345" s="662" t="s">
        <v>1503</v>
      </c>
      <c r="G345" s="661" t="s">
        <v>588</v>
      </c>
      <c r="H345" s="661" t="s">
        <v>1485</v>
      </c>
      <c r="I345" s="661" t="s">
        <v>237</v>
      </c>
      <c r="J345" s="661" t="s">
        <v>1486</v>
      </c>
      <c r="K345" s="661" t="s">
        <v>1487</v>
      </c>
      <c r="L345" s="663">
        <v>79.240000000000009</v>
      </c>
      <c r="M345" s="663">
        <v>1</v>
      </c>
      <c r="N345" s="664">
        <v>79.240000000000009</v>
      </c>
    </row>
    <row r="346" spans="1:14" ht="14.4" customHeight="1" x14ac:dyDescent="0.3">
      <c r="A346" s="659" t="s">
        <v>556</v>
      </c>
      <c r="B346" s="660" t="s">
        <v>1498</v>
      </c>
      <c r="C346" s="661" t="s">
        <v>576</v>
      </c>
      <c r="D346" s="662" t="s">
        <v>1502</v>
      </c>
      <c r="E346" s="661" t="s">
        <v>579</v>
      </c>
      <c r="F346" s="662" t="s">
        <v>1503</v>
      </c>
      <c r="G346" s="661" t="s">
        <v>588</v>
      </c>
      <c r="H346" s="661" t="s">
        <v>1488</v>
      </c>
      <c r="I346" s="661" t="s">
        <v>237</v>
      </c>
      <c r="J346" s="661" t="s">
        <v>1489</v>
      </c>
      <c r="K346" s="661" t="s">
        <v>1490</v>
      </c>
      <c r="L346" s="663">
        <v>213.94861646211757</v>
      </c>
      <c r="M346" s="663">
        <v>3</v>
      </c>
      <c r="N346" s="664">
        <v>641.84584938635271</v>
      </c>
    </row>
    <row r="347" spans="1:14" ht="14.4" customHeight="1" x14ac:dyDescent="0.3">
      <c r="A347" s="659" t="s">
        <v>556</v>
      </c>
      <c r="B347" s="660" t="s">
        <v>1498</v>
      </c>
      <c r="C347" s="661" t="s">
        <v>576</v>
      </c>
      <c r="D347" s="662" t="s">
        <v>1502</v>
      </c>
      <c r="E347" s="661" t="s">
        <v>579</v>
      </c>
      <c r="F347" s="662" t="s">
        <v>1503</v>
      </c>
      <c r="G347" s="661" t="s">
        <v>588</v>
      </c>
      <c r="H347" s="661" t="s">
        <v>1491</v>
      </c>
      <c r="I347" s="661" t="s">
        <v>237</v>
      </c>
      <c r="J347" s="661" t="s">
        <v>1492</v>
      </c>
      <c r="K347" s="661"/>
      <c r="L347" s="663">
        <v>138.08266329400431</v>
      </c>
      <c r="M347" s="663">
        <v>3</v>
      </c>
      <c r="N347" s="664">
        <v>414.24798988201292</v>
      </c>
    </row>
    <row r="348" spans="1:14" ht="14.4" customHeight="1" x14ac:dyDescent="0.3">
      <c r="A348" s="659" t="s">
        <v>556</v>
      </c>
      <c r="B348" s="660" t="s">
        <v>1498</v>
      </c>
      <c r="C348" s="661" t="s">
        <v>576</v>
      </c>
      <c r="D348" s="662" t="s">
        <v>1502</v>
      </c>
      <c r="E348" s="661" t="s">
        <v>579</v>
      </c>
      <c r="F348" s="662" t="s">
        <v>1503</v>
      </c>
      <c r="G348" s="661" t="s">
        <v>588</v>
      </c>
      <c r="H348" s="661" t="s">
        <v>1493</v>
      </c>
      <c r="I348" s="661" t="s">
        <v>237</v>
      </c>
      <c r="J348" s="661" t="s">
        <v>1494</v>
      </c>
      <c r="K348" s="661"/>
      <c r="L348" s="663">
        <v>328.52261383302465</v>
      </c>
      <c r="M348" s="663">
        <v>6</v>
      </c>
      <c r="N348" s="664">
        <v>1971.1356829981478</v>
      </c>
    </row>
    <row r="349" spans="1:14" ht="14.4" customHeight="1" x14ac:dyDescent="0.3">
      <c r="A349" s="659" t="s">
        <v>556</v>
      </c>
      <c r="B349" s="660" t="s">
        <v>1498</v>
      </c>
      <c r="C349" s="661" t="s">
        <v>576</v>
      </c>
      <c r="D349" s="662" t="s">
        <v>1502</v>
      </c>
      <c r="E349" s="661" t="s">
        <v>579</v>
      </c>
      <c r="F349" s="662" t="s">
        <v>1503</v>
      </c>
      <c r="G349" s="661" t="s">
        <v>588</v>
      </c>
      <c r="H349" s="661" t="s">
        <v>1495</v>
      </c>
      <c r="I349" s="661" t="s">
        <v>1064</v>
      </c>
      <c r="J349" s="661" t="s">
        <v>1496</v>
      </c>
      <c r="K349" s="661" t="s">
        <v>1497</v>
      </c>
      <c r="L349" s="663">
        <v>50.169185793710625</v>
      </c>
      <c r="M349" s="663">
        <v>1</v>
      </c>
      <c r="N349" s="664">
        <v>50.169185793710625</v>
      </c>
    </row>
    <row r="350" spans="1:14" ht="14.4" customHeight="1" x14ac:dyDescent="0.3">
      <c r="A350" s="659" t="s">
        <v>556</v>
      </c>
      <c r="B350" s="660" t="s">
        <v>1498</v>
      </c>
      <c r="C350" s="661" t="s">
        <v>576</v>
      </c>
      <c r="D350" s="662" t="s">
        <v>1502</v>
      </c>
      <c r="E350" s="661" t="s">
        <v>579</v>
      </c>
      <c r="F350" s="662" t="s">
        <v>1503</v>
      </c>
      <c r="G350" s="661" t="s">
        <v>588</v>
      </c>
      <c r="H350" s="661" t="s">
        <v>1127</v>
      </c>
      <c r="I350" s="661" t="s">
        <v>1127</v>
      </c>
      <c r="J350" s="661" t="s">
        <v>615</v>
      </c>
      <c r="K350" s="661" t="s">
        <v>1128</v>
      </c>
      <c r="L350" s="663">
        <v>59.959999999999994</v>
      </c>
      <c r="M350" s="663">
        <v>1</v>
      </c>
      <c r="N350" s="664">
        <v>59.959999999999994</v>
      </c>
    </row>
    <row r="351" spans="1:14" ht="14.4" customHeight="1" x14ac:dyDescent="0.3">
      <c r="A351" s="659" t="s">
        <v>556</v>
      </c>
      <c r="B351" s="660" t="s">
        <v>1498</v>
      </c>
      <c r="C351" s="661" t="s">
        <v>576</v>
      </c>
      <c r="D351" s="662" t="s">
        <v>1502</v>
      </c>
      <c r="E351" s="661" t="s">
        <v>579</v>
      </c>
      <c r="F351" s="662" t="s">
        <v>1503</v>
      </c>
      <c r="G351" s="661" t="s">
        <v>1152</v>
      </c>
      <c r="H351" s="661" t="s">
        <v>1153</v>
      </c>
      <c r="I351" s="661" t="s">
        <v>1154</v>
      </c>
      <c r="J351" s="661" t="s">
        <v>1155</v>
      </c>
      <c r="K351" s="661" t="s">
        <v>1156</v>
      </c>
      <c r="L351" s="663">
        <v>36.330009093032238</v>
      </c>
      <c r="M351" s="663">
        <v>80</v>
      </c>
      <c r="N351" s="664">
        <v>2906.400727442579</v>
      </c>
    </row>
    <row r="352" spans="1:14" ht="14.4" customHeight="1" x14ac:dyDescent="0.3">
      <c r="A352" s="659" t="s">
        <v>556</v>
      </c>
      <c r="B352" s="660" t="s">
        <v>1498</v>
      </c>
      <c r="C352" s="661" t="s">
        <v>576</v>
      </c>
      <c r="D352" s="662" t="s">
        <v>1502</v>
      </c>
      <c r="E352" s="661" t="s">
        <v>1302</v>
      </c>
      <c r="F352" s="662" t="s">
        <v>1505</v>
      </c>
      <c r="G352" s="661" t="s">
        <v>588</v>
      </c>
      <c r="H352" s="661" t="s">
        <v>1306</v>
      </c>
      <c r="I352" s="661" t="s">
        <v>1307</v>
      </c>
      <c r="J352" s="661" t="s">
        <v>1308</v>
      </c>
      <c r="K352" s="661" t="s">
        <v>1309</v>
      </c>
      <c r="L352" s="663">
        <v>40.620000000000005</v>
      </c>
      <c r="M352" s="663">
        <v>2</v>
      </c>
      <c r="N352" s="664">
        <v>81.240000000000009</v>
      </c>
    </row>
    <row r="353" spans="1:14" ht="14.4" customHeight="1" x14ac:dyDescent="0.3">
      <c r="A353" s="659" t="s">
        <v>556</v>
      </c>
      <c r="B353" s="660" t="s">
        <v>1498</v>
      </c>
      <c r="C353" s="661" t="s">
        <v>576</v>
      </c>
      <c r="D353" s="662" t="s">
        <v>1502</v>
      </c>
      <c r="E353" s="661" t="s">
        <v>1302</v>
      </c>
      <c r="F353" s="662" t="s">
        <v>1505</v>
      </c>
      <c r="G353" s="661" t="s">
        <v>588</v>
      </c>
      <c r="H353" s="661" t="s">
        <v>1310</v>
      </c>
      <c r="I353" s="661" t="s">
        <v>1311</v>
      </c>
      <c r="J353" s="661" t="s">
        <v>1312</v>
      </c>
      <c r="K353" s="661" t="s">
        <v>623</v>
      </c>
      <c r="L353" s="663">
        <v>67.599912398563248</v>
      </c>
      <c r="M353" s="663">
        <v>2</v>
      </c>
      <c r="N353" s="664">
        <v>135.1998247971265</v>
      </c>
    </row>
    <row r="354" spans="1:14" ht="14.4" customHeight="1" x14ac:dyDescent="0.3">
      <c r="A354" s="659" t="s">
        <v>556</v>
      </c>
      <c r="B354" s="660" t="s">
        <v>1498</v>
      </c>
      <c r="C354" s="661" t="s">
        <v>576</v>
      </c>
      <c r="D354" s="662" t="s">
        <v>1502</v>
      </c>
      <c r="E354" s="661" t="s">
        <v>1302</v>
      </c>
      <c r="F354" s="662" t="s">
        <v>1505</v>
      </c>
      <c r="G354" s="661" t="s">
        <v>588</v>
      </c>
      <c r="H354" s="661" t="s">
        <v>1317</v>
      </c>
      <c r="I354" s="661" t="s">
        <v>1318</v>
      </c>
      <c r="J354" s="661" t="s">
        <v>1319</v>
      </c>
      <c r="K354" s="661" t="s">
        <v>1320</v>
      </c>
      <c r="L354" s="663">
        <v>152.46999999999997</v>
      </c>
      <c r="M354" s="663">
        <v>3</v>
      </c>
      <c r="N354" s="664">
        <v>457.40999999999991</v>
      </c>
    </row>
    <row r="355" spans="1:14" ht="14.4" customHeight="1" thickBot="1" x14ac:dyDescent="0.35">
      <c r="A355" s="665" t="s">
        <v>556</v>
      </c>
      <c r="B355" s="666" t="s">
        <v>1498</v>
      </c>
      <c r="C355" s="667" t="s">
        <v>576</v>
      </c>
      <c r="D355" s="668" t="s">
        <v>1502</v>
      </c>
      <c r="E355" s="667" t="s">
        <v>1302</v>
      </c>
      <c r="F355" s="668" t="s">
        <v>1505</v>
      </c>
      <c r="G355" s="667" t="s">
        <v>1152</v>
      </c>
      <c r="H355" s="667" t="s">
        <v>1376</v>
      </c>
      <c r="I355" s="667" t="s">
        <v>1377</v>
      </c>
      <c r="J355" s="667" t="s">
        <v>1378</v>
      </c>
      <c r="K355" s="667" t="s">
        <v>1379</v>
      </c>
      <c r="L355" s="669">
        <v>104.42000000000002</v>
      </c>
      <c r="M355" s="669">
        <v>1</v>
      </c>
      <c r="N355" s="670">
        <v>104.42000000000002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1509</v>
      </c>
      <c r="B5" s="657">
        <v>444.54</v>
      </c>
      <c r="C5" s="675">
        <v>2.9559927655430957E-3</v>
      </c>
      <c r="D5" s="657">
        <v>149941.48434411778</v>
      </c>
      <c r="E5" s="675">
        <v>0.99704400723445685</v>
      </c>
      <c r="F5" s="658">
        <v>150386.02434411779</v>
      </c>
    </row>
    <row r="6" spans="1:6" ht="14.4" customHeight="1" x14ac:dyDescent="0.3">
      <c r="A6" s="686" t="s">
        <v>1510</v>
      </c>
      <c r="B6" s="663"/>
      <c r="C6" s="676">
        <v>0</v>
      </c>
      <c r="D6" s="663">
        <v>3467.8689510232543</v>
      </c>
      <c r="E6" s="676">
        <v>1</v>
      </c>
      <c r="F6" s="664">
        <v>3467.8689510232543</v>
      </c>
    </row>
    <row r="7" spans="1:6" ht="14.4" customHeight="1" x14ac:dyDescent="0.3">
      <c r="A7" s="686" t="s">
        <v>1511</v>
      </c>
      <c r="B7" s="663"/>
      <c r="C7" s="676">
        <v>0</v>
      </c>
      <c r="D7" s="663">
        <v>3468.2307274425793</v>
      </c>
      <c r="E7" s="676">
        <v>1</v>
      </c>
      <c r="F7" s="664">
        <v>3468.2307274425793</v>
      </c>
    </row>
    <row r="8" spans="1:6" ht="14.4" customHeight="1" thickBot="1" x14ac:dyDescent="0.35">
      <c r="A8" s="687" t="s">
        <v>1512</v>
      </c>
      <c r="B8" s="678"/>
      <c r="C8" s="679">
        <v>0</v>
      </c>
      <c r="D8" s="678">
        <v>2752.6293819797443</v>
      </c>
      <c r="E8" s="679">
        <v>1</v>
      </c>
      <c r="F8" s="680">
        <v>2752.6293819797443</v>
      </c>
    </row>
    <row r="9" spans="1:6" ht="14.4" customHeight="1" thickBot="1" x14ac:dyDescent="0.35">
      <c r="A9" s="681" t="s">
        <v>3</v>
      </c>
      <c r="B9" s="682">
        <v>444.54</v>
      </c>
      <c r="C9" s="683">
        <v>2.7770775250016855E-3</v>
      </c>
      <c r="D9" s="682">
        <v>159630.21340456337</v>
      </c>
      <c r="E9" s="683">
        <v>0.99722292247499822</v>
      </c>
      <c r="F9" s="684">
        <v>160074.75340456338</v>
      </c>
    </row>
    <row r="10" spans="1:6" ht="14.4" customHeight="1" thickBot="1" x14ac:dyDescent="0.35"/>
    <row r="11" spans="1:6" ht="14.4" customHeight="1" x14ac:dyDescent="0.3">
      <c r="A11" s="685" t="s">
        <v>1513</v>
      </c>
      <c r="B11" s="657">
        <v>172.07</v>
      </c>
      <c r="C11" s="675">
        <v>1</v>
      </c>
      <c r="D11" s="657"/>
      <c r="E11" s="675">
        <v>0</v>
      </c>
      <c r="F11" s="658">
        <v>172.07</v>
      </c>
    </row>
    <row r="12" spans="1:6" ht="14.4" customHeight="1" x14ac:dyDescent="0.3">
      <c r="A12" s="686" t="s">
        <v>1514</v>
      </c>
      <c r="B12" s="663">
        <v>171.59</v>
      </c>
      <c r="C12" s="676">
        <v>4.9894815728209396E-3</v>
      </c>
      <c r="D12" s="663">
        <v>34218.756471003588</v>
      </c>
      <c r="E12" s="676">
        <v>0.99501051842717914</v>
      </c>
      <c r="F12" s="664">
        <v>34390.346471003584</v>
      </c>
    </row>
    <row r="13" spans="1:6" ht="14.4" customHeight="1" x14ac:dyDescent="0.3">
      <c r="A13" s="686" t="s">
        <v>1515</v>
      </c>
      <c r="B13" s="663">
        <v>100.88000000000002</v>
      </c>
      <c r="C13" s="676">
        <v>1</v>
      </c>
      <c r="D13" s="663"/>
      <c r="E13" s="676">
        <v>0</v>
      </c>
      <c r="F13" s="664">
        <v>100.88000000000002</v>
      </c>
    </row>
    <row r="14" spans="1:6" ht="14.4" customHeight="1" x14ac:dyDescent="0.3">
      <c r="A14" s="686" t="s">
        <v>1516</v>
      </c>
      <c r="B14" s="663"/>
      <c r="C14" s="676">
        <v>0</v>
      </c>
      <c r="D14" s="663">
        <v>4532.8862444710257</v>
      </c>
      <c r="E14" s="676">
        <v>1</v>
      </c>
      <c r="F14" s="664">
        <v>4532.8862444710257</v>
      </c>
    </row>
    <row r="15" spans="1:6" ht="14.4" customHeight="1" x14ac:dyDescent="0.3">
      <c r="A15" s="686" t="s">
        <v>1517</v>
      </c>
      <c r="B15" s="663"/>
      <c r="C15" s="676">
        <v>0</v>
      </c>
      <c r="D15" s="663">
        <v>1311.54</v>
      </c>
      <c r="E15" s="676">
        <v>1</v>
      </c>
      <c r="F15" s="664">
        <v>1311.54</v>
      </c>
    </row>
    <row r="16" spans="1:6" ht="14.4" customHeight="1" x14ac:dyDescent="0.3">
      <c r="A16" s="686" t="s">
        <v>1518</v>
      </c>
      <c r="B16" s="663"/>
      <c r="C16" s="676">
        <v>0</v>
      </c>
      <c r="D16" s="663">
        <v>203.57989959291402</v>
      </c>
      <c r="E16" s="676">
        <v>1</v>
      </c>
      <c r="F16" s="664">
        <v>203.57989959291402</v>
      </c>
    </row>
    <row r="17" spans="1:6" ht="14.4" customHeight="1" x14ac:dyDescent="0.3">
      <c r="A17" s="686" t="s">
        <v>1519</v>
      </c>
      <c r="B17" s="663"/>
      <c r="C17" s="676">
        <v>0</v>
      </c>
      <c r="D17" s="663">
        <v>30.650034045834161</v>
      </c>
      <c r="E17" s="676">
        <v>1</v>
      </c>
      <c r="F17" s="664">
        <v>30.650034045834161</v>
      </c>
    </row>
    <row r="18" spans="1:6" ht="14.4" customHeight="1" x14ac:dyDescent="0.3">
      <c r="A18" s="686" t="s">
        <v>1520</v>
      </c>
      <c r="B18" s="663"/>
      <c r="C18" s="676">
        <v>0</v>
      </c>
      <c r="D18" s="663">
        <v>2073.7784744783198</v>
      </c>
      <c r="E18" s="676">
        <v>1</v>
      </c>
      <c r="F18" s="664">
        <v>2073.7784744783198</v>
      </c>
    </row>
    <row r="19" spans="1:6" ht="14.4" customHeight="1" x14ac:dyDescent="0.3">
      <c r="A19" s="686" t="s">
        <v>1521</v>
      </c>
      <c r="B19" s="663"/>
      <c r="C19" s="676">
        <v>0</v>
      </c>
      <c r="D19" s="663">
        <v>145.07</v>
      </c>
      <c r="E19" s="676">
        <v>1</v>
      </c>
      <c r="F19" s="664">
        <v>145.07</v>
      </c>
    </row>
    <row r="20" spans="1:6" ht="14.4" customHeight="1" x14ac:dyDescent="0.3">
      <c r="A20" s="686" t="s">
        <v>1522</v>
      </c>
      <c r="B20" s="663"/>
      <c r="C20" s="676">
        <v>0</v>
      </c>
      <c r="D20" s="663">
        <v>99.21</v>
      </c>
      <c r="E20" s="676">
        <v>1</v>
      </c>
      <c r="F20" s="664">
        <v>99.21</v>
      </c>
    </row>
    <row r="21" spans="1:6" ht="14.4" customHeight="1" x14ac:dyDescent="0.3">
      <c r="A21" s="686" t="s">
        <v>1523</v>
      </c>
      <c r="B21" s="663"/>
      <c r="C21" s="676">
        <v>0</v>
      </c>
      <c r="D21" s="663">
        <v>10683.506839470512</v>
      </c>
      <c r="E21" s="676">
        <v>1</v>
      </c>
      <c r="F21" s="664">
        <v>10683.506839470512</v>
      </c>
    </row>
    <row r="22" spans="1:6" ht="14.4" customHeight="1" x14ac:dyDescent="0.3">
      <c r="A22" s="686" t="s">
        <v>1524</v>
      </c>
      <c r="B22" s="663"/>
      <c r="C22" s="676">
        <v>0</v>
      </c>
      <c r="D22" s="663">
        <v>174.23962756958173</v>
      </c>
      <c r="E22" s="676">
        <v>1</v>
      </c>
      <c r="F22" s="664">
        <v>174.23962756958173</v>
      </c>
    </row>
    <row r="23" spans="1:6" ht="14.4" customHeight="1" x14ac:dyDescent="0.3">
      <c r="A23" s="686" t="s">
        <v>1525</v>
      </c>
      <c r="B23" s="663"/>
      <c r="C23" s="676">
        <v>0</v>
      </c>
      <c r="D23" s="663">
        <v>103.32124817387864</v>
      </c>
      <c r="E23" s="676">
        <v>1</v>
      </c>
      <c r="F23" s="664">
        <v>103.32124817387864</v>
      </c>
    </row>
    <row r="24" spans="1:6" ht="14.4" customHeight="1" x14ac:dyDescent="0.3">
      <c r="A24" s="686" t="s">
        <v>1526</v>
      </c>
      <c r="B24" s="663"/>
      <c r="C24" s="676">
        <v>0</v>
      </c>
      <c r="D24" s="663">
        <v>3655.34</v>
      </c>
      <c r="E24" s="676">
        <v>1</v>
      </c>
      <c r="F24" s="664">
        <v>3655.34</v>
      </c>
    </row>
    <row r="25" spans="1:6" ht="14.4" customHeight="1" x14ac:dyDescent="0.3">
      <c r="A25" s="686" t="s">
        <v>1527</v>
      </c>
      <c r="B25" s="663"/>
      <c r="C25" s="676">
        <v>0</v>
      </c>
      <c r="D25" s="663">
        <v>112.75000000000006</v>
      </c>
      <c r="E25" s="676">
        <v>1</v>
      </c>
      <c r="F25" s="664">
        <v>112.75000000000006</v>
      </c>
    </row>
    <row r="26" spans="1:6" ht="14.4" customHeight="1" x14ac:dyDescent="0.3">
      <c r="A26" s="686" t="s">
        <v>1528</v>
      </c>
      <c r="B26" s="663"/>
      <c r="C26" s="676">
        <v>0</v>
      </c>
      <c r="D26" s="663">
        <v>18086.82624329337</v>
      </c>
      <c r="E26" s="676">
        <v>1</v>
      </c>
      <c r="F26" s="664">
        <v>18086.82624329337</v>
      </c>
    </row>
    <row r="27" spans="1:6" ht="14.4" customHeight="1" x14ac:dyDescent="0.3">
      <c r="A27" s="686" t="s">
        <v>1529</v>
      </c>
      <c r="B27" s="663"/>
      <c r="C27" s="676">
        <v>0</v>
      </c>
      <c r="D27" s="663">
        <v>135.21000000000004</v>
      </c>
      <c r="E27" s="676">
        <v>1</v>
      </c>
      <c r="F27" s="664">
        <v>135.21000000000004</v>
      </c>
    </row>
    <row r="28" spans="1:6" ht="14.4" customHeight="1" x14ac:dyDescent="0.3">
      <c r="A28" s="686" t="s">
        <v>1530</v>
      </c>
      <c r="B28" s="663"/>
      <c r="C28" s="676">
        <v>0</v>
      </c>
      <c r="D28" s="663">
        <v>22257.510388648003</v>
      </c>
      <c r="E28" s="676">
        <v>1</v>
      </c>
      <c r="F28" s="664">
        <v>22257.510388648003</v>
      </c>
    </row>
    <row r="29" spans="1:6" ht="14.4" customHeight="1" x14ac:dyDescent="0.3">
      <c r="A29" s="686" t="s">
        <v>1531</v>
      </c>
      <c r="B29" s="663"/>
      <c r="C29" s="676">
        <v>0</v>
      </c>
      <c r="D29" s="663">
        <v>45.64</v>
      </c>
      <c r="E29" s="676">
        <v>1</v>
      </c>
      <c r="F29" s="664">
        <v>45.64</v>
      </c>
    </row>
    <row r="30" spans="1:6" ht="14.4" customHeight="1" x14ac:dyDescent="0.3">
      <c r="A30" s="686" t="s">
        <v>1532</v>
      </c>
      <c r="B30" s="663"/>
      <c r="C30" s="676">
        <v>0</v>
      </c>
      <c r="D30" s="663">
        <v>1886.9992902726203</v>
      </c>
      <c r="E30" s="676">
        <v>1</v>
      </c>
      <c r="F30" s="664">
        <v>1886.9992902726203</v>
      </c>
    </row>
    <row r="31" spans="1:6" ht="14.4" customHeight="1" x14ac:dyDescent="0.3">
      <c r="A31" s="686" t="s">
        <v>1533</v>
      </c>
      <c r="B31" s="663"/>
      <c r="C31" s="676">
        <v>0</v>
      </c>
      <c r="D31" s="663">
        <v>46.219624648662901</v>
      </c>
      <c r="E31" s="676">
        <v>1</v>
      </c>
      <c r="F31" s="664">
        <v>46.219624648662901</v>
      </c>
    </row>
    <row r="32" spans="1:6" ht="14.4" customHeight="1" x14ac:dyDescent="0.3">
      <c r="A32" s="686" t="s">
        <v>1534</v>
      </c>
      <c r="B32" s="663"/>
      <c r="C32" s="676">
        <v>0</v>
      </c>
      <c r="D32" s="663">
        <v>421.33009529556909</v>
      </c>
      <c r="E32" s="676">
        <v>1</v>
      </c>
      <c r="F32" s="664">
        <v>421.33009529556909</v>
      </c>
    </row>
    <row r="33" spans="1:6" ht="14.4" customHeight="1" x14ac:dyDescent="0.3">
      <c r="A33" s="686" t="s">
        <v>1535</v>
      </c>
      <c r="B33" s="663"/>
      <c r="C33" s="676">
        <v>0</v>
      </c>
      <c r="D33" s="663">
        <v>151.12</v>
      </c>
      <c r="E33" s="676">
        <v>1</v>
      </c>
      <c r="F33" s="664">
        <v>151.12</v>
      </c>
    </row>
    <row r="34" spans="1:6" ht="14.4" customHeight="1" x14ac:dyDescent="0.3">
      <c r="A34" s="686" t="s">
        <v>1536</v>
      </c>
      <c r="B34" s="663"/>
      <c r="C34" s="676">
        <v>0</v>
      </c>
      <c r="D34" s="663">
        <v>103.63</v>
      </c>
      <c r="E34" s="676">
        <v>1</v>
      </c>
      <c r="F34" s="664">
        <v>103.63</v>
      </c>
    </row>
    <row r="35" spans="1:6" ht="14.4" customHeight="1" x14ac:dyDescent="0.3">
      <c r="A35" s="686" t="s">
        <v>1537</v>
      </c>
      <c r="B35" s="663"/>
      <c r="C35" s="676">
        <v>0</v>
      </c>
      <c r="D35" s="663">
        <v>283.90017655098313</v>
      </c>
      <c r="E35" s="676">
        <v>1</v>
      </c>
      <c r="F35" s="664">
        <v>283.90017655098313</v>
      </c>
    </row>
    <row r="36" spans="1:6" ht="14.4" customHeight="1" x14ac:dyDescent="0.3">
      <c r="A36" s="686" t="s">
        <v>1538</v>
      </c>
      <c r="B36" s="663"/>
      <c r="C36" s="676">
        <v>0</v>
      </c>
      <c r="D36" s="663">
        <v>101.27</v>
      </c>
      <c r="E36" s="676">
        <v>1</v>
      </c>
      <c r="F36" s="664">
        <v>101.27</v>
      </c>
    </row>
    <row r="37" spans="1:6" ht="14.4" customHeight="1" x14ac:dyDescent="0.3">
      <c r="A37" s="686" t="s">
        <v>1539</v>
      </c>
      <c r="B37" s="663"/>
      <c r="C37" s="676">
        <v>0</v>
      </c>
      <c r="D37" s="663">
        <v>135.68999999999994</v>
      </c>
      <c r="E37" s="676">
        <v>1</v>
      </c>
      <c r="F37" s="664">
        <v>135.68999999999994</v>
      </c>
    </row>
    <row r="38" spans="1:6" ht="14.4" customHeight="1" x14ac:dyDescent="0.3">
      <c r="A38" s="686" t="s">
        <v>1540</v>
      </c>
      <c r="B38" s="663"/>
      <c r="C38" s="676">
        <v>0</v>
      </c>
      <c r="D38" s="663">
        <v>82.09999999999998</v>
      </c>
      <c r="E38" s="676">
        <v>1</v>
      </c>
      <c r="F38" s="664">
        <v>82.09999999999998</v>
      </c>
    </row>
    <row r="39" spans="1:6" ht="14.4" customHeight="1" x14ac:dyDescent="0.3">
      <c r="A39" s="686" t="s">
        <v>1541</v>
      </c>
      <c r="B39" s="663"/>
      <c r="C39" s="676">
        <v>0</v>
      </c>
      <c r="D39" s="663">
        <v>58236.848747048469</v>
      </c>
      <c r="E39" s="676">
        <v>1</v>
      </c>
      <c r="F39" s="664">
        <v>58236.848747048469</v>
      </c>
    </row>
    <row r="40" spans="1:6" ht="14.4" customHeight="1" x14ac:dyDescent="0.3">
      <c r="A40" s="686" t="s">
        <v>1542</v>
      </c>
      <c r="B40" s="663"/>
      <c r="C40" s="676">
        <v>0</v>
      </c>
      <c r="D40" s="663">
        <v>171.96</v>
      </c>
      <c r="E40" s="676">
        <v>1</v>
      </c>
      <c r="F40" s="664">
        <v>171.96</v>
      </c>
    </row>
    <row r="41" spans="1:6" ht="14.4" customHeight="1" thickBot="1" x14ac:dyDescent="0.35">
      <c r="A41" s="687" t="s">
        <v>1543</v>
      </c>
      <c r="B41" s="678"/>
      <c r="C41" s="679">
        <v>0</v>
      </c>
      <c r="D41" s="678">
        <v>139.32999999999998</v>
      </c>
      <c r="E41" s="679">
        <v>1</v>
      </c>
      <c r="F41" s="680">
        <v>139.32999999999998</v>
      </c>
    </row>
    <row r="42" spans="1:6" ht="14.4" customHeight="1" thickBot="1" x14ac:dyDescent="0.35">
      <c r="A42" s="681" t="s">
        <v>3</v>
      </c>
      <c r="B42" s="682">
        <v>444.54</v>
      </c>
      <c r="C42" s="683">
        <v>2.777077525001686E-3</v>
      </c>
      <c r="D42" s="682">
        <v>159630.21340456334</v>
      </c>
      <c r="E42" s="683">
        <v>0.99722292247499822</v>
      </c>
      <c r="F42" s="684">
        <v>160074.75340456335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1615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</v>
      </c>
      <c r="G3" s="47">
        <f>SUBTOTAL(9,G6:G1048576)</f>
        <v>444.54</v>
      </c>
      <c r="H3" s="48">
        <f>IF(M3=0,0,G3/M3)</f>
        <v>2.7770775250016855E-3</v>
      </c>
      <c r="I3" s="47">
        <f>SUBTOTAL(9,I6:I1048576)</f>
        <v>1495</v>
      </c>
      <c r="J3" s="47">
        <f>SUBTOTAL(9,J6:J1048576)</f>
        <v>159630.21340456337</v>
      </c>
      <c r="K3" s="48">
        <f>IF(M3=0,0,J3/M3)</f>
        <v>0.99722292247499822</v>
      </c>
      <c r="L3" s="47">
        <f>SUBTOTAL(9,L6:L1048576)</f>
        <v>1498</v>
      </c>
      <c r="M3" s="49">
        <f>SUBTOTAL(9,M6:M1048576)</f>
        <v>160074.75340456338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567</v>
      </c>
      <c r="B6" s="654" t="s">
        <v>1544</v>
      </c>
      <c r="C6" s="654" t="s">
        <v>1250</v>
      </c>
      <c r="D6" s="654" t="s">
        <v>1251</v>
      </c>
      <c r="E6" s="654" t="s">
        <v>1545</v>
      </c>
      <c r="F6" s="657"/>
      <c r="G6" s="657"/>
      <c r="H6" s="675">
        <v>0</v>
      </c>
      <c r="I6" s="657">
        <v>1</v>
      </c>
      <c r="J6" s="657">
        <v>250.82000000000005</v>
      </c>
      <c r="K6" s="675">
        <v>1</v>
      </c>
      <c r="L6" s="657">
        <v>1</v>
      </c>
      <c r="M6" s="658">
        <v>250.82000000000005</v>
      </c>
    </row>
    <row r="7" spans="1:13" ht="14.4" customHeight="1" x14ac:dyDescent="0.3">
      <c r="A7" s="659" t="s">
        <v>567</v>
      </c>
      <c r="B7" s="660" t="s">
        <v>1544</v>
      </c>
      <c r="C7" s="660" t="s">
        <v>1232</v>
      </c>
      <c r="D7" s="660" t="s">
        <v>1233</v>
      </c>
      <c r="E7" s="660" t="s">
        <v>1234</v>
      </c>
      <c r="F7" s="663"/>
      <c r="G7" s="663"/>
      <c r="H7" s="676">
        <v>0</v>
      </c>
      <c r="I7" s="663">
        <v>48</v>
      </c>
      <c r="J7" s="663">
        <v>3404.52</v>
      </c>
      <c r="K7" s="676">
        <v>1</v>
      </c>
      <c r="L7" s="663">
        <v>48</v>
      </c>
      <c r="M7" s="664">
        <v>3404.52</v>
      </c>
    </row>
    <row r="8" spans="1:13" ht="14.4" customHeight="1" x14ac:dyDescent="0.3">
      <c r="A8" s="659" t="s">
        <v>567</v>
      </c>
      <c r="B8" s="660" t="s">
        <v>1546</v>
      </c>
      <c r="C8" s="660" t="s">
        <v>1169</v>
      </c>
      <c r="D8" s="660" t="s">
        <v>1547</v>
      </c>
      <c r="E8" s="660" t="s">
        <v>1548</v>
      </c>
      <c r="F8" s="663"/>
      <c r="G8" s="663"/>
      <c r="H8" s="676">
        <v>0</v>
      </c>
      <c r="I8" s="663">
        <v>1</v>
      </c>
      <c r="J8" s="663">
        <v>103.63</v>
      </c>
      <c r="K8" s="676">
        <v>1</v>
      </c>
      <c r="L8" s="663">
        <v>1</v>
      </c>
      <c r="M8" s="664">
        <v>103.63</v>
      </c>
    </row>
    <row r="9" spans="1:13" ht="14.4" customHeight="1" x14ac:dyDescent="0.3">
      <c r="A9" s="659" t="s">
        <v>567</v>
      </c>
      <c r="B9" s="660" t="s">
        <v>1549</v>
      </c>
      <c r="C9" s="660" t="s">
        <v>1185</v>
      </c>
      <c r="D9" s="660" t="s">
        <v>1186</v>
      </c>
      <c r="E9" s="660" t="s">
        <v>1187</v>
      </c>
      <c r="F9" s="663"/>
      <c r="G9" s="663"/>
      <c r="H9" s="676">
        <v>0</v>
      </c>
      <c r="I9" s="663">
        <v>1</v>
      </c>
      <c r="J9" s="663">
        <v>112.75000000000006</v>
      </c>
      <c r="K9" s="676">
        <v>1</v>
      </c>
      <c r="L9" s="663">
        <v>1</v>
      </c>
      <c r="M9" s="664">
        <v>112.75000000000006</v>
      </c>
    </row>
    <row r="10" spans="1:13" ht="14.4" customHeight="1" x14ac:dyDescent="0.3">
      <c r="A10" s="659" t="s">
        <v>567</v>
      </c>
      <c r="B10" s="660" t="s">
        <v>1550</v>
      </c>
      <c r="C10" s="660" t="s">
        <v>1240</v>
      </c>
      <c r="D10" s="660" t="s">
        <v>1551</v>
      </c>
      <c r="E10" s="660" t="s">
        <v>1242</v>
      </c>
      <c r="F10" s="663"/>
      <c r="G10" s="663"/>
      <c r="H10" s="676">
        <v>0</v>
      </c>
      <c r="I10" s="663">
        <v>2</v>
      </c>
      <c r="J10" s="663">
        <v>1311.54</v>
      </c>
      <c r="K10" s="676">
        <v>1</v>
      </c>
      <c r="L10" s="663">
        <v>2</v>
      </c>
      <c r="M10" s="664">
        <v>1311.54</v>
      </c>
    </row>
    <row r="11" spans="1:13" ht="14.4" customHeight="1" x14ac:dyDescent="0.3">
      <c r="A11" s="659" t="s">
        <v>567</v>
      </c>
      <c r="B11" s="660" t="s">
        <v>1552</v>
      </c>
      <c r="C11" s="660" t="s">
        <v>1220</v>
      </c>
      <c r="D11" s="660" t="s">
        <v>1221</v>
      </c>
      <c r="E11" s="660" t="s">
        <v>1222</v>
      </c>
      <c r="F11" s="663"/>
      <c r="G11" s="663"/>
      <c r="H11" s="676">
        <v>0</v>
      </c>
      <c r="I11" s="663">
        <v>1</v>
      </c>
      <c r="J11" s="663">
        <v>30.650034045834161</v>
      </c>
      <c r="K11" s="676">
        <v>1</v>
      </c>
      <c r="L11" s="663">
        <v>1</v>
      </c>
      <c r="M11" s="664">
        <v>30.650034045834161</v>
      </c>
    </row>
    <row r="12" spans="1:13" ht="14.4" customHeight="1" x14ac:dyDescent="0.3">
      <c r="A12" s="659" t="s">
        <v>567</v>
      </c>
      <c r="B12" s="660" t="s">
        <v>1553</v>
      </c>
      <c r="C12" s="660" t="s">
        <v>1208</v>
      </c>
      <c r="D12" s="660" t="s">
        <v>1554</v>
      </c>
      <c r="E12" s="660" t="s">
        <v>797</v>
      </c>
      <c r="F12" s="663"/>
      <c r="G12" s="663"/>
      <c r="H12" s="676">
        <v>0</v>
      </c>
      <c r="I12" s="663">
        <v>1</v>
      </c>
      <c r="J12" s="663">
        <v>145.07</v>
      </c>
      <c r="K12" s="676">
        <v>1</v>
      </c>
      <c r="L12" s="663">
        <v>1</v>
      </c>
      <c r="M12" s="664">
        <v>145.07</v>
      </c>
    </row>
    <row r="13" spans="1:13" ht="14.4" customHeight="1" x14ac:dyDescent="0.3">
      <c r="A13" s="659" t="s">
        <v>567</v>
      </c>
      <c r="B13" s="660" t="s">
        <v>1555</v>
      </c>
      <c r="C13" s="660" t="s">
        <v>1244</v>
      </c>
      <c r="D13" s="660" t="s">
        <v>1178</v>
      </c>
      <c r="E13" s="660" t="s">
        <v>1245</v>
      </c>
      <c r="F13" s="663"/>
      <c r="G13" s="663"/>
      <c r="H13" s="676">
        <v>0</v>
      </c>
      <c r="I13" s="663">
        <v>1</v>
      </c>
      <c r="J13" s="663">
        <v>356.50000000000006</v>
      </c>
      <c r="K13" s="676">
        <v>1</v>
      </c>
      <c r="L13" s="663">
        <v>1</v>
      </c>
      <c r="M13" s="664">
        <v>356.50000000000006</v>
      </c>
    </row>
    <row r="14" spans="1:13" ht="14.4" customHeight="1" x14ac:dyDescent="0.3">
      <c r="A14" s="659" t="s">
        <v>567</v>
      </c>
      <c r="B14" s="660" t="s">
        <v>1555</v>
      </c>
      <c r="C14" s="660" t="s">
        <v>1247</v>
      </c>
      <c r="D14" s="660" t="s">
        <v>1178</v>
      </c>
      <c r="E14" s="660" t="s">
        <v>1248</v>
      </c>
      <c r="F14" s="663"/>
      <c r="G14" s="663"/>
      <c r="H14" s="676">
        <v>0</v>
      </c>
      <c r="I14" s="663">
        <v>19</v>
      </c>
      <c r="J14" s="663">
        <v>7866.0068394705104</v>
      </c>
      <c r="K14" s="676">
        <v>1</v>
      </c>
      <c r="L14" s="663">
        <v>19</v>
      </c>
      <c r="M14" s="664">
        <v>7866.0068394705104</v>
      </c>
    </row>
    <row r="15" spans="1:13" ht="14.4" customHeight="1" x14ac:dyDescent="0.3">
      <c r="A15" s="659" t="s">
        <v>567</v>
      </c>
      <c r="B15" s="660" t="s">
        <v>1555</v>
      </c>
      <c r="C15" s="660" t="s">
        <v>1177</v>
      </c>
      <c r="D15" s="660" t="s">
        <v>1178</v>
      </c>
      <c r="E15" s="660" t="s">
        <v>1179</v>
      </c>
      <c r="F15" s="663"/>
      <c r="G15" s="663"/>
      <c r="H15" s="676">
        <v>0</v>
      </c>
      <c r="I15" s="663">
        <v>5</v>
      </c>
      <c r="J15" s="663">
        <v>2461.0000000000005</v>
      </c>
      <c r="K15" s="676">
        <v>1</v>
      </c>
      <c r="L15" s="663">
        <v>5</v>
      </c>
      <c r="M15" s="664">
        <v>2461.0000000000005</v>
      </c>
    </row>
    <row r="16" spans="1:13" ht="14.4" customHeight="1" x14ac:dyDescent="0.3">
      <c r="A16" s="659" t="s">
        <v>567</v>
      </c>
      <c r="B16" s="660" t="s">
        <v>1556</v>
      </c>
      <c r="C16" s="660" t="s">
        <v>585</v>
      </c>
      <c r="D16" s="660" t="s">
        <v>586</v>
      </c>
      <c r="E16" s="660" t="s">
        <v>587</v>
      </c>
      <c r="F16" s="663">
        <v>1</v>
      </c>
      <c r="G16" s="663">
        <v>100.88000000000002</v>
      </c>
      <c r="H16" s="676">
        <v>1</v>
      </c>
      <c r="I16" s="663"/>
      <c r="J16" s="663"/>
      <c r="K16" s="676">
        <v>0</v>
      </c>
      <c r="L16" s="663">
        <v>1</v>
      </c>
      <c r="M16" s="664">
        <v>100.88000000000002</v>
      </c>
    </row>
    <row r="17" spans="1:13" ht="14.4" customHeight="1" x14ac:dyDescent="0.3">
      <c r="A17" s="659" t="s">
        <v>567</v>
      </c>
      <c r="B17" s="660" t="s">
        <v>1557</v>
      </c>
      <c r="C17" s="660" t="s">
        <v>1216</v>
      </c>
      <c r="D17" s="660" t="s">
        <v>1217</v>
      </c>
      <c r="E17" s="660" t="s">
        <v>1218</v>
      </c>
      <c r="F17" s="663"/>
      <c r="G17" s="663"/>
      <c r="H17" s="676">
        <v>0</v>
      </c>
      <c r="I17" s="663">
        <v>1</v>
      </c>
      <c r="J17" s="663">
        <v>135.21000000000004</v>
      </c>
      <c r="K17" s="676">
        <v>1</v>
      </c>
      <c r="L17" s="663">
        <v>1</v>
      </c>
      <c r="M17" s="664">
        <v>135.21000000000004</v>
      </c>
    </row>
    <row r="18" spans="1:13" ht="14.4" customHeight="1" x14ac:dyDescent="0.3">
      <c r="A18" s="659" t="s">
        <v>567</v>
      </c>
      <c r="B18" s="660" t="s">
        <v>1558</v>
      </c>
      <c r="C18" s="660" t="s">
        <v>1189</v>
      </c>
      <c r="D18" s="660" t="s">
        <v>1190</v>
      </c>
      <c r="E18" s="660" t="s">
        <v>838</v>
      </c>
      <c r="F18" s="663"/>
      <c r="G18" s="663"/>
      <c r="H18" s="676">
        <v>0</v>
      </c>
      <c r="I18" s="663">
        <v>1</v>
      </c>
      <c r="J18" s="663">
        <v>45.64</v>
      </c>
      <c r="K18" s="676">
        <v>1</v>
      </c>
      <c r="L18" s="663">
        <v>1</v>
      </c>
      <c r="M18" s="664">
        <v>45.64</v>
      </c>
    </row>
    <row r="19" spans="1:13" ht="14.4" customHeight="1" x14ac:dyDescent="0.3">
      <c r="A19" s="659" t="s">
        <v>567</v>
      </c>
      <c r="B19" s="660" t="s">
        <v>1559</v>
      </c>
      <c r="C19" s="660" t="s">
        <v>1224</v>
      </c>
      <c r="D19" s="660" t="s">
        <v>1225</v>
      </c>
      <c r="E19" s="660" t="s">
        <v>1226</v>
      </c>
      <c r="F19" s="663"/>
      <c r="G19" s="663"/>
      <c r="H19" s="676">
        <v>0</v>
      </c>
      <c r="I19" s="663">
        <v>1</v>
      </c>
      <c r="J19" s="663">
        <v>46.219624648662901</v>
      </c>
      <c r="K19" s="676">
        <v>1</v>
      </c>
      <c r="L19" s="663">
        <v>1</v>
      </c>
      <c r="M19" s="664">
        <v>46.219624648662901</v>
      </c>
    </row>
    <row r="20" spans="1:13" ht="14.4" customHeight="1" x14ac:dyDescent="0.3">
      <c r="A20" s="659" t="s">
        <v>567</v>
      </c>
      <c r="B20" s="660" t="s">
        <v>1560</v>
      </c>
      <c r="C20" s="660" t="s">
        <v>795</v>
      </c>
      <c r="D20" s="660" t="s">
        <v>796</v>
      </c>
      <c r="E20" s="660" t="s">
        <v>797</v>
      </c>
      <c r="F20" s="663"/>
      <c r="G20" s="663"/>
      <c r="H20" s="676">
        <v>0</v>
      </c>
      <c r="I20" s="663">
        <v>1</v>
      </c>
      <c r="J20" s="663">
        <v>151.12</v>
      </c>
      <c r="K20" s="676">
        <v>1</v>
      </c>
      <c r="L20" s="663">
        <v>1</v>
      </c>
      <c r="M20" s="664">
        <v>151.12</v>
      </c>
    </row>
    <row r="21" spans="1:13" ht="14.4" customHeight="1" x14ac:dyDescent="0.3">
      <c r="A21" s="659" t="s">
        <v>567</v>
      </c>
      <c r="B21" s="660" t="s">
        <v>1561</v>
      </c>
      <c r="C21" s="660" t="s">
        <v>1165</v>
      </c>
      <c r="D21" s="660" t="s">
        <v>1562</v>
      </c>
      <c r="E21" s="660" t="s">
        <v>1167</v>
      </c>
      <c r="F21" s="663"/>
      <c r="G21" s="663"/>
      <c r="H21" s="676">
        <v>0</v>
      </c>
      <c r="I21" s="663">
        <v>1</v>
      </c>
      <c r="J21" s="663">
        <v>101.27</v>
      </c>
      <c r="K21" s="676">
        <v>1</v>
      </c>
      <c r="L21" s="663">
        <v>1</v>
      </c>
      <c r="M21" s="664">
        <v>101.27</v>
      </c>
    </row>
    <row r="22" spans="1:13" ht="14.4" customHeight="1" x14ac:dyDescent="0.3">
      <c r="A22" s="659" t="s">
        <v>567</v>
      </c>
      <c r="B22" s="660" t="s">
        <v>1563</v>
      </c>
      <c r="C22" s="660" t="s">
        <v>1212</v>
      </c>
      <c r="D22" s="660" t="s">
        <v>1213</v>
      </c>
      <c r="E22" s="660" t="s">
        <v>1214</v>
      </c>
      <c r="F22" s="663"/>
      <c r="G22" s="663"/>
      <c r="H22" s="676">
        <v>0</v>
      </c>
      <c r="I22" s="663">
        <v>1</v>
      </c>
      <c r="J22" s="663">
        <v>82.09999999999998</v>
      </c>
      <c r="K22" s="676">
        <v>1</v>
      </c>
      <c r="L22" s="663">
        <v>1</v>
      </c>
      <c r="M22" s="664">
        <v>82.09999999999998</v>
      </c>
    </row>
    <row r="23" spans="1:13" ht="14.4" customHeight="1" x14ac:dyDescent="0.3">
      <c r="A23" s="659" t="s">
        <v>567</v>
      </c>
      <c r="B23" s="660" t="s">
        <v>1564</v>
      </c>
      <c r="C23" s="660" t="s">
        <v>1192</v>
      </c>
      <c r="D23" s="660" t="s">
        <v>1193</v>
      </c>
      <c r="E23" s="660" t="s">
        <v>1565</v>
      </c>
      <c r="F23" s="663"/>
      <c r="G23" s="663"/>
      <c r="H23" s="676">
        <v>0</v>
      </c>
      <c r="I23" s="663">
        <v>1</v>
      </c>
      <c r="J23" s="663">
        <v>171.96</v>
      </c>
      <c r="K23" s="676">
        <v>1</v>
      </c>
      <c r="L23" s="663">
        <v>1</v>
      </c>
      <c r="M23" s="664">
        <v>171.96</v>
      </c>
    </row>
    <row r="24" spans="1:13" ht="14.4" customHeight="1" x14ac:dyDescent="0.3">
      <c r="A24" s="659" t="s">
        <v>567</v>
      </c>
      <c r="B24" s="660" t="s">
        <v>1566</v>
      </c>
      <c r="C24" s="660" t="s">
        <v>1269</v>
      </c>
      <c r="D24" s="660" t="s">
        <v>1567</v>
      </c>
      <c r="E24" s="660" t="s">
        <v>1568</v>
      </c>
      <c r="F24" s="663"/>
      <c r="G24" s="663"/>
      <c r="H24" s="676"/>
      <c r="I24" s="663">
        <v>0</v>
      </c>
      <c r="J24" s="663">
        <v>0</v>
      </c>
      <c r="K24" s="676"/>
      <c r="L24" s="663">
        <v>0</v>
      </c>
      <c r="M24" s="664">
        <v>0</v>
      </c>
    </row>
    <row r="25" spans="1:13" ht="14.4" customHeight="1" x14ac:dyDescent="0.3">
      <c r="A25" s="659" t="s">
        <v>567</v>
      </c>
      <c r="B25" s="660" t="s">
        <v>1566</v>
      </c>
      <c r="C25" s="660" t="s">
        <v>1273</v>
      </c>
      <c r="D25" s="660" t="s">
        <v>1567</v>
      </c>
      <c r="E25" s="660" t="s">
        <v>1569</v>
      </c>
      <c r="F25" s="663"/>
      <c r="G25" s="663"/>
      <c r="H25" s="676">
        <v>0</v>
      </c>
      <c r="I25" s="663">
        <v>1</v>
      </c>
      <c r="J25" s="663">
        <v>139.32999999999998</v>
      </c>
      <c r="K25" s="676">
        <v>1</v>
      </c>
      <c r="L25" s="663">
        <v>1</v>
      </c>
      <c r="M25" s="664">
        <v>139.32999999999998</v>
      </c>
    </row>
    <row r="26" spans="1:13" ht="14.4" customHeight="1" x14ac:dyDescent="0.3">
      <c r="A26" s="659" t="s">
        <v>567</v>
      </c>
      <c r="B26" s="660" t="s">
        <v>1570</v>
      </c>
      <c r="C26" s="660" t="s">
        <v>1181</v>
      </c>
      <c r="D26" s="660" t="s">
        <v>1182</v>
      </c>
      <c r="E26" s="660" t="s">
        <v>1571</v>
      </c>
      <c r="F26" s="663"/>
      <c r="G26" s="663"/>
      <c r="H26" s="676">
        <v>0</v>
      </c>
      <c r="I26" s="663">
        <v>1</v>
      </c>
      <c r="J26" s="663">
        <v>218.52000000000004</v>
      </c>
      <c r="K26" s="676">
        <v>1</v>
      </c>
      <c r="L26" s="663">
        <v>1</v>
      </c>
      <c r="M26" s="664">
        <v>218.52000000000004</v>
      </c>
    </row>
    <row r="27" spans="1:13" ht="14.4" customHeight="1" x14ac:dyDescent="0.3">
      <c r="A27" s="659" t="s">
        <v>567</v>
      </c>
      <c r="B27" s="660" t="s">
        <v>1570</v>
      </c>
      <c r="C27" s="660" t="s">
        <v>1154</v>
      </c>
      <c r="D27" s="660" t="s">
        <v>1572</v>
      </c>
      <c r="E27" s="660" t="s">
        <v>1573</v>
      </c>
      <c r="F27" s="663"/>
      <c r="G27" s="663"/>
      <c r="H27" s="676">
        <v>0</v>
      </c>
      <c r="I27" s="663">
        <v>348</v>
      </c>
      <c r="J27" s="663">
        <v>12651.285660817266</v>
      </c>
      <c r="K27" s="676">
        <v>1</v>
      </c>
      <c r="L27" s="663">
        <v>348</v>
      </c>
      <c r="M27" s="664">
        <v>12651.285660817266</v>
      </c>
    </row>
    <row r="28" spans="1:13" ht="14.4" customHeight="1" x14ac:dyDescent="0.3">
      <c r="A28" s="659" t="s">
        <v>567</v>
      </c>
      <c r="B28" s="660" t="s">
        <v>1570</v>
      </c>
      <c r="C28" s="660" t="s">
        <v>1254</v>
      </c>
      <c r="D28" s="660" t="s">
        <v>1574</v>
      </c>
      <c r="E28" s="660" t="s">
        <v>1575</v>
      </c>
      <c r="F28" s="663"/>
      <c r="G28" s="663"/>
      <c r="H28" s="676">
        <v>0</v>
      </c>
      <c r="I28" s="663">
        <v>2</v>
      </c>
      <c r="J28" s="663">
        <v>743.02</v>
      </c>
      <c r="K28" s="676">
        <v>1</v>
      </c>
      <c r="L28" s="663">
        <v>2</v>
      </c>
      <c r="M28" s="664">
        <v>743.02</v>
      </c>
    </row>
    <row r="29" spans="1:13" ht="14.4" customHeight="1" x14ac:dyDescent="0.3">
      <c r="A29" s="659" t="s">
        <v>567</v>
      </c>
      <c r="B29" s="660" t="s">
        <v>1576</v>
      </c>
      <c r="C29" s="660" t="s">
        <v>1365</v>
      </c>
      <c r="D29" s="660" t="s">
        <v>1366</v>
      </c>
      <c r="E29" s="660" t="s">
        <v>1367</v>
      </c>
      <c r="F29" s="663">
        <v>1</v>
      </c>
      <c r="G29" s="663">
        <v>171.59</v>
      </c>
      <c r="H29" s="676">
        <v>1</v>
      </c>
      <c r="I29" s="663"/>
      <c r="J29" s="663"/>
      <c r="K29" s="676">
        <v>0</v>
      </c>
      <c r="L29" s="663">
        <v>1</v>
      </c>
      <c r="M29" s="664">
        <v>171.59</v>
      </c>
    </row>
    <row r="30" spans="1:13" ht="14.4" customHeight="1" x14ac:dyDescent="0.3">
      <c r="A30" s="659" t="s">
        <v>567</v>
      </c>
      <c r="B30" s="660" t="s">
        <v>1576</v>
      </c>
      <c r="C30" s="660" t="s">
        <v>1318</v>
      </c>
      <c r="D30" s="660" t="s">
        <v>1577</v>
      </c>
      <c r="E30" s="660" t="s">
        <v>1578</v>
      </c>
      <c r="F30" s="663"/>
      <c r="G30" s="663"/>
      <c r="H30" s="676">
        <v>0</v>
      </c>
      <c r="I30" s="663">
        <v>117</v>
      </c>
      <c r="J30" s="663">
        <v>16821.792315529368</v>
      </c>
      <c r="K30" s="676">
        <v>1</v>
      </c>
      <c r="L30" s="663">
        <v>117</v>
      </c>
      <c r="M30" s="664">
        <v>16821.792315529368</v>
      </c>
    </row>
    <row r="31" spans="1:13" ht="14.4" customHeight="1" x14ac:dyDescent="0.3">
      <c r="A31" s="659" t="s">
        <v>567</v>
      </c>
      <c r="B31" s="660" t="s">
        <v>1576</v>
      </c>
      <c r="C31" s="660" t="s">
        <v>1334</v>
      </c>
      <c r="D31" s="660" t="s">
        <v>1579</v>
      </c>
      <c r="E31" s="660" t="s">
        <v>1580</v>
      </c>
      <c r="F31" s="663"/>
      <c r="G31" s="663"/>
      <c r="H31" s="676">
        <v>0</v>
      </c>
      <c r="I31" s="663">
        <v>129.99999999999997</v>
      </c>
      <c r="J31" s="663">
        <v>13017.595111426921</v>
      </c>
      <c r="K31" s="676">
        <v>1</v>
      </c>
      <c r="L31" s="663">
        <v>129.99999999999997</v>
      </c>
      <c r="M31" s="664">
        <v>13017.595111426921</v>
      </c>
    </row>
    <row r="32" spans="1:13" ht="14.4" customHeight="1" x14ac:dyDescent="0.3">
      <c r="A32" s="659" t="s">
        <v>567</v>
      </c>
      <c r="B32" s="660" t="s">
        <v>1581</v>
      </c>
      <c r="C32" s="660" t="s">
        <v>1373</v>
      </c>
      <c r="D32" s="660" t="s">
        <v>1374</v>
      </c>
      <c r="E32" s="660" t="s">
        <v>1582</v>
      </c>
      <c r="F32" s="663"/>
      <c r="G32" s="663"/>
      <c r="H32" s="676">
        <v>0</v>
      </c>
      <c r="I32" s="663">
        <v>15</v>
      </c>
      <c r="J32" s="663">
        <v>2073.7784744783198</v>
      </c>
      <c r="K32" s="676">
        <v>1</v>
      </c>
      <c r="L32" s="663">
        <v>15</v>
      </c>
      <c r="M32" s="664">
        <v>2073.7784744783198</v>
      </c>
    </row>
    <row r="33" spans="1:13" ht="14.4" customHeight="1" x14ac:dyDescent="0.3">
      <c r="A33" s="659" t="s">
        <v>567</v>
      </c>
      <c r="B33" s="660" t="s">
        <v>1583</v>
      </c>
      <c r="C33" s="660" t="s">
        <v>1377</v>
      </c>
      <c r="D33" s="660" t="s">
        <v>1378</v>
      </c>
      <c r="E33" s="660" t="s">
        <v>1379</v>
      </c>
      <c r="F33" s="663"/>
      <c r="G33" s="663"/>
      <c r="H33" s="676">
        <v>0</v>
      </c>
      <c r="I33" s="663">
        <v>38</v>
      </c>
      <c r="J33" s="663">
        <v>3967.958447840173</v>
      </c>
      <c r="K33" s="676">
        <v>1</v>
      </c>
      <c r="L33" s="663">
        <v>38</v>
      </c>
      <c r="M33" s="664">
        <v>3967.958447840173</v>
      </c>
    </row>
    <row r="34" spans="1:13" ht="14.4" customHeight="1" x14ac:dyDescent="0.3">
      <c r="A34" s="659" t="s">
        <v>567</v>
      </c>
      <c r="B34" s="660" t="s">
        <v>1583</v>
      </c>
      <c r="C34" s="660" t="s">
        <v>1369</v>
      </c>
      <c r="D34" s="660" t="s">
        <v>1584</v>
      </c>
      <c r="E34" s="660" t="s">
        <v>1585</v>
      </c>
      <c r="F34" s="663"/>
      <c r="G34" s="663"/>
      <c r="H34" s="676">
        <v>0</v>
      </c>
      <c r="I34" s="663">
        <v>197</v>
      </c>
      <c r="J34" s="663">
        <v>17454.192506885651</v>
      </c>
      <c r="K34" s="676">
        <v>1</v>
      </c>
      <c r="L34" s="663">
        <v>197</v>
      </c>
      <c r="M34" s="664">
        <v>17454.192506885651</v>
      </c>
    </row>
    <row r="35" spans="1:13" ht="14.4" customHeight="1" x14ac:dyDescent="0.3">
      <c r="A35" s="659" t="s">
        <v>567</v>
      </c>
      <c r="B35" s="660" t="s">
        <v>1586</v>
      </c>
      <c r="C35" s="660" t="s">
        <v>1389</v>
      </c>
      <c r="D35" s="660" t="s">
        <v>1587</v>
      </c>
      <c r="E35" s="660" t="s">
        <v>1588</v>
      </c>
      <c r="F35" s="663"/>
      <c r="G35" s="663"/>
      <c r="H35" s="676">
        <v>0</v>
      </c>
      <c r="I35" s="663">
        <v>129</v>
      </c>
      <c r="J35" s="663">
        <v>4075.1062444710269</v>
      </c>
      <c r="K35" s="676">
        <v>1</v>
      </c>
      <c r="L35" s="663">
        <v>129</v>
      </c>
      <c r="M35" s="664">
        <v>4075.1062444710269</v>
      </c>
    </row>
    <row r="36" spans="1:13" ht="14.4" customHeight="1" x14ac:dyDescent="0.3">
      <c r="A36" s="659" t="s">
        <v>567</v>
      </c>
      <c r="B36" s="660" t="s">
        <v>1586</v>
      </c>
      <c r="C36" s="660" t="s">
        <v>1392</v>
      </c>
      <c r="D36" s="660" t="s">
        <v>1393</v>
      </c>
      <c r="E36" s="660" t="s">
        <v>1589</v>
      </c>
      <c r="F36" s="663"/>
      <c r="G36" s="663"/>
      <c r="H36" s="676">
        <v>0</v>
      </c>
      <c r="I36" s="663">
        <v>1</v>
      </c>
      <c r="J36" s="663">
        <v>457.78</v>
      </c>
      <c r="K36" s="676">
        <v>1</v>
      </c>
      <c r="L36" s="663">
        <v>1</v>
      </c>
      <c r="M36" s="664">
        <v>457.78</v>
      </c>
    </row>
    <row r="37" spans="1:13" ht="14.4" customHeight="1" x14ac:dyDescent="0.3">
      <c r="A37" s="659" t="s">
        <v>567</v>
      </c>
      <c r="B37" s="660" t="s">
        <v>1590</v>
      </c>
      <c r="C37" s="660" t="s">
        <v>1158</v>
      </c>
      <c r="D37" s="660" t="s">
        <v>656</v>
      </c>
      <c r="E37" s="660" t="s">
        <v>1591</v>
      </c>
      <c r="F37" s="663"/>
      <c r="G37" s="663"/>
      <c r="H37" s="676">
        <v>0</v>
      </c>
      <c r="I37" s="663">
        <v>15</v>
      </c>
      <c r="J37" s="663">
        <v>1886.9992902726203</v>
      </c>
      <c r="K37" s="676">
        <v>1</v>
      </c>
      <c r="L37" s="663">
        <v>15</v>
      </c>
      <c r="M37" s="664">
        <v>1886.9992902726203</v>
      </c>
    </row>
    <row r="38" spans="1:13" ht="14.4" customHeight="1" x14ac:dyDescent="0.3">
      <c r="A38" s="659" t="s">
        <v>567</v>
      </c>
      <c r="B38" s="660" t="s">
        <v>1592</v>
      </c>
      <c r="C38" s="660" t="s">
        <v>1196</v>
      </c>
      <c r="D38" s="660" t="s">
        <v>1197</v>
      </c>
      <c r="E38" s="660" t="s">
        <v>1593</v>
      </c>
      <c r="F38" s="663"/>
      <c r="G38" s="663"/>
      <c r="H38" s="676">
        <v>0</v>
      </c>
      <c r="I38" s="663">
        <v>1</v>
      </c>
      <c r="J38" s="663">
        <v>99.21</v>
      </c>
      <c r="K38" s="676">
        <v>1</v>
      </c>
      <c r="L38" s="663">
        <v>1</v>
      </c>
      <c r="M38" s="664">
        <v>99.21</v>
      </c>
    </row>
    <row r="39" spans="1:13" ht="14.4" customHeight="1" x14ac:dyDescent="0.3">
      <c r="A39" s="659" t="s">
        <v>567</v>
      </c>
      <c r="B39" s="660" t="s">
        <v>1594</v>
      </c>
      <c r="C39" s="660" t="s">
        <v>1261</v>
      </c>
      <c r="D39" s="660" t="s">
        <v>1595</v>
      </c>
      <c r="E39" s="660" t="s">
        <v>1596</v>
      </c>
      <c r="F39" s="663"/>
      <c r="G39" s="663"/>
      <c r="H39" s="676">
        <v>0</v>
      </c>
      <c r="I39" s="663">
        <v>1</v>
      </c>
      <c r="J39" s="663">
        <v>84.180106113386984</v>
      </c>
      <c r="K39" s="676">
        <v>1</v>
      </c>
      <c r="L39" s="663">
        <v>1</v>
      </c>
      <c r="M39" s="664">
        <v>84.180106113386984</v>
      </c>
    </row>
    <row r="40" spans="1:13" ht="14.4" customHeight="1" x14ac:dyDescent="0.3">
      <c r="A40" s="659" t="s">
        <v>567</v>
      </c>
      <c r="B40" s="660" t="s">
        <v>1594</v>
      </c>
      <c r="C40" s="660" t="s">
        <v>1204</v>
      </c>
      <c r="D40" s="660" t="s">
        <v>1597</v>
      </c>
      <c r="E40" s="660" t="s">
        <v>1598</v>
      </c>
      <c r="F40" s="663"/>
      <c r="G40" s="663"/>
      <c r="H40" s="676">
        <v>0</v>
      </c>
      <c r="I40" s="663">
        <v>1</v>
      </c>
      <c r="J40" s="663">
        <v>337.14998918218214</v>
      </c>
      <c r="K40" s="676">
        <v>1</v>
      </c>
      <c r="L40" s="663">
        <v>1</v>
      </c>
      <c r="M40" s="664">
        <v>337.14998918218214</v>
      </c>
    </row>
    <row r="41" spans="1:13" ht="14.4" customHeight="1" x14ac:dyDescent="0.3">
      <c r="A41" s="659" t="s">
        <v>567</v>
      </c>
      <c r="B41" s="660" t="s">
        <v>1599</v>
      </c>
      <c r="C41" s="660" t="s">
        <v>1161</v>
      </c>
      <c r="D41" s="660" t="s">
        <v>1600</v>
      </c>
      <c r="E41" s="660" t="s">
        <v>1601</v>
      </c>
      <c r="F41" s="663"/>
      <c r="G41" s="663"/>
      <c r="H41" s="676">
        <v>0</v>
      </c>
      <c r="I41" s="663">
        <v>1</v>
      </c>
      <c r="J41" s="663">
        <v>59.050000000000011</v>
      </c>
      <c r="K41" s="676">
        <v>1</v>
      </c>
      <c r="L41" s="663">
        <v>1</v>
      </c>
      <c r="M41" s="664">
        <v>59.050000000000011</v>
      </c>
    </row>
    <row r="42" spans="1:13" ht="14.4" customHeight="1" x14ac:dyDescent="0.3">
      <c r="A42" s="659" t="s">
        <v>567</v>
      </c>
      <c r="B42" s="660" t="s">
        <v>1599</v>
      </c>
      <c r="C42" s="660" t="s">
        <v>1173</v>
      </c>
      <c r="D42" s="660" t="s">
        <v>1174</v>
      </c>
      <c r="E42" s="660" t="s">
        <v>1175</v>
      </c>
      <c r="F42" s="663"/>
      <c r="G42" s="663"/>
      <c r="H42" s="676">
        <v>0</v>
      </c>
      <c r="I42" s="663">
        <v>1</v>
      </c>
      <c r="J42" s="663">
        <v>144.52989959291401</v>
      </c>
      <c r="K42" s="676">
        <v>1</v>
      </c>
      <c r="L42" s="663">
        <v>1</v>
      </c>
      <c r="M42" s="664">
        <v>144.52989959291401</v>
      </c>
    </row>
    <row r="43" spans="1:13" ht="14.4" customHeight="1" x14ac:dyDescent="0.3">
      <c r="A43" s="659" t="s">
        <v>567</v>
      </c>
      <c r="B43" s="660" t="s">
        <v>1602</v>
      </c>
      <c r="C43" s="660" t="s">
        <v>1228</v>
      </c>
      <c r="D43" s="660" t="s">
        <v>1229</v>
      </c>
      <c r="E43" s="660" t="s">
        <v>1603</v>
      </c>
      <c r="F43" s="663"/>
      <c r="G43" s="663"/>
      <c r="H43" s="676">
        <v>0</v>
      </c>
      <c r="I43" s="663">
        <v>1</v>
      </c>
      <c r="J43" s="663">
        <v>121.54017655098315</v>
      </c>
      <c r="K43" s="676">
        <v>1</v>
      </c>
      <c r="L43" s="663">
        <v>1</v>
      </c>
      <c r="M43" s="664">
        <v>121.54017655098315</v>
      </c>
    </row>
    <row r="44" spans="1:13" ht="14.4" customHeight="1" x14ac:dyDescent="0.3">
      <c r="A44" s="659" t="s">
        <v>567</v>
      </c>
      <c r="B44" s="660" t="s">
        <v>1602</v>
      </c>
      <c r="C44" s="660" t="s">
        <v>1257</v>
      </c>
      <c r="D44" s="660" t="s">
        <v>1258</v>
      </c>
      <c r="E44" s="660" t="s">
        <v>1604</v>
      </c>
      <c r="F44" s="663"/>
      <c r="G44" s="663"/>
      <c r="H44" s="676">
        <v>0</v>
      </c>
      <c r="I44" s="663">
        <v>1</v>
      </c>
      <c r="J44" s="663">
        <v>162.35999999999999</v>
      </c>
      <c r="K44" s="676">
        <v>1</v>
      </c>
      <c r="L44" s="663">
        <v>1</v>
      </c>
      <c r="M44" s="664">
        <v>162.35999999999999</v>
      </c>
    </row>
    <row r="45" spans="1:13" ht="14.4" customHeight="1" x14ac:dyDescent="0.3">
      <c r="A45" s="659" t="s">
        <v>567</v>
      </c>
      <c r="B45" s="660" t="s">
        <v>1605</v>
      </c>
      <c r="C45" s="660" t="s">
        <v>581</v>
      </c>
      <c r="D45" s="660" t="s">
        <v>582</v>
      </c>
      <c r="E45" s="660" t="s">
        <v>583</v>
      </c>
      <c r="F45" s="663">
        <v>1</v>
      </c>
      <c r="G45" s="663">
        <v>172.07</v>
      </c>
      <c r="H45" s="676">
        <v>1</v>
      </c>
      <c r="I45" s="663"/>
      <c r="J45" s="663"/>
      <c r="K45" s="676">
        <v>0</v>
      </c>
      <c r="L45" s="663">
        <v>1</v>
      </c>
      <c r="M45" s="664">
        <v>172.07</v>
      </c>
    </row>
    <row r="46" spans="1:13" ht="14.4" customHeight="1" x14ac:dyDescent="0.3">
      <c r="A46" s="659" t="s">
        <v>567</v>
      </c>
      <c r="B46" s="660" t="s">
        <v>1606</v>
      </c>
      <c r="C46" s="660" t="s">
        <v>1236</v>
      </c>
      <c r="D46" s="660" t="s">
        <v>1237</v>
      </c>
      <c r="E46" s="660" t="s">
        <v>1238</v>
      </c>
      <c r="F46" s="663"/>
      <c r="G46" s="663"/>
      <c r="H46" s="676">
        <v>0</v>
      </c>
      <c r="I46" s="663">
        <v>1</v>
      </c>
      <c r="J46" s="663">
        <v>174.23962756958173</v>
      </c>
      <c r="K46" s="676">
        <v>1</v>
      </c>
      <c r="L46" s="663">
        <v>1</v>
      </c>
      <c r="M46" s="664">
        <v>174.23962756958173</v>
      </c>
    </row>
    <row r="47" spans="1:13" ht="14.4" customHeight="1" x14ac:dyDescent="0.3">
      <c r="A47" s="659" t="s">
        <v>567</v>
      </c>
      <c r="B47" s="660" t="s">
        <v>1607</v>
      </c>
      <c r="C47" s="660" t="s">
        <v>1265</v>
      </c>
      <c r="D47" s="660" t="s">
        <v>1608</v>
      </c>
      <c r="E47" s="660" t="s">
        <v>1267</v>
      </c>
      <c r="F47" s="663"/>
      <c r="G47" s="663"/>
      <c r="H47" s="676">
        <v>0</v>
      </c>
      <c r="I47" s="663">
        <v>1</v>
      </c>
      <c r="J47" s="663">
        <v>135.68999999999994</v>
      </c>
      <c r="K47" s="676">
        <v>1</v>
      </c>
      <c r="L47" s="663">
        <v>1</v>
      </c>
      <c r="M47" s="664">
        <v>135.68999999999994</v>
      </c>
    </row>
    <row r="48" spans="1:13" ht="14.4" customHeight="1" x14ac:dyDescent="0.3">
      <c r="A48" s="659" t="s">
        <v>567</v>
      </c>
      <c r="B48" s="660" t="s">
        <v>1609</v>
      </c>
      <c r="C48" s="660" t="s">
        <v>1200</v>
      </c>
      <c r="D48" s="660" t="s">
        <v>1201</v>
      </c>
      <c r="E48" s="660" t="s">
        <v>1238</v>
      </c>
      <c r="F48" s="663"/>
      <c r="G48" s="663"/>
      <c r="H48" s="676">
        <v>0</v>
      </c>
      <c r="I48" s="663">
        <v>1</v>
      </c>
      <c r="J48" s="663">
        <v>103.32124817387864</v>
      </c>
      <c r="K48" s="676">
        <v>1</v>
      </c>
      <c r="L48" s="663">
        <v>1</v>
      </c>
      <c r="M48" s="664">
        <v>103.32124817387864</v>
      </c>
    </row>
    <row r="49" spans="1:13" ht="14.4" customHeight="1" x14ac:dyDescent="0.3">
      <c r="A49" s="659" t="s">
        <v>567</v>
      </c>
      <c r="B49" s="660" t="s">
        <v>1610</v>
      </c>
      <c r="C49" s="660" t="s">
        <v>1293</v>
      </c>
      <c r="D49" s="660" t="s">
        <v>1294</v>
      </c>
      <c r="E49" s="660" t="s">
        <v>1295</v>
      </c>
      <c r="F49" s="663"/>
      <c r="G49" s="663"/>
      <c r="H49" s="676">
        <v>0</v>
      </c>
      <c r="I49" s="663">
        <v>2</v>
      </c>
      <c r="J49" s="663">
        <v>396.52</v>
      </c>
      <c r="K49" s="676">
        <v>1</v>
      </c>
      <c r="L49" s="663">
        <v>2</v>
      </c>
      <c r="M49" s="664">
        <v>396.52</v>
      </c>
    </row>
    <row r="50" spans="1:13" ht="14.4" customHeight="1" x14ac:dyDescent="0.3">
      <c r="A50" s="659" t="s">
        <v>567</v>
      </c>
      <c r="B50" s="660" t="s">
        <v>1610</v>
      </c>
      <c r="C50" s="660" t="s">
        <v>1296</v>
      </c>
      <c r="D50" s="660" t="s">
        <v>1297</v>
      </c>
      <c r="E50" s="660" t="s">
        <v>1287</v>
      </c>
      <c r="F50" s="663"/>
      <c r="G50" s="663"/>
      <c r="H50" s="676">
        <v>0</v>
      </c>
      <c r="I50" s="663">
        <v>14</v>
      </c>
      <c r="J50" s="663">
        <v>5949.72</v>
      </c>
      <c r="K50" s="676">
        <v>1</v>
      </c>
      <c r="L50" s="663">
        <v>14</v>
      </c>
      <c r="M50" s="664">
        <v>5949.72</v>
      </c>
    </row>
    <row r="51" spans="1:13" ht="14.4" customHeight="1" x14ac:dyDescent="0.3">
      <c r="A51" s="659" t="s">
        <v>567</v>
      </c>
      <c r="B51" s="660" t="s">
        <v>1610</v>
      </c>
      <c r="C51" s="660" t="s">
        <v>1298</v>
      </c>
      <c r="D51" s="660" t="s">
        <v>1299</v>
      </c>
      <c r="E51" s="660" t="s">
        <v>1287</v>
      </c>
      <c r="F51" s="663"/>
      <c r="G51" s="663"/>
      <c r="H51" s="676">
        <v>0</v>
      </c>
      <c r="I51" s="663">
        <v>103</v>
      </c>
      <c r="J51" s="663">
        <v>18887.109402752576</v>
      </c>
      <c r="K51" s="676">
        <v>1</v>
      </c>
      <c r="L51" s="663">
        <v>103</v>
      </c>
      <c r="M51" s="664">
        <v>18887.109402752576</v>
      </c>
    </row>
    <row r="52" spans="1:13" ht="14.4" customHeight="1" x14ac:dyDescent="0.3">
      <c r="A52" s="659" t="s">
        <v>567</v>
      </c>
      <c r="B52" s="660" t="s">
        <v>1610</v>
      </c>
      <c r="C52" s="660" t="s">
        <v>1289</v>
      </c>
      <c r="D52" s="660" t="s">
        <v>1290</v>
      </c>
      <c r="E52" s="660" t="s">
        <v>1287</v>
      </c>
      <c r="F52" s="663"/>
      <c r="G52" s="663"/>
      <c r="H52" s="676">
        <v>0</v>
      </c>
      <c r="I52" s="663">
        <v>13</v>
      </c>
      <c r="J52" s="663">
        <v>2691.0000000000009</v>
      </c>
      <c r="K52" s="676">
        <v>1</v>
      </c>
      <c r="L52" s="663">
        <v>13</v>
      </c>
      <c r="M52" s="664">
        <v>2691.0000000000009</v>
      </c>
    </row>
    <row r="53" spans="1:13" ht="14.4" customHeight="1" x14ac:dyDescent="0.3">
      <c r="A53" s="659" t="s">
        <v>567</v>
      </c>
      <c r="B53" s="660" t="s">
        <v>1610</v>
      </c>
      <c r="C53" s="660" t="s">
        <v>1285</v>
      </c>
      <c r="D53" s="660" t="s">
        <v>1286</v>
      </c>
      <c r="E53" s="660" t="s">
        <v>1287</v>
      </c>
      <c r="F53" s="663"/>
      <c r="G53" s="663"/>
      <c r="H53" s="676">
        <v>0</v>
      </c>
      <c r="I53" s="663">
        <v>43</v>
      </c>
      <c r="J53" s="663">
        <v>10877.70713532493</v>
      </c>
      <c r="K53" s="676">
        <v>1</v>
      </c>
      <c r="L53" s="663">
        <v>43</v>
      </c>
      <c r="M53" s="664">
        <v>10877.70713532493</v>
      </c>
    </row>
    <row r="54" spans="1:13" ht="14.4" customHeight="1" x14ac:dyDescent="0.3">
      <c r="A54" s="659" t="s">
        <v>567</v>
      </c>
      <c r="B54" s="660" t="s">
        <v>1610</v>
      </c>
      <c r="C54" s="660" t="s">
        <v>1300</v>
      </c>
      <c r="D54" s="660" t="s">
        <v>1286</v>
      </c>
      <c r="E54" s="660" t="s">
        <v>1301</v>
      </c>
      <c r="F54" s="663"/>
      <c r="G54" s="663"/>
      <c r="H54" s="676">
        <v>0</v>
      </c>
      <c r="I54" s="663">
        <v>70</v>
      </c>
      <c r="J54" s="663">
        <v>19434.792208970972</v>
      </c>
      <c r="K54" s="676">
        <v>1</v>
      </c>
      <c r="L54" s="663">
        <v>70</v>
      </c>
      <c r="M54" s="664">
        <v>19434.792208970972</v>
      </c>
    </row>
    <row r="55" spans="1:13" ht="14.4" customHeight="1" x14ac:dyDescent="0.3">
      <c r="A55" s="659" t="s">
        <v>570</v>
      </c>
      <c r="B55" s="660" t="s">
        <v>1570</v>
      </c>
      <c r="C55" s="660" t="s">
        <v>1449</v>
      </c>
      <c r="D55" s="660" t="s">
        <v>1611</v>
      </c>
      <c r="E55" s="660" t="s">
        <v>1612</v>
      </c>
      <c r="F55" s="663"/>
      <c r="G55" s="663"/>
      <c r="H55" s="676">
        <v>0</v>
      </c>
      <c r="I55" s="663">
        <v>40</v>
      </c>
      <c r="J55" s="663">
        <v>1567.5998550335275</v>
      </c>
      <c r="K55" s="676">
        <v>1</v>
      </c>
      <c r="L55" s="663">
        <v>40</v>
      </c>
      <c r="M55" s="664">
        <v>1567.5998550335275</v>
      </c>
    </row>
    <row r="56" spans="1:13" ht="14.4" customHeight="1" x14ac:dyDescent="0.3">
      <c r="A56" s="659" t="s">
        <v>570</v>
      </c>
      <c r="B56" s="660" t="s">
        <v>1576</v>
      </c>
      <c r="C56" s="660" t="s">
        <v>1318</v>
      </c>
      <c r="D56" s="660" t="s">
        <v>1577</v>
      </c>
      <c r="E56" s="660" t="s">
        <v>1578</v>
      </c>
      <c r="F56" s="663"/>
      <c r="G56" s="663"/>
      <c r="H56" s="676">
        <v>0</v>
      </c>
      <c r="I56" s="663">
        <v>6</v>
      </c>
      <c r="J56" s="663">
        <v>862.32000000000016</v>
      </c>
      <c r="K56" s="676">
        <v>1</v>
      </c>
      <c r="L56" s="663">
        <v>6</v>
      </c>
      <c r="M56" s="664">
        <v>862.32000000000016</v>
      </c>
    </row>
    <row r="57" spans="1:13" ht="14.4" customHeight="1" x14ac:dyDescent="0.3">
      <c r="A57" s="659" t="s">
        <v>570</v>
      </c>
      <c r="B57" s="660" t="s">
        <v>1576</v>
      </c>
      <c r="C57" s="660" t="s">
        <v>1453</v>
      </c>
      <c r="D57" s="660" t="s">
        <v>1613</v>
      </c>
      <c r="E57" s="660" t="s">
        <v>1614</v>
      </c>
      <c r="F57" s="663"/>
      <c r="G57" s="663"/>
      <c r="H57" s="676">
        <v>0</v>
      </c>
      <c r="I57" s="663">
        <v>1</v>
      </c>
      <c r="J57" s="663">
        <v>113.87</v>
      </c>
      <c r="K57" s="676">
        <v>1</v>
      </c>
      <c r="L57" s="663">
        <v>1</v>
      </c>
      <c r="M57" s="664">
        <v>113.87</v>
      </c>
    </row>
    <row r="58" spans="1:13" ht="14.4" customHeight="1" x14ac:dyDescent="0.3">
      <c r="A58" s="659" t="s">
        <v>570</v>
      </c>
      <c r="B58" s="660" t="s">
        <v>1583</v>
      </c>
      <c r="C58" s="660" t="s">
        <v>1377</v>
      </c>
      <c r="D58" s="660" t="s">
        <v>1378</v>
      </c>
      <c r="E58" s="660" t="s">
        <v>1379</v>
      </c>
      <c r="F58" s="663"/>
      <c r="G58" s="663"/>
      <c r="H58" s="676">
        <v>0</v>
      </c>
      <c r="I58" s="663">
        <v>2</v>
      </c>
      <c r="J58" s="663">
        <v>208.83952694621632</v>
      </c>
      <c r="K58" s="676">
        <v>1</v>
      </c>
      <c r="L58" s="663">
        <v>2</v>
      </c>
      <c r="M58" s="664">
        <v>208.83952694621632</v>
      </c>
    </row>
    <row r="59" spans="1:13" ht="14.4" customHeight="1" x14ac:dyDescent="0.3">
      <c r="A59" s="659" t="s">
        <v>573</v>
      </c>
      <c r="B59" s="660" t="s">
        <v>1576</v>
      </c>
      <c r="C59" s="660" t="s">
        <v>1318</v>
      </c>
      <c r="D59" s="660" t="s">
        <v>1577</v>
      </c>
      <c r="E59" s="660" t="s">
        <v>1578</v>
      </c>
      <c r="F59" s="663"/>
      <c r="G59" s="663"/>
      <c r="H59" s="676">
        <v>0</v>
      </c>
      <c r="I59" s="663">
        <v>19</v>
      </c>
      <c r="J59" s="663">
        <v>2705.37</v>
      </c>
      <c r="K59" s="676">
        <v>1</v>
      </c>
      <c r="L59" s="663">
        <v>19</v>
      </c>
      <c r="M59" s="664">
        <v>2705.37</v>
      </c>
    </row>
    <row r="60" spans="1:13" ht="14.4" customHeight="1" x14ac:dyDescent="0.3">
      <c r="A60" s="659" t="s">
        <v>573</v>
      </c>
      <c r="B60" s="660" t="s">
        <v>1576</v>
      </c>
      <c r="C60" s="660" t="s">
        <v>1453</v>
      </c>
      <c r="D60" s="660" t="s">
        <v>1613</v>
      </c>
      <c r="E60" s="660" t="s">
        <v>1614</v>
      </c>
      <c r="F60" s="663"/>
      <c r="G60" s="663"/>
      <c r="H60" s="676">
        <v>0</v>
      </c>
      <c r="I60" s="663">
        <v>2</v>
      </c>
      <c r="J60" s="663">
        <v>240.39904404729782</v>
      </c>
      <c r="K60" s="676">
        <v>1</v>
      </c>
      <c r="L60" s="663">
        <v>2</v>
      </c>
      <c r="M60" s="664">
        <v>240.39904404729782</v>
      </c>
    </row>
    <row r="61" spans="1:13" ht="14.4" customHeight="1" x14ac:dyDescent="0.3">
      <c r="A61" s="659" t="s">
        <v>573</v>
      </c>
      <c r="B61" s="660" t="s">
        <v>1583</v>
      </c>
      <c r="C61" s="660" t="s">
        <v>1377</v>
      </c>
      <c r="D61" s="660" t="s">
        <v>1378</v>
      </c>
      <c r="E61" s="660" t="s">
        <v>1379</v>
      </c>
      <c r="F61" s="663"/>
      <c r="G61" s="663"/>
      <c r="H61" s="676">
        <v>0</v>
      </c>
      <c r="I61" s="663">
        <v>5</v>
      </c>
      <c r="J61" s="663">
        <v>522.09990697595651</v>
      </c>
      <c r="K61" s="676">
        <v>1</v>
      </c>
      <c r="L61" s="663">
        <v>5</v>
      </c>
      <c r="M61" s="664">
        <v>522.09990697595651</v>
      </c>
    </row>
    <row r="62" spans="1:13" ht="14.4" customHeight="1" x14ac:dyDescent="0.3">
      <c r="A62" s="659" t="s">
        <v>576</v>
      </c>
      <c r="B62" s="660" t="s">
        <v>1570</v>
      </c>
      <c r="C62" s="660" t="s">
        <v>1154</v>
      </c>
      <c r="D62" s="660" t="s">
        <v>1572</v>
      </c>
      <c r="E62" s="660" t="s">
        <v>1573</v>
      </c>
      <c r="F62" s="663"/>
      <c r="G62" s="663"/>
      <c r="H62" s="676">
        <v>0</v>
      </c>
      <c r="I62" s="663">
        <v>80</v>
      </c>
      <c r="J62" s="663">
        <v>2906.4007274425794</v>
      </c>
      <c r="K62" s="676">
        <v>1</v>
      </c>
      <c r="L62" s="663">
        <v>80</v>
      </c>
      <c r="M62" s="664">
        <v>2906.4007274425794</v>
      </c>
    </row>
    <row r="63" spans="1:13" ht="14.4" customHeight="1" x14ac:dyDescent="0.3">
      <c r="A63" s="659" t="s">
        <v>576</v>
      </c>
      <c r="B63" s="660" t="s">
        <v>1576</v>
      </c>
      <c r="C63" s="660" t="s">
        <v>1318</v>
      </c>
      <c r="D63" s="660" t="s">
        <v>1577</v>
      </c>
      <c r="E63" s="660" t="s">
        <v>1578</v>
      </c>
      <c r="F63" s="663"/>
      <c r="G63" s="663"/>
      <c r="H63" s="676">
        <v>0</v>
      </c>
      <c r="I63" s="663">
        <v>3</v>
      </c>
      <c r="J63" s="663">
        <v>457.40999999999991</v>
      </c>
      <c r="K63" s="676">
        <v>1</v>
      </c>
      <c r="L63" s="663">
        <v>3</v>
      </c>
      <c r="M63" s="664">
        <v>457.40999999999991</v>
      </c>
    </row>
    <row r="64" spans="1:13" ht="14.4" customHeight="1" thickBot="1" x14ac:dyDescent="0.35">
      <c r="A64" s="665" t="s">
        <v>576</v>
      </c>
      <c r="B64" s="666" t="s">
        <v>1583</v>
      </c>
      <c r="C64" s="666" t="s">
        <v>1377</v>
      </c>
      <c r="D64" s="666" t="s">
        <v>1378</v>
      </c>
      <c r="E64" s="666" t="s">
        <v>1379</v>
      </c>
      <c r="F64" s="669"/>
      <c r="G64" s="669"/>
      <c r="H64" s="677">
        <v>0</v>
      </c>
      <c r="I64" s="669">
        <v>1</v>
      </c>
      <c r="J64" s="669">
        <v>104.42000000000002</v>
      </c>
      <c r="K64" s="677">
        <v>1</v>
      </c>
      <c r="L64" s="669">
        <v>1</v>
      </c>
      <c r="M64" s="670">
        <v>104.42000000000002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1478</v>
      </c>
      <c r="C3" s="460">
        <f>SUM(C6:C1048576)</f>
        <v>227</v>
      </c>
      <c r="D3" s="460">
        <f>SUM(D6:D1048576)</f>
        <v>141</v>
      </c>
      <c r="E3" s="461">
        <f>SUM(E6:E1048576)</f>
        <v>0</v>
      </c>
      <c r="F3" s="458">
        <f>IF(SUM($B3:$E3)=0,"",B3/SUM($B3:$E3))</f>
        <v>0.80065005417118096</v>
      </c>
      <c r="G3" s="456">
        <f t="shared" ref="G3:I3" si="0">IF(SUM($B3:$E3)=0,"",C3/SUM($B3:$E3))</f>
        <v>0.12296858071505959</v>
      </c>
      <c r="H3" s="456">
        <f t="shared" si="0"/>
        <v>7.6381365113759481E-2</v>
      </c>
      <c r="I3" s="457">
        <f t="shared" si="0"/>
        <v>0</v>
      </c>
      <c r="J3" s="460">
        <f>SUM(J6:J1048576)</f>
        <v>397</v>
      </c>
      <c r="K3" s="460">
        <f>SUM(K6:K1048576)</f>
        <v>125</v>
      </c>
      <c r="L3" s="460">
        <f>SUM(L6:L1048576)</f>
        <v>141</v>
      </c>
      <c r="M3" s="461">
        <f>SUM(M6:M1048576)</f>
        <v>0</v>
      </c>
      <c r="N3" s="458">
        <f>IF(SUM($J3:$M3)=0,"",J3/SUM($J3:$M3))</f>
        <v>0.59879336349924583</v>
      </c>
      <c r="O3" s="456">
        <f t="shared" ref="O3:Q3" si="1">IF(SUM($J3:$M3)=0,"",K3/SUM($J3:$M3))</f>
        <v>0.18853695324283559</v>
      </c>
      <c r="P3" s="456">
        <f t="shared" si="1"/>
        <v>0.21266968325791855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2" t="s">
        <v>321</v>
      </c>
      <c r="B5" s="693" t="s">
        <v>323</v>
      </c>
      <c r="C5" s="693" t="s">
        <v>324</v>
      </c>
      <c r="D5" s="693" t="s">
        <v>325</v>
      </c>
      <c r="E5" s="694" t="s">
        <v>326</v>
      </c>
      <c r="F5" s="695" t="s">
        <v>323</v>
      </c>
      <c r="G5" s="696" t="s">
        <v>324</v>
      </c>
      <c r="H5" s="696" t="s">
        <v>325</v>
      </c>
      <c r="I5" s="697" t="s">
        <v>326</v>
      </c>
      <c r="J5" s="693" t="s">
        <v>323</v>
      </c>
      <c r="K5" s="693" t="s">
        <v>324</v>
      </c>
      <c r="L5" s="693" t="s">
        <v>325</v>
      </c>
      <c r="M5" s="694" t="s">
        <v>326</v>
      </c>
      <c r="N5" s="695" t="s">
        <v>323</v>
      </c>
      <c r="O5" s="696" t="s">
        <v>324</v>
      </c>
      <c r="P5" s="696" t="s">
        <v>325</v>
      </c>
      <c r="Q5" s="697" t="s">
        <v>326</v>
      </c>
    </row>
    <row r="6" spans="1:17" ht="14.4" customHeight="1" x14ac:dyDescent="0.3">
      <c r="A6" s="701" t="s">
        <v>1616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1617</v>
      </c>
      <c r="B7" s="708">
        <v>628</v>
      </c>
      <c r="C7" s="663">
        <v>227</v>
      </c>
      <c r="D7" s="663">
        <v>141</v>
      </c>
      <c r="E7" s="664"/>
      <c r="F7" s="705">
        <v>0.63052208835341361</v>
      </c>
      <c r="G7" s="676">
        <v>0.22791164658634538</v>
      </c>
      <c r="H7" s="676">
        <v>0.14156626506024098</v>
      </c>
      <c r="I7" s="711">
        <v>0</v>
      </c>
      <c r="J7" s="708">
        <v>126</v>
      </c>
      <c r="K7" s="663">
        <v>125</v>
      </c>
      <c r="L7" s="663">
        <v>141</v>
      </c>
      <c r="M7" s="664"/>
      <c r="N7" s="705">
        <v>0.32142857142857145</v>
      </c>
      <c r="O7" s="676">
        <v>0.31887755102040816</v>
      </c>
      <c r="P7" s="676">
        <v>0.35969387755102039</v>
      </c>
      <c r="Q7" s="699">
        <v>0</v>
      </c>
    </row>
    <row r="8" spans="1:17" ht="14.4" customHeight="1" x14ac:dyDescent="0.3">
      <c r="A8" s="702" t="s">
        <v>1618</v>
      </c>
      <c r="B8" s="708">
        <v>321</v>
      </c>
      <c r="C8" s="663"/>
      <c r="D8" s="663"/>
      <c r="E8" s="664"/>
      <c r="F8" s="705">
        <v>1</v>
      </c>
      <c r="G8" s="676">
        <v>0</v>
      </c>
      <c r="H8" s="676">
        <v>0</v>
      </c>
      <c r="I8" s="711">
        <v>0</v>
      </c>
      <c r="J8" s="708">
        <v>85</v>
      </c>
      <c r="K8" s="663"/>
      <c r="L8" s="663"/>
      <c r="M8" s="664"/>
      <c r="N8" s="705">
        <v>1</v>
      </c>
      <c r="O8" s="676">
        <v>0</v>
      </c>
      <c r="P8" s="676">
        <v>0</v>
      </c>
      <c r="Q8" s="699">
        <v>0</v>
      </c>
    </row>
    <row r="9" spans="1:17" ht="14.4" customHeight="1" x14ac:dyDescent="0.3">
      <c r="A9" s="702" t="s">
        <v>1619</v>
      </c>
      <c r="B9" s="708">
        <v>289</v>
      </c>
      <c r="C9" s="663"/>
      <c r="D9" s="663"/>
      <c r="E9" s="664"/>
      <c r="F9" s="705">
        <v>1</v>
      </c>
      <c r="G9" s="676">
        <v>0</v>
      </c>
      <c r="H9" s="676">
        <v>0</v>
      </c>
      <c r="I9" s="711">
        <v>0</v>
      </c>
      <c r="J9" s="708">
        <v>78</v>
      </c>
      <c r="K9" s="663"/>
      <c r="L9" s="663"/>
      <c r="M9" s="664"/>
      <c r="N9" s="705">
        <v>1</v>
      </c>
      <c r="O9" s="676">
        <v>0</v>
      </c>
      <c r="P9" s="676">
        <v>0</v>
      </c>
      <c r="Q9" s="699">
        <v>0</v>
      </c>
    </row>
    <row r="10" spans="1:17" ht="14.4" customHeight="1" thickBot="1" x14ac:dyDescent="0.35">
      <c r="A10" s="703" t="s">
        <v>1620</v>
      </c>
      <c r="B10" s="709">
        <v>240</v>
      </c>
      <c r="C10" s="669"/>
      <c r="D10" s="669"/>
      <c r="E10" s="670"/>
      <c r="F10" s="706">
        <v>1</v>
      </c>
      <c r="G10" s="677">
        <v>0</v>
      </c>
      <c r="H10" s="677">
        <v>0</v>
      </c>
      <c r="I10" s="712">
        <v>0</v>
      </c>
      <c r="J10" s="709">
        <v>108</v>
      </c>
      <c r="K10" s="669"/>
      <c r="L10" s="669"/>
      <c r="M10" s="670"/>
      <c r="N10" s="706">
        <v>1</v>
      </c>
      <c r="O10" s="677">
        <v>0</v>
      </c>
      <c r="P10" s="677">
        <v>0</v>
      </c>
      <c r="Q10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25</v>
      </c>
      <c r="B5" s="644" t="s">
        <v>1498</v>
      </c>
      <c r="C5" s="647">
        <v>393925.03999999957</v>
      </c>
      <c r="D5" s="647">
        <v>1928</v>
      </c>
      <c r="E5" s="647">
        <v>162528.66999999993</v>
      </c>
      <c r="F5" s="713">
        <v>0.41258781112264431</v>
      </c>
      <c r="G5" s="647">
        <v>784</v>
      </c>
      <c r="H5" s="713">
        <v>0.40663900414937759</v>
      </c>
      <c r="I5" s="647">
        <v>231396.36999999968</v>
      </c>
      <c r="J5" s="713">
        <v>0.5874121888773558</v>
      </c>
      <c r="K5" s="647">
        <v>1144</v>
      </c>
      <c r="L5" s="713">
        <v>0.59336099585062241</v>
      </c>
      <c r="M5" s="647" t="s">
        <v>74</v>
      </c>
      <c r="N5" s="277"/>
    </row>
    <row r="6" spans="1:14" ht="14.4" customHeight="1" x14ac:dyDescent="0.3">
      <c r="A6" s="643">
        <v>25</v>
      </c>
      <c r="B6" s="644" t="s">
        <v>1621</v>
      </c>
      <c r="C6" s="647">
        <v>393925.03999999957</v>
      </c>
      <c r="D6" s="647">
        <v>1921</v>
      </c>
      <c r="E6" s="647">
        <v>162528.66999999993</v>
      </c>
      <c r="F6" s="713">
        <v>0.41258781112264431</v>
      </c>
      <c r="G6" s="647">
        <v>779</v>
      </c>
      <c r="H6" s="713">
        <v>0.40551795939614782</v>
      </c>
      <c r="I6" s="647">
        <v>231396.36999999968</v>
      </c>
      <c r="J6" s="713">
        <v>0.5874121888773558</v>
      </c>
      <c r="K6" s="647">
        <v>1142</v>
      </c>
      <c r="L6" s="713">
        <v>0.59448204060385212</v>
      </c>
      <c r="M6" s="647" t="s">
        <v>1</v>
      </c>
      <c r="N6" s="277"/>
    </row>
    <row r="7" spans="1:14" ht="14.4" customHeight="1" x14ac:dyDescent="0.3">
      <c r="A7" s="643">
        <v>25</v>
      </c>
      <c r="B7" s="644" t="s">
        <v>1622</v>
      </c>
      <c r="C7" s="647">
        <v>0</v>
      </c>
      <c r="D7" s="647">
        <v>7</v>
      </c>
      <c r="E7" s="647">
        <v>0</v>
      </c>
      <c r="F7" s="713" t="s">
        <v>558</v>
      </c>
      <c r="G7" s="647">
        <v>5</v>
      </c>
      <c r="H7" s="713">
        <v>0.7142857142857143</v>
      </c>
      <c r="I7" s="647">
        <v>0</v>
      </c>
      <c r="J7" s="713" t="s">
        <v>558</v>
      </c>
      <c r="K7" s="647">
        <v>2</v>
      </c>
      <c r="L7" s="713">
        <v>0.2857142857142857</v>
      </c>
      <c r="M7" s="647" t="s">
        <v>1</v>
      </c>
      <c r="N7" s="277"/>
    </row>
    <row r="8" spans="1:14" ht="14.4" customHeight="1" x14ac:dyDescent="0.3">
      <c r="A8" s="643" t="s">
        <v>556</v>
      </c>
      <c r="B8" s="644" t="s">
        <v>3</v>
      </c>
      <c r="C8" s="647">
        <v>393925.03999999957</v>
      </c>
      <c r="D8" s="647">
        <v>1928</v>
      </c>
      <c r="E8" s="647">
        <v>162528.66999999993</v>
      </c>
      <c r="F8" s="713">
        <v>0.41258781112264431</v>
      </c>
      <c r="G8" s="647">
        <v>784</v>
      </c>
      <c r="H8" s="713">
        <v>0.40663900414937759</v>
      </c>
      <c r="I8" s="647">
        <v>231396.36999999968</v>
      </c>
      <c r="J8" s="713">
        <v>0.5874121888773558</v>
      </c>
      <c r="K8" s="647">
        <v>1144</v>
      </c>
      <c r="L8" s="713">
        <v>0.59336099585062241</v>
      </c>
      <c r="M8" s="647" t="s">
        <v>561</v>
      </c>
      <c r="N8" s="277"/>
    </row>
    <row r="10" spans="1:14" ht="14.4" customHeight="1" x14ac:dyDescent="0.3">
      <c r="A10" s="643">
        <v>25</v>
      </c>
      <c r="B10" s="644" t="s">
        <v>1498</v>
      </c>
      <c r="C10" s="647" t="s">
        <v>558</v>
      </c>
      <c r="D10" s="647" t="s">
        <v>558</v>
      </c>
      <c r="E10" s="647" t="s">
        <v>558</v>
      </c>
      <c r="F10" s="713" t="s">
        <v>558</v>
      </c>
      <c r="G10" s="647" t="s">
        <v>558</v>
      </c>
      <c r="H10" s="713" t="s">
        <v>558</v>
      </c>
      <c r="I10" s="647" t="s">
        <v>558</v>
      </c>
      <c r="J10" s="713" t="s">
        <v>558</v>
      </c>
      <c r="K10" s="647" t="s">
        <v>558</v>
      </c>
      <c r="L10" s="713" t="s">
        <v>558</v>
      </c>
      <c r="M10" s="647" t="s">
        <v>74</v>
      </c>
      <c r="N10" s="277"/>
    </row>
    <row r="11" spans="1:14" ht="14.4" customHeight="1" x14ac:dyDescent="0.3">
      <c r="A11" s="643">
        <v>89301251</v>
      </c>
      <c r="B11" s="644" t="s">
        <v>1621</v>
      </c>
      <c r="C11" s="647">
        <v>28244.61</v>
      </c>
      <c r="D11" s="647">
        <v>145</v>
      </c>
      <c r="E11" s="647">
        <v>7833.4400000000005</v>
      </c>
      <c r="F11" s="713">
        <v>0.27734282753417377</v>
      </c>
      <c r="G11" s="647">
        <v>42</v>
      </c>
      <c r="H11" s="713">
        <v>0.28965517241379313</v>
      </c>
      <c r="I11" s="647">
        <v>20411.170000000002</v>
      </c>
      <c r="J11" s="713">
        <v>0.72265717246582628</v>
      </c>
      <c r="K11" s="647">
        <v>103</v>
      </c>
      <c r="L11" s="713">
        <v>0.71034482758620687</v>
      </c>
      <c r="M11" s="647" t="s">
        <v>1</v>
      </c>
      <c r="N11" s="277"/>
    </row>
    <row r="12" spans="1:14" ht="14.4" customHeight="1" x14ac:dyDescent="0.3">
      <c r="A12" s="643" t="s">
        <v>1623</v>
      </c>
      <c r="B12" s="644" t="s">
        <v>1624</v>
      </c>
      <c r="C12" s="647">
        <v>28244.61</v>
      </c>
      <c r="D12" s="647">
        <v>145</v>
      </c>
      <c r="E12" s="647">
        <v>7833.4400000000005</v>
      </c>
      <c r="F12" s="713">
        <v>0.27734282753417377</v>
      </c>
      <c r="G12" s="647">
        <v>42</v>
      </c>
      <c r="H12" s="713">
        <v>0.28965517241379313</v>
      </c>
      <c r="I12" s="647">
        <v>20411.170000000002</v>
      </c>
      <c r="J12" s="713">
        <v>0.72265717246582628</v>
      </c>
      <c r="K12" s="647">
        <v>103</v>
      </c>
      <c r="L12" s="713">
        <v>0.71034482758620687</v>
      </c>
      <c r="M12" s="647" t="s">
        <v>565</v>
      </c>
      <c r="N12" s="277"/>
    </row>
    <row r="13" spans="1:14" ht="14.4" customHeight="1" x14ac:dyDescent="0.3">
      <c r="A13" s="643" t="s">
        <v>558</v>
      </c>
      <c r="B13" s="644" t="s">
        <v>558</v>
      </c>
      <c r="C13" s="647" t="s">
        <v>558</v>
      </c>
      <c r="D13" s="647" t="s">
        <v>558</v>
      </c>
      <c r="E13" s="647" t="s">
        <v>558</v>
      </c>
      <c r="F13" s="713" t="s">
        <v>558</v>
      </c>
      <c r="G13" s="647" t="s">
        <v>558</v>
      </c>
      <c r="H13" s="713" t="s">
        <v>558</v>
      </c>
      <c r="I13" s="647" t="s">
        <v>558</v>
      </c>
      <c r="J13" s="713" t="s">
        <v>558</v>
      </c>
      <c r="K13" s="647" t="s">
        <v>558</v>
      </c>
      <c r="L13" s="713" t="s">
        <v>558</v>
      </c>
      <c r="M13" s="647" t="s">
        <v>566</v>
      </c>
      <c r="N13" s="277"/>
    </row>
    <row r="14" spans="1:14" ht="14.4" customHeight="1" x14ac:dyDescent="0.3">
      <c r="A14" s="643">
        <v>89301252</v>
      </c>
      <c r="B14" s="644" t="s">
        <v>1621</v>
      </c>
      <c r="C14" s="647">
        <v>248655.08999999997</v>
      </c>
      <c r="D14" s="647">
        <v>1248</v>
      </c>
      <c r="E14" s="647">
        <v>141788.33000000002</v>
      </c>
      <c r="F14" s="713">
        <v>0.57022090317958118</v>
      </c>
      <c r="G14" s="647">
        <v>681</v>
      </c>
      <c r="H14" s="713">
        <v>0.54567307692307687</v>
      </c>
      <c r="I14" s="647">
        <v>106866.75999999997</v>
      </c>
      <c r="J14" s="713">
        <v>0.42977909682041893</v>
      </c>
      <c r="K14" s="647">
        <v>567</v>
      </c>
      <c r="L14" s="713">
        <v>0.45432692307692307</v>
      </c>
      <c r="M14" s="647" t="s">
        <v>1</v>
      </c>
      <c r="N14" s="277"/>
    </row>
    <row r="15" spans="1:14" ht="14.4" customHeight="1" x14ac:dyDescent="0.3">
      <c r="A15" s="643">
        <v>89301252</v>
      </c>
      <c r="B15" s="644" t="s">
        <v>1622</v>
      </c>
      <c r="C15" s="647">
        <v>0</v>
      </c>
      <c r="D15" s="647">
        <v>7</v>
      </c>
      <c r="E15" s="647">
        <v>0</v>
      </c>
      <c r="F15" s="713" t="s">
        <v>558</v>
      </c>
      <c r="G15" s="647">
        <v>5</v>
      </c>
      <c r="H15" s="713">
        <v>0.7142857142857143</v>
      </c>
      <c r="I15" s="647">
        <v>0</v>
      </c>
      <c r="J15" s="713" t="s">
        <v>558</v>
      </c>
      <c r="K15" s="647">
        <v>2</v>
      </c>
      <c r="L15" s="713">
        <v>0.2857142857142857</v>
      </c>
      <c r="M15" s="647" t="s">
        <v>1</v>
      </c>
      <c r="N15" s="277"/>
    </row>
    <row r="16" spans="1:14" ht="14.4" customHeight="1" x14ac:dyDescent="0.3">
      <c r="A16" s="643" t="s">
        <v>1625</v>
      </c>
      <c r="B16" s="644" t="s">
        <v>1626</v>
      </c>
      <c r="C16" s="647">
        <v>248655.08999999997</v>
      </c>
      <c r="D16" s="647">
        <v>1255</v>
      </c>
      <c r="E16" s="647">
        <v>141788.33000000002</v>
      </c>
      <c r="F16" s="713">
        <v>0.57022090317958118</v>
      </c>
      <c r="G16" s="647">
        <v>686</v>
      </c>
      <c r="H16" s="713">
        <v>0.54661354581673305</v>
      </c>
      <c r="I16" s="647">
        <v>106866.75999999997</v>
      </c>
      <c r="J16" s="713">
        <v>0.42977909682041893</v>
      </c>
      <c r="K16" s="647">
        <v>569</v>
      </c>
      <c r="L16" s="713">
        <v>0.45338645418326695</v>
      </c>
      <c r="M16" s="647" t="s">
        <v>565</v>
      </c>
      <c r="N16" s="277"/>
    </row>
    <row r="17" spans="1:14" ht="14.4" customHeight="1" x14ac:dyDescent="0.3">
      <c r="A17" s="643" t="s">
        <v>558</v>
      </c>
      <c r="B17" s="644" t="s">
        <v>558</v>
      </c>
      <c r="C17" s="647" t="s">
        <v>558</v>
      </c>
      <c r="D17" s="647" t="s">
        <v>558</v>
      </c>
      <c r="E17" s="647" t="s">
        <v>558</v>
      </c>
      <c r="F17" s="713" t="s">
        <v>558</v>
      </c>
      <c r="G17" s="647" t="s">
        <v>558</v>
      </c>
      <c r="H17" s="713" t="s">
        <v>558</v>
      </c>
      <c r="I17" s="647" t="s">
        <v>558</v>
      </c>
      <c r="J17" s="713" t="s">
        <v>558</v>
      </c>
      <c r="K17" s="647" t="s">
        <v>558</v>
      </c>
      <c r="L17" s="713" t="s">
        <v>558</v>
      </c>
      <c r="M17" s="647" t="s">
        <v>566</v>
      </c>
      <c r="N17" s="277"/>
    </row>
    <row r="18" spans="1:14" ht="14.4" customHeight="1" x14ac:dyDescent="0.3">
      <c r="A18" s="643">
        <v>89305252</v>
      </c>
      <c r="B18" s="644" t="s">
        <v>1621</v>
      </c>
      <c r="C18" s="647">
        <v>18494.760000000002</v>
      </c>
      <c r="D18" s="647">
        <v>84</v>
      </c>
      <c r="E18" s="647">
        <v>11125.52</v>
      </c>
      <c r="F18" s="713">
        <v>0.60154984438835646</v>
      </c>
      <c r="G18" s="647">
        <v>48</v>
      </c>
      <c r="H18" s="713">
        <v>0.5714285714285714</v>
      </c>
      <c r="I18" s="647">
        <v>7369.2400000000016</v>
      </c>
      <c r="J18" s="713">
        <v>0.39845015561164354</v>
      </c>
      <c r="K18" s="647">
        <v>36</v>
      </c>
      <c r="L18" s="713">
        <v>0.42857142857142855</v>
      </c>
      <c r="M18" s="647" t="s">
        <v>1</v>
      </c>
      <c r="N18" s="277"/>
    </row>
    <row r="19" spans="1:14" ht="14.4" customHeight="1" x14ac:dyDescent="0.3">
      <c r="A19" s="643" t="s">
        <v>1627</v>
      </c>
      <c r="B19" s="644" t="s">
        <v>1628</v>
      </c>
      <c r="C19" s="647">
        <v>18494.760000000002</v>
      </c>
      <c r="D19" s="647">
        <v>84</v>
      </c>
      <c r="E19" s="647">
        <v>11125.52</v>
      </c>
      <c r="F19" s="713">
        <v>0.60154984438835646</v>
      </c>
      <c r="G19" s="647">
        <v>48</v>
      </c>
      <c r="H19" s="713">
        <v>0.5714285714285714</v>
      </c>
      <c r="I19" s="647">
        <v>7369.2400000000016</v>
      </c>
      <c r="J19" s="713">
        <v>0.39845015561164354</v>
      </c>
      <c r="K19" s="647">
        <v>36</v>
      </c>
      <c r="L19" s="713">
        <v>0.42857142857142855</v>
      </c>
      <c r="M19" s="647" t="s">
        <v>565</v>
      </c>
      <c r="N19" s="277"/>
    </row>
    <row r="20" spans="1:14" ht="14.4" customHeight="1" x14ac:dyDescent="0.3">
      <c r="A20" s="643" t="s">
        <v>558</v>
      </c>
      <c r="B20" s="644" t="s">
        <v>558</v>
      </c>
      <c r="C20" s="647" t="s">
        <v>558</v>
      </c>
      <c r="D20" s="647" t="s">
        <v>558</v>
      </c>
      <c r="E20" s="647" t="s">
        <v>558</v>
      </c>
      <c r="F20" s="713" t="s">
        <v>558</v>
      </c>
      <c r="G20" s="647" t="s">
        <v>558</v>
      </c>
      <c r="H20" s="713" t="s">
        <v>558</v>
      </c>
      <c r="I20" s="647" t="s">
        <v>558</v>
      </c>
      <c r="J20" s="713" t="s">
        <v>558</v>
      </c>
      <c r="K20" s="647" t="s">
        <v>558</v>
      </c>
      <c r="L20" s="713" t="s">
        <v>558</v>
      </c>
      <c r="M20" s="647" t="s">
        <v>566</v>
      </c>
      <c r="N20" s="277"/>
    </row>
    <row r="21" spans="1:14" ht="14.4" customHeight="1" x14ac:dyDescent="0.3">
      <c r="A21" s="643">
        <v>89870255</v>
      </c>
      <c r="B21" s="644" t="s">
        <v>1621</v>
      </c>
      <c r="C21" s="647">
        <v>98530.579999999958</v>
      </c>
      <c r="D21" s="647">
        <v>444</v>
      </c>
      <c r="E21" s="647">
        <v>1781.3799999999999</v>
      </c>
      <c r="F21" s="713">
        <v>1.8079463248871577E-2</v>
      </c>
      <c r="G21" s="647">
        <v>8</v>
      </c>
      <c r="H21" s="713">
        <v>1.8018018018018018E-2</v>
      </c>
      <c r="I21" s="647">
        <v>96749.199999999953</v>
      </c>
      <c r="J21" s="713">
        <v>0.98192053675112834</v>
      </c>
      <c r="K21" s="647">
        <v>436</v>
      </c>
      <c r="L21" s="713">
        <v>0.98198198198198194</v>
      </c>
      <c r="M21" s="647" t="s">
        <v>1</v>
      </c>
      <c r="N21" s="277"/>
    </row>
    <row r="22" spans="1:14" ht="14.4" customHeight="1" x14ac:dyDescent="0.3">
      <c r="A22" s="643" t="s">
        <v>1629</v>
      </c>
      <c r="B22" s="644" t="s">
        <v>1630</v>
      </c>
      <c r="C22" s="647">
        <v>98530.579999999958</v>
      </c>
      <c r="D22" s="647">
        <v>444</v>
      </c>
      <c r="E22" s="647">
        <v>1781.3799999999999</v>
      </c>
      <c r="F22" s="713">
        <v>1.8079463248871577E-2</v>
      </c>
      <c r="G22" s="647">
        <v>8</v>
      </c>
      <c r="H22" s="713">
        <v>1.8018018018018018E-2</v>
      </c>
      <c r="I22" s="647">
        <v>96749.199999999953</v>
      </c>
      <c r="J22" s="713">
        <v>0.98192053675112834</v>
      </c>
      <c r="K22" s="647">
        <v>436</v>
      </c>
      <c r="L22" s="713">
        <v>0.98198198198198194</v>
      </c>
      <c r="M22" s="647" t="s">
        <v>565</v>
      </c>
      <c r="N22" s="277"/>
    </row>
    <row r="23" spans="1:14" ht="14.4" customHeight="1" x14ac:dyDescent="0.3">
      <c r="A23" s="643" t="s">
        <v>558</v>
      </c>
      <c r="B23" s="644" t="s">
        <v>558</v>
      </c>
      <c r="C23" s="647" t="s">
        <v>558</v>
      </c>
      <c r="D23" s="647" t="s">
        <v>558</v>
      </c>
      <c r="E23" s="647" t="s">
        <v>558</v>
      </c>
      <c r="F23" s="713" t="s">
        <v>558</v>
      </c>
      <c r="G23" s="647" t="s">
        <v>558</v>
      </c>
      <c r="H23" s="713" t="s">
        <v>558</v>
      </c>
      <c r="I23" s="647" t="s">
        <v>558</v>
      </c>
      <c r="J23" s="713" t="s">
        <v>558</v>
      </c>
      <c r="K23" s="647" t="s">
        <v>558</v>
      </c>
      <c r="L23" s="713" t="s">
        <v>558</v>
      </c>
      <c r="M23" s="647" t="s">
        <v>566</v>
      </c>
      <c r="N23" s="277"/>
    </row>
    <row r="24" spans="1:14" ht="14.4" customHeight="1" x14ac:dyDescent="0.3">
      <c r="A24" s="643" t="s">
        <v>556</v>
      </c>
      <c r="B24" s="644" t="s">
        <v>1631</v>
      </c>
      <c r="C24" s="647">
        <v>393925.03999999992</v>
      </c>
      <c r="D24" s="647">
        <v>1928</v>
      </c>
      <c r="E24" s="647">
        <v>162528.67000000001</v>
      </c>
      <c r="F24" s="713">
        <v>0.41258781112264414</v>
      </c>
      <c r="G24" s="647">
        <v>784</v>
      </c>
      <c r="H24" s="713">
        <v>0.40663900414937759</v>
      </c>
      <c r="I24" s="647">
        <v>231396.36999999991</v>
      </c>
      <c r="J24" s="713">
        <v>0.5874121888773558</v>
      </c>
      <c r="K24" s="647">
        <v>1144</v>
      </c>
      <c r="L24" s="713">
        <v>0.59336099585062241</v>
      </c>
      <c r="M24" s="647" t="s">
        <v>561</v>
      </c>
      <c r="N24" s="277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4">
    <cfRule type="expression" dxfId="46" priority="4">
      <formula>AND(LEFT(M10,6)&lt;&gt;"mezera",M10&lt;&gt;"")</formula>
    </cfRule>
  </conditionalFormatting>
  <conditionalFormatting sqref="A10:A24">
    <cfRule type="expression" dxfId="45" priority="2">
      <formula>AND(M10&lt;&gt;"",M10&lt;&gt;"mezeraKL")</formula>
    </cfRule>
  </conditionalFormatting>
  <conditionalFormatting sqref="F10:F24">
    <cfRule type="cellIs" dxfId="44" priority="1" operator="lessThan">
      <formula>0.6</formula>
    </cfRule>
  </conditionalFormatting>
  <conditionalFormatting sqref="B10:L24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4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1632</v>
      </c>
      <c r="B5" s="707">
        <v>11601.44</v>
      </c>
      <c r="C5" s="654">
        <v>1</v>
      </c>
      <c r="D5" s="718">
        <v>65</v>
      </c>
      <c r="E5" s="721" t="s">
        <v>1632</v>
      </c>
      <c r="F5" s="707"/>
      <c r="G5" s="675">
        <v>0</v>
      </c>
      <c r="H5" s="657"/>
      <c r="I5" s="698">
        <v>0</v>
      </c>
      <c r="J5" s="724">
        <v>11601.44</v>
      </c>
      <c r="K5" s="675">
        <v>1</v>
      </c>
      <c r="L5" s="657">
        <v>65</v>
      </c>
      <c r="M5" s="698">
        <v>1</v>
      </c>
    </row>
    <row r="6" spans="1:13" ht="14.4" customHeight="1" x14ac:dyDescent="0.3">
      <c r="A6" s="715" t="s">
        <v>1633</v>
      </c>
      <c r="B6" s="708">
        <v>4548.3500000000004</v>
      </c>
      <c r="C6" s="660">
        <v>1</v>
      </c>
      <c r="D6" s="719">
        <v>21</v>
      </c>
      <c r="E6" s="722" t="s">
        <v>1633</v>
      </c>
      <c r="F6" s="708"/>
      <c r="G6" s="676">
        <v>0</v>
      </c>
      <c r="H6" s="663"/>
      <c r="I6" s="699">
        <v>0</v>
      </c>
      <c r="J6" s="725">
        <v>4548.3500000000004</v>
      </c>
      <c r="K6" s="676">
        <v>1</v>
      </c>
      <c r="L6" s="663">
        <v>21</v>
      </c>
      <c r="M6" s="699">
        <v>1</v>
      </c>
    </row>
    <row r="7" spans="1:13" ht="14.4" customHeight="1" x14ac:dyDescent="0.3">
      <c r="A7" s="715" t="s">
        <v>1634</v>
      </c>
      <c r="B7" s="708">
        <v>11613.370000000004</v>
      </c>
      <c r="C7" s="660">
        <v>1</v>
      </c>
      <c r="D7" s="719">
        <v>1</v>
      </c>
      <c r="E7" s="722" t="s">
        <v>1634</v>
      </c>
      <c r="F7" s="708"/>
      <c r="G7" s="676">
        <v>0</v>
      </c>
      <c r="H7" s="663"/>
      <c r="I7" s="699">
        <v>0</v>
      </c>
      <c r="J7" s="725">
        <v>11613.370000000004</v>
      </c>
      <c r="K7" s="676">
        <v>1</v>
      </c>
      <c r="L7" s="663">
        <v>1</v>
      </c>
      <c r="M7" s="699">
        <v>1</v>
      </c>
    </row>
    <row r="8" spans="1:13" ht="14.4" customHeight="1" x14ac:dyDescent="0.3">
      <c r="A8" s="715" t="s">
        <v>1635</v>
      </c>
      <c r="B8" s="708">
        <v>40813.720000000008</v>
      </c>
      <c r="C8" s="660">
        <v>1</v>
      </c>
      <c r="D8" s="719">
        <v>270</v>
      </c>
      <c r="E8" s="722" t="s">
        <v>1635</v>
      </c>
      <c r="F8" s="708">
        <v>12897.610000000002</v>
      </c>
      <c r="G8" s="676">
        <v>0.31601162550240458</v>
      </c>
      <c r="H8" s="663">
        <v>90</v>
      </c>
      <c r="I8" s="699">
        <v>0.33333333333333331</v>
      </c>
      <c r="J8" s="725">
        <v>27916.110000000008</v>
      </c>
      <c r="K8" s="676">
        <v>0.68398837449759542</v>
      </c>
      <c r="L8" s="663">
        <v>180</v>
      </c>
      <c r="M8" s="699">
        <v>0.66666666666666663</v>
      </c>
    </row>
    <row r="9" spans="1:13" ht="14.4" customHeight="1" x14ac:dyDescent="0.3">
      <c r="A9" s="715" t="s">
        <v>1636</v>
      </c>
      <c r="B9" s="708">
        <v>0</v>
      </c>
      <c r="C9" s="660"/>
      <c r="D9" s="719">
        <v>1</v>
      </c>
      <c r="E9" s="722" t="s">
        <v>1636</v>
      </c>
      <c r="F9" s="708"/>
      <c r="G9" s="676"/>
      <c r="H9" s="663"/>
      <c r="I9" s="699">
        <v>0</v>
      </c>
      <c r="J9" s="725">
        <v>0</v>
      </c>
      <c r="K9" s="676"/>
      <c r="L9" s="663">
        <v>1</v>
      </c>
      <c r="M9" s="699">
        <v>1</v>
      </c>
    </row>
    <row r="10" spans="1:13" ht="14.4" customHeight="1" x14ac:dyDescent="0.3">
      <c r="A10" s="715" t="s">
        <v>1637</v>
      </c>
      <c r="B10" s="708">
        <v>333.31</v>
      </c>
      <c r="C10" s="660">
        <v>1</v>
      </c>
      <c r="D10" s="719">
        <v>1</v>
      </c>
      <c r="E10" s="722" t="s">
        <v>1637</v>
      </c>
      <c r="F10" s="708"/>
      <c r="G10" s="676">
        <v>0</v>
      </c>
      <c r="H10" s="663"/>
      <c r="I10" s="699">
        <v>0</v>
      </c>
      <c r="J10" s="725">
        <v>333.31</v>
      </c>
      <c r="K10" s="676">
        <v>1</v>
      </c>
      <c r="L10" s="663">
        <v>1</v>
      </c>
      <c r="M10" s="699">
        <v>1</v>
      </c>
    </row>
    <row r="11" spans="1:13" ht="14.4" customHeight="1" x14ac:dyDescent="0.3">
      <c r="A11" s="715" t="s">
        <v>1638</v>
      </c>
      <c r="B11" s="708">
        <v>1844.62</v>
      </c>
      <c r="C11" s="660">
        <v>1</v>
      </c>
      <c r="D11" s="719">
        <v>9</v>
      </c>
      <c r="E11" s="722" t="s">
        <v>1638</v>
      </c>
      <c r="F11" s="708"/>
      <c r="G11" s="676">
        <v>0</v>
      </c>
      <c r="H11" s="663"/>
      <c r="I11" s="699">
        <v>0</v>
      </c>
      <c r="J11" s="725">
        <v>1844.62</v>
      </c>
      <c r="K11" s="676">
        <v>1</v>
      </c>
      <c r="L11" s="663">
        <v>9</v>
      </c>
      <c r="M11" s="699">
        <v>1</v>
      </c>
    </row>
    <row r="12" spans="1:13" ht="14.4" customHeight="1" x14ac:dyDescent="0.3">
      <c r="A12" s="715" t="s">
        <v>1639</v>
      </c>
      <c r="B12" s="708">
        <v>21144.560000000001</v>
      </c>
      <c r="C12" s="660">
        <v>1</v>
      </c>
      <c r="D12" s="719">
        <v>99</v>
      </c>
      <c r="E12" s="722" t="s">
        <v>1639</v>
      </c>
      <c r="F12" s="708">
        <v>6248.8</v>
      </c>
      <c r="G12" s="676">
        <v>0.29552754940277781</v>
      </c>
      <c r="H12" s="663">
        <v>30</v>
      </c>
      <c r="I12" s="699">
        <v>0.30303030303030304</v>
      </c>
      <c r="J12" s="725">
        <v>14895.76</v>
      </c>
      <c r="K12" s="676">
        <v>0.70447245059722219</v>
      </c>
      <c r="L12" s="663">
        <v>69</v>
      </c>
      <c r="M12" s="699">
        <v>0.69696969696969702</v>
      </c>
    </row>
    <row r="13" spans="1:13" ht="14.4" customHeight="1" x14ac:dyDescent="0.3">
      <c r="A13" s="715" t="s">
        <v>1640</v>
      </c>
      <c r="B13" s="708">
        <v>9156.1000000000022</v>
      </c>
      <c r="C13" s="660">
        <v>1</v>
      </c>
      <c r="D13" s="719">
        <v>67</v>
      </c>
      <c r="E13" s="722" t="s">
        <v>1640</v>
      </c>
      <c r="F13" s="708">
        <v>3658.6800000000003</v>
      </c>
      <c r="G13" s="676">
        <v>0.39958934480837904</v>
      </c>
      <c r="H13" s="663">
        <v>32</v>
      </c>
      <c r="I13" s="699">
        <v>0.47761194029850745</v>
      </c>
      <c r="J13" s="725">
        <v>5497.420000000001</v>
      </c>
      <c r="K13" s="676">
        <v>0.60041065519162085</v>
      </c>
      <c r="L13" s="663">
        <v>35</v>
      </c>
      <c r="M13" s="699">
        <v>0.52238805970149249</v>
      </c>
    </row>
    <row r="14" spans="1:13" ht="14.4" customHeight="1" x14ac:dyDescent="0.3">
      <c r="A14" s="715" t="s">
        <v>1641</v>
      </c>
      <c r="B14" s="708">
        <v>22513.479999999996</v>
      </c>
      <c r="C14" s="660">
        <v>1</v>
      </c>
      <c r="D14" s="719">
        <v>60</v>
      </c>
      <c r="E14" s="722" t="s">
        <v>1641</v>
      </c>
      <c r="F14" s="708">
        <v>11642.99</v>
      </c>
      <c r="G14" s="676">
        <v>0.51715638808393916</v>
      </c>
      <c r="H14" s="663">
        <v>33</v>
      </c>
      <c r="I14" s="699">
        <v>0.55000000000000004</v>
      </c>
      <c r="J14" s="725">
        <v>10870.489999999998</v>
      </c>
      <c r="K14" s="676">
        <v>0.48284361191606096</v>
      </c>
      <c r="L14" s="663">
        <v>27</v>
      </c>
      <c r="M14" s="699">
        <v>0.45</v>
      </c>
    </row>
    <row r="15" spans="1:13" ht="14.4" customHeight="1" x14ac:dyDescent="0.3">
      <c r="A15" s="715" t="s">
        <v>1642</v>
      </c>
      <c r="B15" s="708">
        <v>23002.21</v>
      </c>
      <c r="C15" s="660">
        <v>1</v>
      </c>
      <c r="D15" s="719">
        <v>109</v>
      </c>
      <c r="E15" s="722" t="s">
        <v>1642</v>
      </c>
      <c r="F15" s="708">
        <v>7544.98</v>
      </c>
      <c r="G15" s="676">
        <v>0.3280110911082022</v>
      </c>
      <c r="H15" s="663">
        <v>38</v>
      </c>
      <c r="I15" s="699">
        <v>0.34862385321100919</v>
      </c>
      <c r="J15" s="725">
        <v>15457.23</v>
      </c>
      <c r="K15" s="676">
        <v>0.67198890889179774</v>
      </c>
      <c r="L15" s="663">
        <v>71</v>
      </c>
      <c r="M15" s="699">
        <v>0.65137614678899081</v>
      </c>
    </row>
    <row r="16" spans="1:13" ht="14.4" customHeight="1" x14ac:dyDescent="0.3">
      <c r="A16" s="715" t="s">
        <v>1643</v>
      </c>
      <c r="B16" s="708">
        <v>4473.7</v>
      </c>
      <c r="C16" s="660">
        <v>1</v>
      </c>
      <c r="D16" s="719">
        <v>21</v>
      </c>
      <c r="E16" s="722" t="s">
        <v>1643</v>
      </c>
      <c r="F16" s="708">
        <v>440.36</v>
      </c>
      <c r="G16" s="676">
        <v>9.8433064353890529E-2</v>
      </c>
      <c r="H16" s="663">
        <v>2</v>
      </c>
      <c r="I16" s="699">
        <v>9.5238095238095233E-2</v>
      </c>
      <c r="J16" s="725">
        <v>4033.34</v>
      </c>
      <c r="K16" s="676">
        <v>0.90156693564610957</v>
      </c>
      <c r="L16" s="663">
        <v>19</v>
      </c>
      <c r="M16" s="699">
        <v>0.90476190476190477</v>
      </c>
    </row>
    <row r="17" spans="1:13" ht="14.4" customHeight="1" x14ac:dyDescent="0.3">
      <c r="A17" s="715" t="s">
        <v>1644</v>
      </c>
      <c r="B17" s="708">
        <v>48323.920000000006</v>
      </c>
      <c r="C17" s="660">
        <v>1</v>
      </c>
      <c r="D17" s="719">
        <v>262</v>
      </c>
      <c r="E17" s="722" t="s">
        <v>1644</v>
      </c>
      <c r="F17" s="708">
        <v>27045.570000000003</v>
      </c>
      <c r="G17" s="676">
        <v>0.55967251828907916</v>
      </c>
      <c r="H17" s="663">
        <v>142</v>
      </c>
      <c r="I17" s="699">
        <v>0.5419847328244275</v>
      </c>
      <c r="J17" s="725">
        <v>21278.350000000002</v>
      </c>
      <c r="K17" s="676">
        <v>0.44032748171092079</v>
      </c>
      <c r="L17" s="663">
        <v>120</v>
      </c>
      <c r="M17" s="699">
        <v>0.4580152671755725</v>
      </c>
    </row>
    <row r="18" spans="1:13" ht="14.4" customHeight="1" x14ac:dyDescent="0.3">
      <c r="A18" s="715" t="s">
        <v>1645</v>
      </c>
      <c r="B18" s="708">
        <v>36886.730000000003</v>
      </c>
      <c r="C18" s="660">
        <v>1</v>
      </c>
      <c r="D18" s="719">
        <v>177</v>
      </c>
      <c r="E18" s="722" t="s">
        <v>1645</v>
      </c>
      <c r="F18" s="708">
        <v>12935.19</v>
      </c>
      <c r="G18" s="676">
        <v>0.35067326379974584</v>
      </c>
      <c r="H18" s="663">
        <v>71</v>
      </c>
      <c r="I18" s="699">
        <v>0.40112994350282488</v>
      </c>
      <c r="J18" s="725">
        <v>23951.540000000005</v>
      </c>
      <c r="K18" s="676">
        <v>0.64932673620025416</v>
      </c>
      <c r="L18" s="663">
        <v>106</v>
      </c>
      <c r="M18" s="699">
        <v>0.59887005649717517</v>
      </c>
    </row>
    <row r="19" spans="1:13" ht="14.4" customHeight="1" x14ac:dyDescent="0.3">
      <c r="A19" s="715" t="s">
        <v>1646</v>
      </c>
      <c r="B19" s="708">
        <v>3678.7700000000013</v>
      </c>
      <c r="C19" s="660">
        <v>1</v>
      </c>
      <c r="D19" s="719">
        <v>22</v>
      </c>
      <c r="E19" s="722" t="s">
        <v>1646</v>
      </c>
      <c r="F19" s="708"/>
      <c r="G19" s="676">
        <v>0</v>
      </c>
      <c r="H19" s="663"/>
      <c r="I19" s="699">
        <v>0</v>
      </c>
      <c r="J19" s="725">
        <v>3678.7700000000013</v>
      </c>
      <c r="K19" s="676">
        <v>1</v>
      </c>
      <c r="L19" s="663">
        <v>22</v>
      </c>
      <c r="M19" s="699">
        <v>1</v>
      </c>
    </row>
    <row r="20" spans="1:13" ht="14.4" customHeight="1" x14ac:dyDescent="0.3">
      <c r="A20" s="715" t="s">
        <v>1647</v>
      </c>
      <c r="B20" s="708">
        <v>23834.579999999998</v>
      </c>
      <c r="C20" s="660">
        <v>1</v>
      </c>
      <c r="D20" s="719">
        <v>73</v>
      </c>
      <c r="E20" s="722" t="s">
        <v>1647</v>
      </c>
      <c r="F20" s="708">
        <v>20848.689999999999</v>
      </c>
      <c r="G20" s="676">
        <v>0.87472445497256512</v>
      </c>
      <c r="H20" s="663">
        <v>44</v>
      </c>
      <c r="I20" s="699">
        <v>0.60273972602739723</v>
      </c>
      <c r="J20" s="725">
        <v>2985.89</v>
      </c>
      <c r="K20" s="676">
        <v>0.12527554502743493</v>
      </c>
      <c r="L20" s="663">
        <v>29</v>
      </c>
      <c r="M20" s="699">
        <v>0.39726027397260272</v>
      </c>
    </row>
    <row r="21" spans="1:13" ht="14.4" customHeight="1" x14ac:dyDescent="0.3">
      <c r="A21" s="715" t="s">
        <v>1648</v>
      </c>
      <c r="B21" s="708">
        <v>15963.130000000001</v>
      </c>
      <c r="C21" s="660">
        <v>1</v>
      </c>
      <c r="D21" s="719">
        <v>84</v>
      </c>
      <c r="E21" s="722" t="s">
        <v>1648</v>
      </c>
      <c r="F21" s="708">
        <v>6975.95</v>
      </c>
      <c r="G21" s="676">
        <v>0.4370038958525051</v>
      </c>
      <c r="H21" s="663">
        <v>39</v>
      </c>
      <c r="I21" s="699">
        <v>0.4642857142857143</v>
      </c>
      <c r="J21" s="725">
        <v>8987.18</v>
      </c>
      <c r="K21" s="676">
        <v>0.5629961041474949</v>
      </c>
      <c r="L21" s="663">
        <v>45</v>
      </c>
      <c r="M21" s="699">
        <v>0.5357142857142857</v>
      </c>
    </row>
    <row r="22" spans="1:13" ht="14.4" customHeight="1" x14ac:dyDescent="0.3">
      <c r="A22" s="715" t="s">
        <v>1649</v>
      </c>
      <c r="B22" s="708">
        <v>3540.3200000000006</v>
      </c>
      <c r="C22" s="660">
        <v>1</v>
      </c>
      <c r="D22" s="719">
        <v>18</v>
      </c>
      <c r="E22" s="722" t="s">
        <v>1649</v>
      </c>
      <c r="F22" s="708"/>
      <c r="G22" s="676">
        <v>0</v>
      </c>
      <c r="H22" s="663"/>
      <c r="I22" s="699">
        <v>0</v>
      </c>
      <c r="J22" s="725">
        <v>3540.3200000000006</v>
      </c>
      <c r="K22" s="676">
        <v>1</v>
      </c>
      <c r="L22" s="663">
        <v>18</v>
      </c>
      <c r="M22" s="699">
        <v>1</v>
      </c>
    </row>
    <row r="23" spans="1:13" ht="14.4" customHeight="1" x14ac:dyDescent="0.3">
      <c r="A23" s="715" t="s">
        <v>1650</v>
      </c>
      <c r="B23" s="708">
        <v>16954.97</v>
      </c>
      <c r="C23" s="660">
        <v>1</v>
      </c>
      <c r="D23" s="719">
        <v>74</v>
      </c>
      <c r="E23" s="722" t="s">
        <v>1650</v>
      </c>
      <c r="F23" s="708">
        <v>9931.3900000000012</v>
      </c>
      <c r="G23" s="676">
        <v>0.5857509626970735</v>
      </c>
      <c r="H23" s="663">
        <v>46</v>
      </c>
      <c r="I23" s="699">
        <v>0.6216216216216216</v>
      </c>
      <c r="J23" s="725">
        <v>7023.58</v>
      </c>
      <c r="K23" s="676">
        <v>0.4142490373029265</v>
      </c>
      <c r="L23" s="663">
        <v>28</v>
      </c>
      <c r="M23" s="699">
        <v>0.3783783783783784</v>
      </c>
    </row>
    <row r="24" spans="1:13" ht="14.4" customHeight="1" x14ac:dyDescent="0.3">
      <c r="A24" s="715" t="s">
        <v>1651</v>
      </c>
      <c r="B24" s="708">
        <v>21674.239999999998</v>
      </c>
      <c r="C24" s="660">
        <v>1</v>
      </c>
      <c r="D24" s="719">
        <v>104</v>
      </c>
      <c r="E24" s="722" t="s">
        <v>1651</v>
      </c>
      <c r="F24" s="708">
        <v>10418.42</v>
      </c>
      <c r="G24" s="676">
        <v>0.48068213695151485</v>
      </c>
      <c r="H24" s="663">
        <v>51</v>
      </c>
      <c r="I24" s="699">
        <v>0.49038461538461536</v>
      </c>
      <c r="J24" s="725">
        <v>11255.82</v>
      </c>
      <c r="K24" s="676">
        <v>0.51931786304848526</v>
      </c>
      <c r="L24" s="663">
        <v>53</v>
      </c>
      <c r="M24" s="699">
        <v>0.50961538461538458</v>
      </c>
    </row>
    <row r="25" spans="1:13" ht="14.4" customHeight="1" x14ac:dyDescent="0.3">
      <c r="A25" s="715" t="s">
        <v>1652</v>
      </c>
      <c r="B25" s="708">
        <v>33171.130000000005</v>
      </c>
      <c r="C25" s="660">
        <v>1</v>
      </c>
      <c r="D25" s="719">
        <v>160</v>
      </c>
      <c r="E25" s="722" t="s">
        <v>1652</v>
      </c>
      <c r="F25" s="708">
        <v>14341.969999999998</v>
      </c>
      <c r="G25" s="676">
        <v>0.43236302169989371</v>
      </c>
      <c r="H25" s="663">
        <v>68</v>
      </c>
      <c r="I25" s="699">
        <v>0.42499999999999999</v>
      </c>
      <c r="J25" s="725">
        <v>18829.160000000003</v>
      </c>
      <c r="K25" s="676">
        <v>0.56763697830010618</v>
      </c>
      <c r="L25" s="663">
        <v>92</v>
      </c>
      <c r="M25" s="699">
        <v>0.57499999999999996</v>
      </c>
    </row>
    <row r="26" spans="1:13" ht="14.4" customHeight="1" x14ac:dyDescent="0.3">
      <c r="A26" s="715" t="s">
        <v>1653</v>
      </c>
      <c r="B26" s="708">
        <v>739.88000000000011</v>
      </c>
      <c r="C26" s="660">
        <v>1</v>
      </c>
      <c r="D26" s="719">
        <v>23</v>
      </c>
      <c r="E26" s="722" t="s">
        <v>1653</v>
      </c>
      <c r="F26" s="708">
        <v>426.16</v>
      </c>
      <c r="G26" s="676">
        <v>0.57598529491268846</v>
      </c>
      <c r="H26" s="663">
        <v>13</v>
      </c>
      <c r="I26" s="699">
        <v>0.56521739130434778</v>
      </c>
      <c r="J26" s="725">
        <v>313.72000000000003</v>
      </c>
      <c r="K26" s="676">
        <v>0.42401470508731143</v>
      </c>
      <c r="L26" s="663">
        <v>10</v>
      </c>
      <c r="M26" s="699">
        <v>0.43478260869565216</v>
      </c>
    </row>
    <row r="27" spans="1:13" ht="14.4" customHeight="1" x14ac:dyDescent="0.3">
      <c r="A27" s="715" t="s">
        <v>1654</v>
      </c>
      <c r="B27" s="708">
        <v>4199.42</v>
      </c>
      <c r="C27" s="660">
        <v>1</v>
      </c>
      <c r="D27" s="719">
        <v>26</v>
      </c>
      <c r="E27" s="722" t="s">
        <v>1654</v>
      </c>
      <c r="F27" s="708">
        <v>1310.9</v>
      </c>
      <c r="G27" s="676">
        <v>0.31216215572626699</v>
      </c>
      <c r="H27" s="663">
        <v>9</v>
      </c>
      <c r="I27" s="699">
        <v>0.34615384615384615</v>
      </c>
      <c r="J27" s="725">
        <v>2888.5199999999995</v>
      </c>
      <c r="K27" s="676">
        <v>0.68783784427373296</v>
      </c>
      <c r="L27" s="663">
        <v>17</v>
      </c>
      <c r="M27" s="699">
        <v>0.65384615384615385</v>
      </c>
    </row>
    <row r="28" spans="1:13" ht="14.4" customHeight="1" x14ac:dyDescent="0.3">
      <c r="A28" s="715" t="s">
        <v>1655</v>
      </c>
      <c r="B28" s="708">
        <v>4407.6600000000017</v>
      </c>
      <c r="C28" s="660">
        <v>1</v>
      </c>
      <c r="D28" s="719">
        <v>25</v>
      </c>
      <c r="E28" s="722" t="s">
        <v>1655</v>
      </c>
      <c r="F28" s="708">
        <v>333.31</v>
      </c>
      <c r="G28" s="676">
        <v>7.5620624095324926E-2</v>
      </c>
      <c r="H28" s="663">
        <v>1</v>
      </c>
      <c r="I28" s="699">
        <v>0.04</v>
      </c>
      <c r="J28" s="725">
        <v>4074.3500000000013</v>
      </c>
      <c r="K28" s="676">
        <v>0.924379375904675</v>
      </c>
      <c r="L28" s="663">
        <v>24</v>
      </c>
      <c r="M28" s="699">
        <v>0.96</v>
      </c>
    </row>
    <row r="29" spans="1:13" ht="14.4" customHeight="1" x14ac:dyDescent="0.3">
      <c r="A29" s="715" t="s">
        <v>1656</v>
      </c>
      <c r="B29" s="708">
        <v>5575.6900000000005</v>
      </c>
      <c r="C29" s="660">
        <v>1</v>
      </c>
      <c r="D29" s="719">
        <v>18</v>
      </c>
      <c r="E29" s="722" t="s">
        <v>1656</v>
      </c>
      <c r="F29" s="708">
        <v>4161.54</v>
      </c>
      <c r="G29" s="676">
        <v>0.74637219788044162</v>
      </c>
      <c r="H29" s="663">
        <v>10</v>
      </c>
      <c r="I29" s="699">
        <v>0.55555555555555558</v>
      </c>
      <c r="J29" s="725">
        <v>1414.15</v>
      </c>
      <c r="K29" s="676">
        <v>0.25362780211955827</v>
      </c>
      <c r="L29" s="663">
        <v>8</v>
      </c>
      <c r="M29" s="699">
        <v>0.44444444444444442</v>
      </c>
    </row>
    <row r="30" spans="1:13" ht="14.4" customHeight="1" x14ac:dyDescent="0.3">
      <c r="A30" s="715" t="s">
        <v>1657</v>
      </c>
      <c r="B30" s="708">
        <v>6750.88</v>
      </c>
      <c r="C30" s="660">
        <v>1</v>
      </c>
      <c r="D30" s="719">
        <v>36</v>
      </c>
      <c r="E30" s="722" t="s">
        <v>1657</v>
      </c>
      <c r="F30" s="708"/>
      <c r="G30" s="676">
        <v>0</v>
      </c>
      <c r="H30" s="663"/>
      <c r="I30" s="699">
        <v>0</v>
      </c>
      <c r="J30" s="725">
        <v>6750.88</v>
      </c>
      <c r="K30" s="676">
        <v>1</v>
      </c>
      <c r="L30" s="663">
        <v>36</v>
      </c>
      <c r="M30" s="699">
        <v>1</v>
      </c>
    </row>
    <row r="31" spans="1:13" ht="14.4" customHeight="1" x14ac:dyDescent="0.3">
      <c r="A31" s="715" t="s">
        <v>1658</v>
      </c>
      <c r="B31" s="708">
        <v>1153.94</v>
      </c>
      <c r="C31" s="660">
        <v>1</v>
      </c>
      <c r="D31" s="719">
        <v>4</v>
      </c>
      <c r="E31" s="722" t="s">
        <v>1658</v>
      </c>
      <c r="F31" s="708"/>
      <c r="G31" s="676">
        <v>0</v>
      </c>
      <c r="H31" s="663"/>
      <c r="I31" s="699">
        <v>0</v>
      </c>
      <c r="J31" s="725">
        <v>1153.94</v>
      </c>
      <c r="K31" s="676">
        <v>1</v>
      </c>
      <c r="L31" s="663">
        <v>4</v>
      </c>
      <c r="M31" s="699">
        <v>1</v>
      </c>
    </row>
    <row r="32" spans="1:13" ht="14.4" customHeight="1" x14ac:dyDescent="0.3">
      <c r="A32" s="715" t="s">
        <v>1659</v>
      </c>
      <c r="B32" s="708">
        <v>1925.3400000000001</v>
      </c>
      <c r="C32" s="660">
        <v>1</v>
      </c>
      <c r="D32" s="719">
        <v>10</v>
      </c>
      <c r="E32" s="722" t="s">
        <v>1659</v>
      </c>
      <c r="F32" s="708"/>
      <c r="G32" s="676">
        <v>0</v>
      </c>
      <c r="H32" s="663"/>
      <c r="I32" s="699">
        <v>0</v>
      </c>
      <c r="J32" s="725">
        <v>1925.3400000000001</v>
      </c>
      <c r="K32" s="676">
        <v>1</v>
      </c>
      <c r="L32" s="663">
        <v>10</v>
      </c>
      <c r="M32" s="699">
        <v>1</v>
      </c>
    </row>
    <row r="33" spans="1:13" ht="14.4" customHeight="1" x14ac:dyDescent="0.3">
      <c r="A33" s="715" t="s">
        <v>1660</v>
      </c>
      <c r="B33" s="708">
        <v>7066.409999999998</v>
      </c>
      <c r="C33" s="660">
        <v>1</v>
      </c>
      <c r="D33" s="719">
        <v>40</v>
      </c>
      <c r="E33" s="722" t="s">
        <v>1660</v>
      </c>
      <c r="F33" s="708">
        <v>5999.8399999999983</v>
      </c>
      <c r="G33" s="676">
        <v>0.84906480093852466</v>
      </c>
      <c r="H33" s="663">
        <v>30</v>
      </c>
      <c r="I33" s="699">
        <v>0.75</v>
      </c>
      <c r="J33" s="725">
        <v>1066.5700000000002</v>
      </c>
      <c r="K33" s="676">
        <v>0.1509351990614754</v>
      </c>
      <c r="L33" s="663">
        <v>10</v>
      </c>
      <c r="M33" s="699">
        <v>0.25</v>
      </c>
    </row>
    <row r="34" spans="1:13" ht="14.4" customHeight="1" thickBot="1" x14ac:dyDescent="0.35">
      <c r="A34" s="716" t="s">
        <v>1661</v>
      </c>
      <c r="B34" s="709">
        <v>7033.1700000000019</v>
      </c>
      <c r="C34" s="666">
        <v>1</v>
      </c>
      <c r="D34" s="720">
        <v>48</v>
      </c>
      <c r="E34" s="723" t="s">
        <v>1661</v>
      </c>
      <c r="F34" s="709">
        <v>5366.3200000000015</v>
      </c>
      <c r="G34" s="677">
        <v>0.7630016052505485</v>
      </c>
      <c r="H34" s="669">
        <v>35</v>
      </c>
      <c r="I34" s="700">
        <v>0.72916666666666663</v>
      </c>
      <c r="J34" s="726">
        <v>1666.85</v>
      </c>
      <c r="K34" s="677">
        <v>0.23699839474945145</v>
      </c>
      <c r="L34" s="669">
        <v>13</v>
      </c>
      <c r="M34" s="700">
        <v>0.27083333333333331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2193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393925.03999999986</v>
      </c>
      <c r="N3" s="70">
        <f>SUBTOTAL(9,N7:N1048576)</f>
        <v>2484</v>
      </c>
      <c r="O3" s="70">
        <f>SUBTOTAL(9,O7:O1048576)</f>
        <v>1928</v>
      </c>
      <c r="P3" s="70">
        <f>SUBTOTAL(9,P7:P1048576)</f>
        <v>162528.66999999984</v>
      </c>
      <c r="Q3" s="71">
        <f>IF(M3=0,0,P3/M3)</f>
        <v>0.41258781112264376</v>
      </c>
      <c r="R3" s="70">
        <f>SUBTOTAL(9,R7:R1048576)</f>
        <v>962</v>
      </c>
      <c r="S3" s="71">
        <f>IF(N3=0,0,R3/N3)</f>
        <v>0.38727858293075684</v>
      </c>
      <c r="T3" s="70">
        <f>SUBTOTAL(9,T7:T1048576)</f>
        <v>784</v>
      </c>
      <c r="U3" s="72">
        <f>IF(O3=0,0,T3/O3)</f>
        <v>0.40663900414937759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25</v>
      </c>
      <c r="B7" s="733" t="s">
        <v>1498</v>
      </c>
      <c r="C7" s="733">
        <v>89301251</v>
      </c>
      <c r="D7" s="734" t="s">
        <v>2189</v>
      </c>
      <c r="E7" s="735" t="s">
        <v>1639</v>
      </c>
      <c r="F7" s="733" t="s">
        <v>1621</v>
      </c>
      <c r="G7" s="733" t="s">
        <v>1662</v>
      </c>
      <c r="H7" s="733" t="s">
        <v>558</v>
      </c>
      <c r="I7" s="733" t="s">
        <v>1663</v>
      </c>
      <c r="J7" s="733" t="s">
        <v>1664</v>
      </c>
      <c r="K7" s="733" t="s">
        <v>1665</v>
      </c>
      <c r="L7" s="736">
        <v>10.73</v>
      </c>
      <c r="M7" s="736">
        <v>10.73</v>
      </c>
      <c r="N7" s="733">
        <v>1</v>
      </c>
      <c r="O7" s="737">
        <v>1</v>
      </c>
      <c r="P7" s="736"/>
      <c r="Q7" s="738">
        <v>0</v>
      </c>
      <c r="R7" s="733"/>
      <c r="S7" s="738">
        <v>0</v>
      </c>
      <c r="T7" s="737"/>
      <c r="U7" s="235">
        <v>0</v>
      </c>
    </row>
    <row r="8" spans="1:21" ht="14.4" customHeight="1" x14ac:dyDescent="0.3">
      <c r="A8" s="659">
        <v>25</v>
      </c>
      <c r="B8" s="660" t="s">
        <v>1498</v>
      </c>
      <c r="C8" s="660">
        <v>89301251</v>
      </c>
      <c r="D8" s="739" t="s">
        <v>2189</v>
      </c>
      <c r="E8" s="740" t="s">
        <v>1639</v>
      </c>
      <c r="F8" s="660" t="s">
        <v>1621</v>
      </c>
      <c r="G8" s="660" t="s">
        <v>1666</v>
      </c>
      <c r="H8" s="660" t="s">
        <v>558</v>
      </c>
      <c r="I8" s="660" t="s">
        <v>1667</v>
      </c>
      <c r="J8" s="660" t="s">
        <v>1577</v>
      </c>
      <c r="K8" s="660" t="s">
        <v>1668</v>
      </c>
      <c r="L8" s="661">
        <v>0</v>
      </c>
      <c r="M8" s="661">
        <v>0</v>
      </c>
      <c r="N8" s="660">
        <v>1</v>
      </c>
      <c r="O8" s="741">
        <v>1</v>
      </c>
      <c r="P8" s="661"/>
      <c r="Q8" s="676"/>
      <c r="R8" s="660"/>
      <c r="S8" s="676">
        <v>0</v>
      </c>
      <c r="T8" s="741"/>
      <c r="U8" s="699">
        <v>0</v>
      </c>
    </row>
    <row r="9" spans="1:21" ht="14.4" customHeight="1" x14ac:dyDescent="0.3">
      <c r="A9" s="659">
        <v>25</v>
      </c>
      <c r="B9" s="660" t="s">
        <v>1498</v>
      </c>
      <c r="C9" s="660">
        <v>89301251</v>
      </c>
      <c r="D9" s="739" t="s">
        <v>2189</v>
      </c>
      <c r="E9" s="740" t="s">
        <v>1639</v>
      </c>
      <c r="F9" s="660" t="s">
        <v>1621</v>
      </c>
      <c r="G9" s="660" t="s">
        <v>1666</v>
      </c>
      <c r="H9" s="660" t="s">
        <v>558</v>
      </c>
      <c r="I9" s="660" t="s">
        <v>1318</v>
      </c>
      <c r="J9" s="660" t="s">
        <v>1577</v>
      </c>
      <c r="K9" s="660" t="s">
        <v>1578</v>
      </c>
      <c r="L9" s="661">
        <v>333.31</v>
      </c>
      <c r="M9" s="661">
        <v>1333.24</v>
      </c>
      <c r="N9" s="660">
        <v>4</v>
      </c>
      <c r="O9" s="741">
        <v>4</v>
      </c>
      <c r="P9" s="661">
        <v>333.31</v>
      </c>
      <c r="Q9" s="676">
        <v>0.25</v>
      </c>
      <c r="R9" s="660">
        <v>1</v>
      </c>
      <c r="S9" s="676">
        <v>0.25</v>
      </c>
      <c r="T9" s="741">
        <v>1</v>
      </c>
      <c r="U9" s="699">
        <v>0.25</v>
      </c>
    </row>
    <row r="10" spans="1:21" ht="14.4" customHeight="1" x14ac:dyDescent="0.3">
      <c r="A10" s="659">
        <v>25</v>
      </c>
      <c r="B10" s="660" t="s">
        <v>1498</v>
      </c>
      <c r="C10" s="660">
        <v>89301251</v>
      </c>
      <c r="D10" s="739" t="s">
        <v>2189</v>
      </c>
      <c r="E10" s="740" t="s">
        <v>1639</v>
      </c>
      <c r="F10" s="660" t="s">
        <v>1621</v>
      </c>
      <c r="G10" s="660" t="s">
        <v>1666</v>
      </c>
      <c r="H10" s="660" t="s">
        <v>558</v>
      </c>
      <c r="I10" s="660" t="s">
        <v>1318</v>
      </c>
      <c r="J10" s="660" t="s">
        <v>1577</v>
      </c>
      <c r="K10" s="660" t="s">
        <v>1578</v>
      </c>
      <c r="L10" s="661">
        <v>156.86000000000001</v>
      </c>
      <c r="M10" s="661">
        <v>1254.8800000000001</v>
      </c>
      <c r="N10" s="660">
        <v>8</v>
      </c>
      <c r="O10" s="741">
        <v>8</v>
      </c>
      <c r="P10" s="661"/>
      <c r="Q10" s="676">
        <v>0</v>
      </c>
      <c r="R10" s="660"/>
      <c r="S10" s="676">
        <v>0</v>
      </c>
      <c r="T10" s="741"/>
      <c r="U10" s="699">
        <v>0</v>
      </c>
    </row>
    <row r="11" spans="1:21" ht="14.4" customHeight="1" x14ac:dyDescent="0.3">
      <c r="A11" s="659">
        <v>25</v>
      </c>
      <c r="B11" s="660" t="s">
        <v>1498</v>
      </c>
      <c r="C11" s="660">
        <v>89301251</v>
      </c>
      <c r="D11" s="739" t="s">
        <v>2189</v>
      </c>
      <c r="E11" s="740" t="s">
        <v>1639</v>
      </c>
      <c r="F11" s="660" t="s">
        <v>1621</v>
      </c>
      <c r="G11" s="660" t="s">
        <v>1666</v>
      </c>
      <c r="H11" s="660" t="s">
        <v>558</v>
      </c>
      <c r="I11" s="660" t="s">
        <v>1669</v>
      </c>
      <c r="J11" s="660" t="s">
        <v>1577</v>
      </c>
      <c r="K11" s="660" t="s">
        <v>1578</v>
      </c>
      <c r="L11" s="661">
        <v>156.86000000000001</v>
      </c>
      <c r="M11" s="661">
        <v>156.86000000000001</v>
      </c>
      <c r="N11" s="660">
        <v>1</v>
      </c>
      <c r="O11" s="741">
        <v>1</v>
      </c>
      <c r="P11" s="661"/>
      <c r="Q11" s="676">
        <v>0</v>
      </c>
      <c r="R11" s="660"/>
      <c r="S11" s="676">
        <v>0</v>
      </c>
      <c r="T11" s="741"/>
      <c r="U11" s="699">
        <v>0</v>
      </c>
    </row>
    <row r="12" spans="1:21" ht="14.4" customHeight="1" x14ac:dyDescent="0.3">
      <c r="A12" s="659">
        <v>25</v>
      </c>
      <c r="B12" s="660" t="s">
        <v>1498</v>
      </c>
      <c r="C12" s="660">
        <v>89301251</v>
      </c>
      <c r="D12" s="739" t="s">
        <v>2189</v>
      </c>
      <c r="E12" s="740" t="s">
        <v>1639</v>
      </c>
      <c r="F12" s="660" t="s">
        <v>1621</v>
      </c>
      <c r="G12" s="660" t="s">
        <v>1670</v>
      </c>
      <c r="H12" s="660" t="s">
        <v>1152</v>
      </c>
      <c r="I12" s="660" t="s">
        <v>1377</v>
      </c>
      <c r="J12" s="660" t="s">
        <v>1378</v>
      </c>
      <c r="K12" s="660" t="s">
        <v>1379</v>
      </c>
      <c r="L12" s="661">
        <v>154.01</v>
      </c>
      <c r="M12" s="661">
        <v>154.01</v>
      </c>
      <c r="N12" s="660">
        <v>1</v>
      </c>
      <c r="O12" s="741">
        <v>1</v>
      </c>
      <c r="P12" s="661"/>
      <c r="Q12" s="676">
        <v>0</v>
      </c>
      <c r="R12" s="660"/>
      <c r="S12" s="676">
        <v>0</v>
      </c>
      <c r="T12" s="741"/>
      <c r="U12" s="699">
        <v>0</v>
      </c>
    </row>
    <row r="13" spans="1:21" ht="14.4" customHeight="1" x14ac:dyDescent="0.3">
      <c r="A13" s="659">
        <v>25</v>
      </c>
      <c r="B13" s="660" t="s">
        <v>1498</v>
      </c>
      <c r="C13" s="660">
        <v>89301251</v>
      </c>
      <c r="D13" s="739" t="s">
        <v>2189</v>
      </c>
      <c r="E13" s="740" t="s">
        <v>1642</v>
      </c>
      <c r="F13" s="660" t="s">
        <v>1621</v>
      </c>
      <c r="G13" s="660" t="s">
        <v>1666</v>
      </c>
      <c r="H13" s="660" t="s">
        <v>558</v>
      </c>
      <c r="I13" s="660" t="s">
        <v>1318</v>
      </c>
      <c r="J13" s="660" t="s">
        <v>1577</v>
      </c>
      <c r="K13" s="660" t="s">
        <v>1578</v>
      </c>
      <c r="L13" s="661">
        <v>333.31</v>
      </c>
      <c r="M13" s="661">
        <v>1999.8600000000001</v>
      </c>
      <c r="N13" s="660">
        <v>6</v>
      </c>
      <c r="O13" s="741">
        <v>5.5</v>
      </c>
      <c r="P13" s="661">
        <v>666.62</v>
      </c>
      <c r="Q13" s="676">
        <v>0.33333333333333331</v>
      </c>
      <c r="R13" s="660">
        <v>2</v>
      </c>
      <c r="S13" s="676">
        <v>0.33333333333333331</v>
      </c>
      <c r="T13" s="741">
        <v>1.5</v>
      </c>
      <c r="U13" s="699">
        <v>0.27272727272727271</v>
      </c>
    </row>
    <row r="14" spans="1:21" ht="14.4" customHeight="1" x14ac:dyDescent="0.3">
      <c r="A14" s="659">
        <v>25</v>
      </c>
      <c r="B14" s="660" t="s">
        <v>1498</v>
      </c>
      <c r="C14" s="660">
        <v>89301251</v>
      </c>
      <c r="D14" s="739" t="s">
        <v>2189</v>
      </c>
      <c r="E14" s="740" t="s">
        <v>1642</v>
      </c>
      <c r="F14" s="660" t="s">
        <v>1621</v>
      </c>
      <c r="G14" s="660" t="s">
        <v>1666</v>
      </c>
      <c r="H14" s="660" t="s">
        <v>558</v>
      </c>
      <c r="I14" s="660" t="s">
        <v>1318</v>
      </c>
      <c r="J14" s="660" t="s">
        <v>1577</v>
      </c>
      <c r="K14" s="660" t="s">
        <v>1578</v>
      </c>
      <c r="L14" s="661">
        <v>156.86000000000001</v>
      </c>
      <c r="M14" s="661">
        <v>2196.0400000000004</v>
      </c>
      <c r="N14" s="660">
        <v>14</v>
      </c>
      <c r="O14" s="741">
        <v>14</v>
      </c>
      <c r="P14" s="661">
        <v>627.44000000000005</v>
      </c>
      <c r="Q14" s="676">
        <v>0.2857142857142857</v>
      </c>
      <c r="R14" s="660">
        <v>4</v>
      </c>
      <c r="S14" s="676">
        <v>0.2857142857142857</v>
      </c>
      <c r="T14" s="741">
        <v>4</v>
      </c>
      <c r="U14" s="699">
        <v>0.2857142857142857</v>
      </c>
    </row>
    <row r="15" spans="1:21" ht="14.4" customHeight="1" x14ac:dyDescent="0.3">
      <c r="A15" s="659">
        <v>25</v>
      </c>
      <c r="B15" s="660" t="s">
        <v>1498</v>
      </c>
      <c r="C15" s="660">
        <v>89301251</v>
      </c>
      <c r="D15" s="739" t="s">
        <v>2189</v>
      </c>
      <c r="E15" s="740" t="s">
        <v>1642</v>
      </c>
      <c r="F15" s="660" t="s">
        <v>1621</v>
      </c>
      <c r="G15" s="660" t="s">
        <v>1670</v>
      </c>
      <c r="H15" s="660" t="s">
        <v>1152</v>
      </c>
      <c r="I15" s="660" t="s">
        <v>1377</v>
      </c>
      <c r="J15" s="660" t="s">
        <v>1378</v>
      </c>
      <c r="K15" s="660" t="s">
        <v>1379</v>
      </c>
      <c r="L15" s="661">
        <v>154.01</v>
      </c>
      <c r="M15" s="661">
        <v>770.05</v>
      </c>
      <c r="N15" s="660">
        <v>5</v>
      </c>
      <c r="O15" s="741">
        <v>5</v>
      </c>
      <c r="P15" s="661">
        <v>308.02</v>
      </c>
      <c r="Q15" s="676">
        <v>0.4</v>
      </c>
      <c r="R15" s="660">
        <v>2</v>
      </c>
      <c r="S15" s="676">
        <v>0.4</v>
      </c>
      <c r="T15" s="741">
        <v>2</v>
      </c>
      <c r="U15" s="699">
        <v>0.4</v>
      </c>
    </row>
    <row r="16" spans="1:21" ht="14.4" customHeight="1" x14ac:dyDescent="0.3">
      <c r="A16" s="659">
        <v>25</v>
      </c>
      <c r="B16" s="660" t="s">
        <v>1498</v>
      </c>
      <c r="C16" s="660">
        <v>89301251</v>
      </c>
      <c r="D16" s="739" t="s">
        <v>2189</v>
      </c>
      <c r="E16" s="740" t="s">
        <v>1642</v>
      </c>
      <c r="F16" s="660" t="s">
        <v>1621</v>
      </c>
      <c r="G16" s="660" t="s">
        <v>1671</v>
      </c>
      <c r="H16" s="660" t="s">
        <v>1152</v>
      </c>
      <c r="I16" s="660" t="s">
        <v>1672</v>
      </c>
      <c r="J16" s="660" t="s">
        <v>656</v>
      </c>
      <c r="K16" s="660" t="s">
        <v>1673</v>
      </c>
      <c r="L16" s="661">
        <v>48.31</v>
      </c>
      <c r="M16" s="661">
        <v>48.31</v>
      </c>
      <c r="N16" s="660">
        <v>1</v>
      </c>
      <c r="O16" s="741">
        <v>0.5</v>
      </c>
      <c r="P16" s="661">
        <v>48.31</v>
      </c>
      <c r="Q16" s="676">
        <v>1</v>
      </c>
      <c r="R16" s="660">
        <v>1</v>
      </c>
      <c r="S16" s="676">
        <v>1</v>
      </c>
      <c r="T16" s="741">
        <v>0.5</v>
      </c>
      <c r="U16" s="699">
        <v>1</v>
      </c>
    </row>
    <row r="17" spans="1:21" ht="14.4" customHeight="1" x14ac:dyDescent="0.3">
      <c r="A17" s="659">
        <v>25</v>
      </c>
      <c r="B17" s="660" t="s">
        <v>1498</v>
      </c>
      <c r="C17" s="660">
        <v>89301251</v>
      </c>
      <c r="D17" s="739" t="s">
        <v>2189</v>
      </c>
      <c r="E17" s="740" t="s">
        <v>1645</v>
      </c>
      <c r="F17" s="660" t="s">
        <v>1621</v>
      </c>
      <c r="G17" s="660" t="s">
        <v>1666</v>
      </c>
      <c r="H17" s="660" t="s">
        <v>558</v>
      </c>
      <c r="I17" s="660" t="s">
        <v>1318</v>
      </c>
      <c r="J17" s="660" t="s">
        <v>1577</v>
      </c>
      <c r="K17" s="660" t="s">
        <v>1578</v>
      </c>
      <c r="L17" s="661">
        <v>333.31</v>
      </c>
      <c r="M17" s="661">
        <v>4999.6499999999996</v>
      </c>
      <c r="N17" s="660">
        <v>15</v>
      </c>
      <c r="O17" s="741">
        <v>14</v>
      </c>
      <c r="P17" s="661">
        <v>1666.55</v>
      </c>
      <c r="Q17" s="676">
        <v>0.33333333333333337</v>
      </c>
      <c r="R17" s="660">
        <v>5</v>
      </c>
      <c r="S17" s="676">
        <v>0.33333333333333331</v>
      </c>
      <c r="T17" s="741">
        <v>4.5</v>
      </c>
      <c r="U17" s="699">
        <v>0.32142857142857145</v>
      </c>
    </row>
    <row r="18" spans="1:21" ht="14.4" customHeight="1" x14ac:dyDescent="0.3">
      <c r="A18" s="659">
        <v>25</v>
      </c>
      <c r="B18" s="660" t="s">
        <v>1498</v>
      </c>
      <c r="C18" s="660">
        <v>89301251</v>
      </c>
      <c r="D18" s="739" t="s">
        <v>2189</v>
      </c>
      <c r="E18" s="740" t="s">
        <v>1645</v>
      </c>
      <c r="F18" s="660" t="s">
        <v>1621</v>
      </c>
      <c r="G18" s="660" t="s">
        <v>1666</v>
      </c>
      <c r="H18" s="660" t="s">
        <v>558</v>
      </c>
      <c r="I18" s="660" t="s">
        <v>1318</v>
      </c>
      <c r="J18" s="660" t="s">
        <v>1577</v>
      </c>
      <c r="K18" s="660" t="s">
        <v>1578</v>
      </c>
      <c r="L18" s="661">
        <v>156.86000000000001</v>
      </c>
      <c r="M18" s="661">
        <v>784.30000000000007</v>
      </c>
      <c r="N18" s="660">
        <v>5</v>
      </c>
      <c r="O18" s="741">
        <v>4.5</v>
      </c>
      <c r="P18" s="661">
        <v>313.72000000000003</v>
      </c>
      <c r="Q18" s="676">
        <v>0.4</v>
      </c>
      <c r="R18" s="660">
        <v>2</v>
      </c>
      <c r="S18" s="676">
        <v>0.4</v>
      </c>
      <c r="T18" s="741">
        <v>2</v>
      </c>
      <c r="U18" s="699">
        <v>0.44444444444444442</v>
      </c>
    </row>
    <row r="19" spans="1:21" ht="14.4" customHeight="1" x14ac:dyDescent="0.3">
      <c r="A19" s="659">
        <v>25</v>
      </c>
      <c r="B19" s="660" t="s">
        <v>1498</v>
      </c>
      <c r="C19" s="660">
        <v>89301251</v>
      </c>
      <c r="D19" s="739" t="s">
        <v>2189</v>
      </c>
      <c r="E19" s="740" t="s">
        <v>1645</v>
      </c>
      <c r="F19" s="660" t="s">
        <v>1621</v>
      </c>
      <c r="G19" s="660" t="s">
        <v>1674</v>
      </c>
      <c r="H19" s="660" t="s">
        <v>1152</v>
      </c>
      <c r="I19" s="660" t="s">
        <v>1373</v>
      </c>
      <c r="J19" s="660" t="s">
        <v>1374</v>
      </c>
      <c r="K19" s="660" t="s">
        <v>1582</v>
      </c>
      <c r="L19" s="661">
        <v>184.22</v>
      </c>
      <c r="M19" s="661">
        <v>184.22</v>
      </c>
      <c r="N19" s="660">
        <v>1</v>
      </c>
      <c r="O19" s="741">
        <v>1</v>
      </c>
      <c r="P19" s="661">
        <v>184.22</v>
      </c>
      <c r="Q19" s="676">
        <v>1</v>
      </c>
      <c r="R19" s="660">
        <v>1</v>
      </c>
      <c r="S19" s="676">
        <v>1</v>
      </c>
      <c r="T19" s="741">
        <v>1</v>
      </c>
      <c r="U19" s="699">
        <v>1</v>
      </c>
    </row>
    <row r="20" spans="1:21" ht="14.4" customHeight="1" x14ac:dyDescent="0.3">
      <c r="A20" s="659">
        <v>25</v>
      </c>
      <c r="B20" s="660" t="s">
        <v>1498</v>
      </c>
      <c r="C20" s="660">
        <v>89301251</v>
      </c>
      <c r="D20" s="739" t="s">
        <v>2189</v>
      </c>
      <c r="E20" s="740" t="s">
        <v>1645</v>
      </c>
      <c r="F20" s="660" t="s">
        <v>1621</v>
      </c>
      <c r="G20" s="660" t="s">
        <v>1675</v>
      </c>
      <c r="H20" s="660" t="s">
        <v>558</v>
      </c>
      <c r="I20" s="660" t="s">
        <v>1676</v>
      </c>
      <c r="J20" s="660" t="s">
        <v>1677</v>
      </c>
      <c r="K20" s="660" t="s">
        <v>1678</v>
      </c>
      <c r="L20" s="661">
        <v>0</v>
      </c>
      <c r="M20" s="661">
        <v>0</v>
      </c>
      <c r="N20" s="660">
        <v>1</v>
      </c>
      <c r="O20" s="741">
        <v>0.5</v>
      </c>
      <c r="P20" s="661"/>
      <c r="Q20" s="676"/>
      <c r="R20" s="660"/>
      <c r="S20" s="676">
        <v>0</v>
      </c>
      <c r="T20" s="741"/>
      <c r="U20" s="699">
        <v>0</v>
      </c>
    </row>
    <row r="21" spans="1:21" ht="14.4" customHeight="1" x14ac:dyDescent="0.3">
      <c r="A21" s="659">
        <v>25</v>
      </c>
      <c r="B21" s="660" t="s">
        <v>1498</v>
      </c>
      <c r="C21" s="660">
        <v>89301251</v>
      </c>
      <c r="D21" s="739" t="s">
        <v>2189</v>
      </c>
      <c r="E21" s="740" t="s">
        <v>1645</v>
      </c>
      <c r="F21" s="660" t="s">
        <v>1621</v>
      </c>
      <c r="G21" s="660" t="s">
        <v>1670</v>
      </c>
      <c r="H21" s="660" t="s">
        <v>1152</v>
      </c>
      <c r="I21" s="660" t="s">
        <v>1377</v>
      </c>
      <c r="J21" s="660" t="s">
        <v>1378</v>
      </c>
      <c r="K21" s="660" t="s">
        <v>1379</v>
      </c>
      <c r="L21" s="661">
        <v>154.01</v>
      </c>
      <c r="M21" s="661">
        <v>1694.11</v>
      </c>
      <c r="N21" s="660">
        <v>11</v>
      </c>
      <c r="O21" s="741">
        <v>8.5</v>
      </c>
      <c r="P21" s="661">
        <v>462.03</v>
      </c>
      <c r="Q21" s="676">
        <v>0.27272727272727271</v>
      </c>
      <c r="R21" s="660">
        <v>3</v>
      </c>
      <c r="S21" s="676">
        <v>0.27272727272727271</v>
      </c>
      <c r="T21" s="741">
        <v>3</v>
      </c>
      <c r="U21" s="699">
        <v>0.35294117647058826</v>
      </c>
    </row>
    <row r="22" spans="1:21" ht="14.4" customHeight="1" x14ac:dyDescent="0.3">
      <c r="A22" s="659">
        <v>25</v>
      </c>
      <c r="B22" s="660" t="s">
        <v>1498</v>
      </c>
      <c r="C22" s="660">
        <v>89301251</v>
      </c>
      <c r="D22" s="739" t="s">
        <v>2189</v>
      </c>
      <c r="E22" s="740" t="s">
        <v>1645</v>
      </c>
      <c r="F22" s="660" t="s">
        <v>1621</v>
      </c>
      <c r="G22" s="660" t="s">
        <v>1679</v>
      </c>
      <c r="H22" s="660" t="s">
        <v>558</v>
      </c>
      <c r="I22" s="660" t="s">
        <v>1314</v>
      </c>
      <c r="J22" s="660" t="s">
        <v>1315</v>
      </c>
      <c r="K22" s="660" t="s">
        <v>1680</v>
      </c>
      <c r="L22" s="661">
        <v>31.54</v>
      </c>
      <c r="M22" s="661">
        <v>63.08</v>
      </c>
      <c r="N22" s="660">
        <v>2</v>
      </c>
      <c r="O22" s="741">
        <v>1</v>
      </c>
      <c r="P22" s="661">
        <v>31.54</v>
      </c>
      <c r="Q22" s="676">
        <v>0.5</v>
      </c>
      <c r="R22" s="660">
        <v>1</v>
      </c>
      <c r="S22" s="676">
        <v>0.5</v>
      </c>
      <c r="T22" s="741">
        <v>0.5</v>
      </c>
      <c r="U22" s="699">
        <v>0.5</v>
      </c>
    </row>
    <row r="23" spans="1:21" ht="14.4" customHeight="1" x14ac:dyDescent="0.3">
      <c r="A23" s="659">
        <v>25</v>
      </c>
      <c r="B23" s="660" t="s">
        <v>1498</v>
      </c>
      <c r="C23" s="660">
        <v>89301251</v>
      </c>
      <c r="D23" s="739" t="s">
        <v>2189</v>
      </c>
      <c r="E23" s="740" t="s">
        <v>1645</v>
      </c>
      <c r="F23" s="660" t="s">
        <v>1621</v>
      </c>
      <c r="G23" s="660" t="s">
        <v>1671</v>
      </c>
      <c r="H23" s="660" t="s">
        <v>558</v>
      </c>
      <c r="I23" s="660" t="s">
        <v>1072</v>
      </c>
      <c r="J23" s="660" t="s">
        <v>656</v>
      </c>
      <c r="K23" s="660" t="s">
        <v>1681</v>
      </c>
      <c r="L23" s="661">
        <v>59.55</v>
      </c>
      <c r="M23" s="661">
        <v>59.55</v>
      </c>
      <c r="N23" s="660">
        <v>1</v>
      </c>
      <c r="O23" s="741">
        <v>0.5</v>
      </c>
      <c r="P23" s="661"/>
      <c r="Q23" s="676">
        <v>0</v>
      </c>
      <c r="R23" s="660"/>
      <c r="S23" s="676">
        <v>0</v>
      </c>
      <c r="T23" s="741"/>
      <c r="U23" s="699">
        <v>0</v>
      </c>
    </row>
    <row r="24" spans="1:21" ht="14.4" customHeight="1" x14ac:dyDescent="0.3">
      <c r="A24" s="659">
        <v>25</v>
      </c>
      <c r="B24" s="660" t="s">
        <v>1498</v>
      </c>
      <c r="C24" s="660">
        <v>89301251</v>
      </c>
      <c r="D24" s="739" t="s">
        <v>2189</v>
      </c>
      <c r="E24" s="740" t="s">
        <v>1647</v>
      </c>
      <c r="F24" s="660" t="s">
        <v>1621</v>
      </c>
      <c r="G24" s="660" t="s">
        <v>1666</v>
      </c>
      <c r="H24" s="660" t="s">
        <v>558</v>
      </c>
      <c r="I24" s="660" t="s">
        <v>1667</v>
      </c>
      <c r="J24" s="660" t="s">
        <v>1577</v>
      </c>
      <c r="K24" s="660" t="s">
        <v>1668</v>
      </c>
      <c r="L24" s="661">
        <v>0</v>
      </c>
      <c r="M24" s="661">
        <v>0</v>
      </c>
      <c r="N24" s="660">
        <v>4</v>
      </c>
      <c r="O24" s="741">
        <v>4</v>
      </c>
      <c r="P24" s="661">
        <v>0</v>
      </c>
      <c r="Q24" s="676"/>
      <c r="R24" s="660">
        <v>2</v>
      </c>
      <c r="S24" s="676">
        <v>0.5</v>
      </c>
      <c r="T24" s="741">
        <v>2</v>
      </c>
      <c r="U24" s="699">
        <v>0.5</v>
      </c>
    </row>
    <row r="25" spans="1:21" ht="14.4" customHeight="1" x14ac:dyDescent="0.3">
      <c r="A25" s="659">
        <v>25</v>
      </c>
      <c r="B25" s="660" t="s">
        <v>1498</v>
      </c>
      <c r="C25" s="660">
        <v>89301251</v>
      </c>
      <c r="D25" s="739" t="s">
        <v>2189</v>
      </c>
      <c r="E25" s="740" t="s">
        <v>1647</v>
      </c>
      <c r="F25" s="660" t="s">
        <v>1621</v>
      </c>
      <c r="G25" s="660" t="s">
        <v>1666</v>
      </c>
      <c r="H25" s="660" t="s">
        <v>558</v>
      </c>
      <c r="I25" s="660" t="s">
        <v>1318</v>
      </c>
      <c r="J25" s="660" t="s">
        <v>1577</v>
      </c>
      <c r="K25" s="660" t="s">
        <v>1578</v>
      </c>
      <c r="L25" s="661">
        <v>333.31</v>
      </c>
      <c r="M25" s="661">
        <v>333.31</v>
      </c>
      <c r="N25" s="660">
        <v>1</v>
      </c>
      <c r="O25" s="741"/>
      <c r="P25" s="661"/>
      <c r="Q25" s="676">
        <v>0</v>
      </c>
      <c r="R25" s="660"/>
      <c r="S25" s="676">
        <v>0</v>
      </c>
      <c r="T25" s="741"/>
      <c r="U25" s="699"/>
    </row>
    <row r="26" spans="1:21" ht="14.4" customHeight="1" x14ac:dyDescent="0.3">
      <c r="A26" s="659">
        <v>25</v>
      </c>
      <c r="B26" s="660" t="s">
        <v>1498</v>
      </c>
      <c r="C26" s="660">
        <v>89301251</v>
      </c>
      <c r="D26" s="739" t="s">
        <v>2189</v>
      </c>
      <c r="E26" s="740" t="s">
        <v>1647</v>
      </c>
      <c r="F26" s="660" t="s">
        <v>1621</v>
      </c>
      <c r="G26" s="660" t="s">
        <v>1674</v>
      </c>
      <c r="H26" s="660" t="s">
        <v>1152</v>
      </c>
      <c r="I26" s="660" t="s">
        <v>1373</v>
      </c>
      <c r="J26" s="660" t="s">
        <v>1374</v>
      </c>
      <c r="K26" s="660" t="s">
        <v>1582</v>
      </c>
      <c r="L26" s="661">
        <v>184.22</v>
      </c>
      <c r="M26" s="661">
        <v>368.44</v>
      </c>
      <c r="N26" s="660">
        <v>2</v>
      </c>
      <c r="O26" s="741">
        <v>1</v>
      </c>
      <c r="P26" s="661"/>
      <c r="Q26" s="676">
        <v>0</v>
      </c>
      <c r="R26" s="660"/>
      <c r="S26" s="676">
        <v>0</v>
      </c>
      <c r="T26" s="741"/>
      <c r="U26" s="699">
        <v>0</v>
      </c>
    </row>
    <row r="27" spans="1:21" ht="14.4" customHeight="1" x14ac:dyDescent="0.3">
      <c r="A27" s="659">
        <v>25</v>
      </c>
      <c r="B27" s="660" t="s">
        <v>1498</v>
      </c>
      <c r="C27" s="660">
        <v>89301251</v>
      </c>
      <c r="D27" s="739" t="s">
        <v>2189</v>
      </c>
      <c r="E27" s="740" t="s">
        <v>1647</v>
      </c>
      <c r="F27" s="660" t="s">
        <v>1621</v>
      </c>
      <c r="G27" s="660" t="s">
        <v>1682</v>
      </c>
      <c r="H27" s="660" t="s">
        <v>1152</v>
      </c>
      <c r="I27" s="660" t="s">
        <v>1204</v>
      </c>
      <c r="J27" s="660" t="s">
        <v>1597</v>
      </c>
      <c r="K27" s="660" t="s">
        <v>1598</v>
      </c>
      <c r="L27" s="661">
        <v>443.52</v>
      </c>
      <c r="M27" s="661">
        <v>443.52</v>
      </c>
      <c r="N27" s="660">
        <v>1</v>
      </c>
      <c r="O27" s="741">
        <v>0.5</v>
      </c>
      <c r="P27" s="661">
        <v>443.52</v>
      </c>
      <c r="Q27" s="676">
        <v>1</v>
      </c>
      <c r="R27" s="660">
        <v>1</v>
      </c>
      <c r="S27" s="676">
        <v>1</v>
      </c>
      <c r="T27" s="741">
        <v>0.5</v>
      </c>
      <c r="U27" s="699">
        <v>1</v>
      </c>
    </row>
    <row r="28" spans="1:21" ht="14.4" customHeight="1" x14ac:dyDescent="0.3">
      <c r="A28" s="659">
        <v>25</v>
      </c>
      <c r="B28" s="660" t="s">
        <v>1498</v>
      </c>
      <c r="C28" s="660">
        <v>89301251</v>
      </c>
      <c r="D28" s="739" t="s">
        <v>2189</v>
      </c>
      <c r="E28" s="740" t="s">
        <v>1647</v>
      </c>
      <c r="F28" s="660" t="s">
        <v>1621</v>
      </c>
      <c r="G28" s="660" t="s">
        <v>1683</v>
      </c>
      <c r="H28" s="660" t="s">
        <v>558</v>
      </c>
      <c r="I28" s="660" t="s">
        <v>1307</v>
      </c>
      <c r="J28" s="660" t="s">
        <v>1308</v>
      </c>
      <c r="K28" s="660" t="s">
        <v>1684</v>
      </c>
      <c r="L28" s="661">
        <v>50.27</v>
      </c>
      <c r="M28" s="661">
        <v>50.27</v>
      </c>
      <c r="N28" s="660">
        <v>1</v>
      </c>
      <c r="O28" s="741">
        <v>1</v>
      </c>
      <c r="P28" s="661"/>
      <c r="Q28" s="676">
        <v>0</v>
      </c>
      <c r="R28" s="660"/>
      <c r="S28" s="676">
        <v>0</v>
      </c>
      <c r="T28" s="741"/>
      <c r="U28" s="699">
        <v>0</v>
      </c>
    </row>
    <row r="29" spans="1:21" ht="14.4" customHeight="1" x14ac:dyDescent="0.3">
      <c r="A29" s="659">
        <v>25</v>
      </c>
      <c r="B29" s="660" t="s">
        <v>1498</v>
      </c>
      <c r="C29" s="660">
        <v>89301251</v>
      </c>
      <c r="D29" s="739" t="s">
        <v>2189</v>
      </c>
      <c r="E29" s="740" t="s">
        <v>1647</v>
      </c>
      <c r="F29" s="660" t="s">
        <v>1621</v>
      </c>
      <c r="G29" s="660" t="s">
        <v>1685</v>
      </c>
      <c r="H29" s="660" t="s">
        <v>558</v>
      </c>
      <c r="I29" s="660" t="s">
        <v>614</v>
      </c>
      <c r="J29" s="660" t="s">
        <v>615</v>
      </c>
      <c r="K29" s="660" t="s">
        <v>1686</v>
      </c>
      <c r="L29" s="661">
        <v>0</v>
      </c>
      <c r="M29" s="661">
        <v>0</v>
      </c>
      <c r="N29" s="660">
        <v>2</v>
      </c>
      <c r="O29" s="741">
        <v>0.5</v>
      </c>
      <c r="P29" s="661"/>
      <c r="Q29" s="676"/>
      <c r="R29" s="660"/>
      <c r="S29" s="676">
        <v>0</v>
      </c>
      <c r="T29" s="741"/>
      <c r="U29" s="699">
        <v>0</v>
      </c>
    </row>
    <row r="30" spans="1:21" ht="14.4" customHeight="1" x14ac:dyDescent="0.3">
      <c r="A30" s="659">
        <v>25</v>
      </c>
      <c r="B30" s="660" t="s">
        <v>1498</v>
      </c>
      <c r="C30" s="660">
        <v>89301251</v>
      </c>
      <c r="D30" s="739" t="s">
        <v>2189</v>
      </c>
      <c r="E30" s="740" t="s">
        <v>1647</v>
      </c>
      <c r="F30" s="660" t="s">
        <v>1621</v>
      </c>
      <c r="G30" s="660" t="s">
        <v>1685</v>
      </c>
      <c r="H30" s="660" t="s">
        <v>558</v>
      </c>
      <c r="I30" s="660" t="s">
        <v>622</v>
      </c>
      <c r="J30" s="660" t="s">
        <v>615</v>
      </c>
      <c r="K30" s="660" t="s">
        <v>1687</v>
      </c>
      <c r="L30" s="661">
        <v>0</v>
      </c>
      <c r="M30" s="661">
        <v>0</v>
      </c>
      <c r="N30" s="660">
        <v>2</v>
      </c>
      <c r="O30" s="741">
        <v>0.5</v>
      </c>
      <c r="P30" s="661"/>
      <c r="Q30" s="676"/>
      <c r="R30" s="660"/>
      <c r="S30" s="676">
        <v>0</v>
      </c>
      <c r="T30" s="741"/>
      <c r="U30" s="699">
        <v>0</v>
      </c>
    </row>
    <row r="31" spans="1:21" ht="14.4" customHeight="1" x14ac:dyDescent="0.3">
      <c r="A31" s="659">
        <v>25</v>
      </c>
      <c r="B31" s="660" t="s">
        <v>1498</v>
      </c>
      <c r="C31" s="660">
        <v>89301251</v>
      </c>
      <c r="D31" s="739" t="s">
        <v>2189</v>
      </c>
      <c r="E31" s="740" t="s">
        <v>1647</v>
      </c>
      <c r="F31" s="660" t="s">
        <v>1621</v>
      </c>
      <c r="G31" s="660" t="s">
        <v>1670</v>
      </c>
      <c r="H31" s="660" t="s">
        <v>1152</v>
      </c>
      <c r="I31" s="660" t="s">
        <v>1377</v>
      </c>
      <c r="J31" s="660" t="s">
        <v>1378</v>
      </c>
      <c r="K31" s="660" t="s">
        <v>1379</v>
      </c>
      <c r="L31" s="661">
        <v>154.01</v>
      </c>
      <c r="M31" s="661">
        <v>308.02</v>
      </c>
      <c r="N31" s="660">
        <v>2</v>
      </c>
      <c r="O31" s="741">
        <v>2</v>
      </c>
      <c r="P31" s="661">
        <v>308.02</v>
      </c>
      <c r="Q31" s="676">
        <v>1</v>
      </c>
      <c r="R31" s="660">
        <v>2</v>
      </c>
      <c r="S31" s="676">
        <v>1</v>
      </c>
      <c r="T31" s="741">
        <v>2</v>
      </c>
      <c r="U31" s="699">
        <v>1</v>
      </c>
    </row>
    <row r="32" spans="1:21" ht="14.4" customHeight="1" x14ac:dyDescent="0.3">
      <c r="A32" s="659">
        <v>25</v>
      </c>
      <c r="B32" s="660" t="s">
        <v>1498</v>
      </c>
      <c r="C32" s="660">
        <v>89301251</v>
      </c>
      <c r="D32" s="739" t="s">
        <v>2189</v>
      </c>
      <c r="E32" s="740" t="s">
        <v>1647</v>
      </c>
      <c r="F32" s="660" t="s">
        <v>1621</v>
      </c>
      <c r="G32" s="660" t="s">
        <v>1671</v>
      </c>
      <c r="H32" s="660" t="s">
        <v>1152</v>
      </c>
      <c r="I32" s="660" t="s">
        <v>1672</v>
      </c>
      <c r="J32" s="660" t="s">
        <v>656</v>
      </c>
      <c r="K32" s="660" t="s">
        <v>1673</v>
      </c>
      <c r="L32" s="661">
        <v>48.31</v>
      </c>
      <c r="M32" s="661">
        <v>48.31</v>
      </c>
      <c r="N32" s="660">
        <v>1</v>
      </c>
      <c r="O32" s="741">
        <v>0.5</v>
      </c>
      <c r="P32" s="661">
        <v>48.31</v>
      </c>
      <c r="Q32" s="676">
        <v>1</v>
      </c>
      <c r="R32" s="660">
        <v>1</v>
      </c>
      <c r="S32" s="676">
        <v>1</v>
      </c>
      <c r="T32" s="741">
        <v>0.5</v>
      </c>
      <c r="U32" s="699">
        <v>1</v>
      </c>
    </row>
    <row r="33" spans="1:21" ht="14.4" customHeight="1" x14ac:dyDescent="0.3">
      <c r="A33" s="659">
        <v>25</v>
      </c>
      <c r="B33" s="660" t="s">
        <v>1498</v>
      </c>
      <c r="C33" s="660">
        <v>89301251</v>
      </c>
      <c r="D33" s="739" t="s">
        <v>2189</v>
      </c>
      <c r="E33" s="740" t="s">
        <v>1647</v>
      </c>
      <c r="F33" s="660" t="s">
        <v>1621</v>
      </c>
      <c r="G33" s="660" t="s">
        <v>1688</v>
      </c>
      <c r="H33" s="660" t="s">
        <v>558</v>
      </c>
      <c r="I33" s="660" t="s">
        <v>1689</v>
      </c>
      <c r="J33" s="660" t="s">
        <v>663</v>
      </c>
      <c r="K33" s="660" t="s">
        <v>1690</v>
      </c>
      <c r="L33" s="661">
        <v>48.98</v>
      </c>
      <c r="M33" s="661">
        <v>48.98</v>
      </c>
      <c r="N33" s="660">
        <v>1</v>
      </c>
      <c r="O33" s="741">
        <v>1</v>
      </c>
      <c r="P33" s="661"/>
      <c r="Q33" s="676">
        <v>0</v>
      </c>
      <c r="R33" s="660"/>
      <c r="S33" s="676">
        <v>0</v>
      </c>
      <c r="T33" s="741"/>
      <c r="U33" s="699">
        <v>0</v>
      </c>
    </row>
    <row r="34" spans="1:21" ht="14.4" customHeight="1" x14ac:dyDescent="0.3">
      <c r="A34" s="659">
        <v>25</v>
      </c>
      <c r="B34" s="660" t="s">
        <v>1498</v>
      </c>
      <c r="C34" s="660">
        <v>89301251</v>
      </c>
      <c r="D34" s="739" t="s">
        <v>2189</v>
      </c>
      <c r="E34" s="740" t="s">
        <v>1647</v>
      </c>
      <c r="F34" s="660" t="s">
        <v>1621</v>
      </c>
      <c r="G34" s="660" t="s">
        <v>1691</v>
      </c>
      <c r="H34" s="660" t="s">
        <v>558</v>
      </c>
      <c r="I34" s="660" t="s">
        <v>1692</v>
      </c>
      <c r="J34" s="660" t="s">
        <v>1125</v>
      </c>
      <c r="K34" s="660" t="s">
        <v>1693</v>
      </c>
      <c r="L34" s="661">
        <v>22.68</v>
      </c>
      <c r="M34" s="661">
        <v>22.68</v>
      </c>
      <c r="N34" s="660">
        <v>1</v>
      </c>
      <c r="O34" s="741">
        <v>0.5</v>
      </c>
      <c r="P34" s="661">
        <v>22.68</v>
      </c>
      <c r="Q34" s="676">
        <v>1</v>
      </c>
      <c r="R34" s="660">
        <v>1</v>
      </c>
      <c r="S34" s="676">
        <v>1</v>
      </c>
      <c r="T34" s="741">
        <v>0.5</v>
      </c>
      <c r="U34" s="699">
        <v>1</v>
      </c>
    </row>
    <row r="35" spans="1:21" ht="14.4" customHeight="1" x14ac:dyDescent="0.3">
      <c r="A35" s="659">
        <v>25</v>
      </c>
      <c r="B35" s="660" t="s">
        <v>1498</v>
      </c>
      <c r="C35" s="660">
        <v>89301251</v>
      </c>
      <c r="D35" s="739" t="s">
        <v>2189</v>
      </c>
      <c r="E35" s="740" t="s">
        <v>1647</v>
      </c>
      <c r="F35" s="660" t="s">
        <v>1621</v>
      </c>
      <c r="G35" s="660" t="s">
        <v>1694</v>
      </c>
      <c r="H35" s="660" t="s">
        <v>558</v>
      </c>
      <c r="I35" s="660" t="s">
        <v>1695</v>
      </c>
      <c r="J35" s="660" t="s">
        <v>880</v>
      </c>
      <c r="K35" s="660" t="s">
        <v>1696</v>
      </c>
      <c r="L35" s="661">
        <v>52.42</v>
      </c>
      <c r="M35" s="661">
        <v>52.42</v>
      </c>
      <c r="N35" s="660">
        <v>1</v>
      </c>
      <c r="O35" s="741">
        <v>0.5</v>
      </c>
      <c r="P35" s="661">
        <v>52.42</v>
      </c>
      <c r="Q35" s="676">
        <v>1</v>
      </c>
      <c r="R35" s="660">
        <v>1</v>
      </c>
      <c r="S35" s="676">
        <v>1</v>
      </c>
      <c r="T35" s="741">
        <v>0.5</v>
      </c>
      <c r="U35" s="699">
        <v>1</v>
      </c>
    </row>
    <row r="36" spans="1:21" ht="14.4" customHeight="1" x14ac:dyDescent="0.3">
      <c r="A36" s="659">
        <v>25</v>
      </c>
      <c r="B36" s="660" t="s">
        <v>1498</v>
      </c>
      <c r="C36" s="660">
        <v>89301251</v>
      </c>
      <c r="D36" s="739" t="s">
        <v>2189</v>
      </c>
      <c r="E36" s="740" t="s">
        <v>1648</v>
      </c>
      <c r="F36" s="660" t="s">
        <v>1621</v>
      </c>
      <c r="G36" s="660" t="s">
        <v>1666</v>
      </c>
      <c r="H36" s="660" t="s">
        <v>558</v>
      </c>
      <c r="I36" s="660" t="s">
        <v>1318</v>
      </c>
      <c r="J36" s="660" t="s">
        <v>1577</v>
      </c>
      <c r="K36" s="660" t="s">
        <v>1578</v>
      </c>
      <c r="L36" s="661">
        <v>333.31</v>
      </c>
      <c r="M36" s="661">
        <v>666.62</v>
      </c>
      <c r="N36" s="660">
        <v>2</v>
      </c>
      <c r="O36" s="741">
        <v>2</v>
      </c>
      <c r="P36" s="661"/>
      <c r="Q36" s="676">
        <v>0</v>
      </c>
      <c r="R36" s="660"/>
      <c r="S36" s="676">
        <v>0</v>
      </c>
      <c r="T36" s="741"/>
      <c r="U36" s="699">
        <v>0</v>
      </c>
    </row>
    <row r="37" spans="1:21" ht="14.4" customHeight="1" x14ac:dyDescent="0.3">
      <c r="A37" s="659">
        <v>25</v>
      </c>
      <c r="B37" s="660" t="s">
        <v>1498</v>
      </c>
      <c r="C37" s="660">
        <v>89301251</v>
      </c>
      <c r="D37" s="739" t="s">
        <v>2189</v>
      </c>
      <c r="E37" s="740" t="s">
        <v>1648</v>
      </c>
      <c r="F37" s="660" t="s">
        <v>1621</v>
      </c>
      <c r="G37" s="660" t="s">
        <v>1666</v>
      </c>
      <c r="H37" s="660" t="s">
        <v>558</v>
      </c>
      <c r="I37" s="660" t="s">
        <v>1318</v>
      </c>
      <c r="J37" s="660" t="s">
        <v>1577</v>
      </c>
      <c r="K37" s="660" t="s">
        <v>1578</v>
      </c>
      <c r="L37" s="661">
        <v>156.86000000000001</v>
      </c>
      <c r="M37" s="661">
        <v>2666.6200000000008</v>
      </c>
      <c r="N37" s="660">
        <v>17</v>
      </c>
      <c r="O37" s="741">
        <v>16</v>
      </c>
      <c r="P37" s="661">
        <v>627.44000000000005</v>
      </c>
      <c r="Q37" s="676">
        <v>0.23529411764705876</v>
      </c>
      <c r="R37" s="660">
        <v>4</v>
      </c>
      <c r="S37" s="676">
        <v>0.23529411764705882</v>
      </c>
      <c r="T37" s="741">
        <v>4</v>
      </c>
      <c r="U37" s="699">
        <v>0.25</v>
      </c>
    </row>
    <row r="38" spans="1:21" ht="14.4" customHeight="1" x14ac:dyDescent="0.3">
      <c r="A38" s="659">
        <v>25</v>
      </c>
      <c r="B38" s="660" t="s">
        <v>1498</v>
      </c>
      <c r="C38" s="660">
        <v>89301251</v>
      </c>
      <c r="D38" s="739" t="s">
        <v>2189</v>
      </c>
      <c r="E38" s="740" t="s">
        <v>1648</v>
      </c>
      <c r="F38" s="660" t="s">
        <v>1621</v>
      </c>
      <c r="G38" s="660" t="s">
        <v>1697</v>
      </c>
      <c r="H38" s="660" t="s">
        <v>558</v>
      </c>
      <c r="I38" s="660" t="s">
        <v>1382</v>
      </c>
      <c r="J38" s="660" t="s">
        <v>1383</v>
      </c>
      <c r="K38" s="660" t="s">
        <v>1698</v>
      </c>
      <c r="L38" s="661">
        <v>67.040000000000006</v>
      </c>
      <c r="M38" s="661">
        <v>134.08000000000001</v>
      </c>
      <c r="N38" s="660">
        <v>2</v>
      </c>
      <c r="O38" s="741">
        <v>1</v>
      </c>
      <c r="P38" s="661">
        <v>134.08000000000001</v>
      </c>
      <c r="Q38" s="676">
        <v>1</v>
      </c>
      <c r="R38" s="660">
        <v>2</v>
      </c>
      <c r="S38" s="676">
        <v>1</v>
      </c>
      <c r="T38" s="741">
        <v>1</v>
      </c>
      <c r="U38" s="699">
        <v>1</v>
      </c>
    </row>
    <row r="39" spans="1:21" ht="14.4" customHeight="1" x14ac:dyDescent="0.3">
      <c r="A39" s="659">
        <v>25</v>
      </c>
      <c r="B39" s="660" t="s">
        <v>1498</v>
      </c>
      <c r="C39" s="660">
        <v>89301251</v>
      </c>
      <c r="D39" s="739" t="s">
        <v>2189</v>
      </c>
      <c r="E39" s="740" t="s">
        <v>1648</v>
      </c>
      <c r="F39" s="660" t="s">
        <v>1621</v>
      </c>
      <c r="G39" s="660" t="s">
        <v>1674</v>
      </c>
      <c r="H39" s="660" t="s">
        <v>1152</v>
      </c>
      <c r="I39" s="660" t="s">
        <v>1373</v>
      </c>
      <c r="J39" s="660" t="s">
        <v>1374</v>
      </c>
      <c r="K39" s="660" t="s">
        <v>1582</v>
      </c>
      <c r="L39" s="661">
        <v>184.22</v>
      </c>
      <c r="M39" s="661">
        <v>184.22</v>
      </c>
      <c r="N39" s="660">
        <v>1</v>
      </c>
      <c r="O39" s="741">
        <v>1</v>
      </c>
      <c r="P39" s="661"/>
      <c r="Q39" s="676">
        <v>0</v>
      </c>
      <c r="R39" s="660"/>
      <c r="S39" s="676">
        <v>0</v>
      </c>
      <c r="T39" s="741"/>
      <c r="U39" s="699">
        <v>0</v>
      </c>
    </row>
    <row r="40" spans="1:21" ht="14.4" customHeight="1" x14ac:dyDescent="0.3">
      <c r="A40" s="659">
        <v>25</v>
      </c>
      <c r="B40" s="660" t="s">
        <v>1498</v>
      </c>
      <c r="C40" s="660">
        <v>89301251</v>
      </c>
      <c r="D40" s="739" t="s">
        <v>2189</v>
      </c>
      <c r="E40" s="740" t="s">
        <v>1648</v>
      </c>
      <c r="F40" s="660" t="s">
        <v>1621</v>
      </c>
      <c r="G40" s="660" t="s">
        <v>1670</v>
      </c>
      <c r="H40" s="660" t="s">
        <v>1152</v>
      </c>
      <c r="I40" s="660" t="s">
        <v>1377</v>
      </c>
      <c r="J40" s="660" t="s">
        <v>1378</v>
      </c>
      <c r="K40" s="660" t="s">
        <v>1379</v>
      </c>
      <c r="L40" s="661">
        <v>154.01</v>
      </c>
      <c r="M40" s="661">
        <v>770.05</v>
      </c>
      <c r="N40" s="660">
        <v>5</v>
      </c>
      <c r="O40" s="741">
        <v>4</v>
      </c>
      <c r="P40" s="661">
        <v>154.01</v>
      </c>
      <c r="Q40" s="676">
        <v>0.2</v>
      </c>
      <c r="R40" s="660">
        <v>1</v>
      </c>
      <c r="S40" s="676">
        <v>0.2</v>
      </c>
      <c r="T40" s="741">
        <v>1</v>
      </c>
      <c r="U40" s="699">
        <v>0.25</v>
      </c>
    </row>
    <row r="41" spans="1:21" ht="14.4" customHeight="1" x14ac:dyDescent="0.3">
      <c r="A41" s="659">
        <v>25</v>
      </c>
      <c r="B41" s="660" t="s">
        <v>1498</v>
      </c>
      <c r="C41" s="660">
        <v>89301251</v>
      </c>
      <c r="D41" s="739" t="s">
        <v>2189</v>
      </c>
      <c r="E41" s="740" t="s">
        <v>1648</v>
      </c>
      <c r="F41" s="660" t="s">
        <v>1621</v>
      </c>
      <c r="G41" s="660" t="s">
        <v>1670</v>
      </c>
      <c r="H41" s="660" t="s">
        <v>1152</v>
      </c>
      <c r="I41" s="660" t="s">
        <v>1699</v>
      </c>
      <c r="J41" s="660" t="s">
        <v>1700</v>
      </c>
      <c r="K41" s="660" t="s">
        <v>1701</v>
      </c>
      <c r="L41" s="661">
        <v>77.010000000000005</v>
      </c>
      <c r="M41" s="661">
        <v>308.04000000000002</v>
      </c>
      <c r="N41" s="660">
        <v>4</v>
      </c>
      <c r="O41" s="741">
        <v>2</v>
      </c>
      <c r="P41" s="661"/>
      <c r="Q41" s="676">
        <v>0</v>
      </c>
      <c r="R41" s="660"/>
      <c r="S41" s="676">
        <v>0</v>
      </c>
      <c r="T41" s="741"/>
      <c r="U41" s="699">
        <v>0</v>
      </c>
    </row>
    <row r="42" spans="1:21" ht="14.4" customHeight="1" x14ac:dyDescent="0.3">
      <c r="A42" s="659">
        <v>25</v>
      </c>
      <c r="B42" s="660" t="s">
        <v>1498</v>
      </c>
      <c r="C42" s="660">
        <v>89301251</v>
      </c>
      <c r="D42" s="739" t="s">
        <v>2189</v>
      </c>
      <c r="E42" s="740" t="s">
        <v>1648</v>
      </c>
      <c r="F42" s="660" t="s">
        <v>1621</v>
      </c>
      <c r="G42" s="660" t="s">
        <v>1702</v>
      </c>
      <c r="H42" s="660" t="s">
        <v>558</v>
      </c>
      <c r="I42" s="660" t="s">
        <v>916</v>
      </c>
      <c r="J42" s="660" t="s">
        <v>917</v>
      </c>
      <c r="K42" s="660" t="s">
        <v>1703</v>
      </c>
      <c r="L42" s="661">
        <v>116.11</v>
      </c>
      <c r="M42" s="661">
        <v>232.22</v>
      </c>
      <c r="N42" s="660">
        <v>2</v>
      </c>
      <c r="O42" s="741">
        <v>1</v>
      </c>
      <c r="P42" s="661"/>
      <c r="Q42" s="676">
        <v>0</v>
      </c>
      <c r="R42" s="660"/>
      <c r="S42" s="676">
        <v>0</v>
      </c>
      <c r="T42" s="741"/>
      <c r="U42" s="699">
        <v>0</v>
      </c>
    </row>
    <row r="43" spans="1:21" ht="14.4" customHeight="1" x14ac:dyDescent="0.3">
      <c r="A43" s="659">
        <v>25</v>
      </c>
      <c r="B43" s="660" t="s">
        <v>1498</v>
      </c>
      <c r="C43" s="660">
        <v>89301251</v>
      </c>
      <c r="D43" s="739" t="s">
        <v>2189</v>
      </c>
      <c r="E43" s="740" t="s">
        <v>1648</v>
      </c>
      <c r="F43" s="660" t="s">
        <v>1621</v>
      </c>
      <c r="G43" s="660" t="s">
        <v>1671</v>
      </c>
      <c r="H43" s="660" t="s">
        <v>1152</v>
      </c>
      <c r="I43" s="660" t="s">
        <v>1672</v>
      </c>
      <c r="J43" s="660" t="s">
        <v>656</v>
      </c>
      <c r="K43" s="660" t="s">
        <v>1673</v>
      </c>
      <c r="L43" s="661">
        <v>29.78</v>
      </c>
      <c r="M43" s="661">
        <v>29.78</v>
      </c>
      <c r="N43" s="660">
        <v>1</v>
      </c>
      <c r="O43" s="741">
        <v>1</v>
      </c>
      <c r="P43" s="661"/>
      <c r="Q43" s="676">
        <v>0</v>
      </c>
      <c r="R43" s="660"/>
      <c r="S43" s="676">
        <v>0</v>
      </c>
      <c r="T43" s="741"/>
      <c r="U43" s="699">
        <v>0</v>
      </c>
    </row>
    <row r="44" spans="1:21" ht="14.4" customHeight="1" x14ac:dyDescent="0.3">
      <c r="A44" s="659">
        <v>25</v>
      </c>
      <c r="B44" s="660" t="s">
        <v>1498</v>
      </c>
      <c r="C44" s="660">
        <v>89301251</v>
      </c>
      <c r="D44" s="739" t="s">
        <v>2189</v>
      </c>
      <c r="E44" s="740" t="s">
        <v>1648</v>
      </c>
      <c r="F44" s="660" t="s">
        <v>1621</v>
      </c>
      <c r="G44" s="660" t="s">
        <v>1704</v>
      </c>
      <c r="H44" s="660" t="s">
        <v>558</v>
      </c>
      <c r="I44" s="660" t="s">
        <v>1705</v>
      </c>
      <c r="J44" s="660" t="s">
        <v>1706</v>
      </c>
      <c r="K44" s="660" t="s">
        <v>1707</v>
      </c>
      <c r="L44" s="661">
        <v>0</v>
      </c>
      <c r="M44" s="661">
        <v>0</v>
      </c>
      <c r="N44" s="660">
        <v>1</v>
      </c>
      <c r="O44" s="741">
        <v>1</v>
      </c>
      <c r="P44" s="661">
        <v>0</v>
      </c>
      <c r="Q44" s="676"/>
      <c r="R44" s="660">
        <v>1</v>
      </c>
      <c r="S44" s="676">
        <v>1</v>
      </c>
      <c r="T44" s="741">
        <v>1</v>
      </c>
      <c r="U44" s="699">
        <v>1</v>
      </c>
    </row>
    <row r="45" spans="1:21" ht="14.4" customHeight="1" x14ac:dyDescent="0.3">
      <c r="A45" s="659">
        <v>25</v>
      </c>
      <c r="B45" s="660" t="s">
        <v>1498</v>
      </c>
      <c r="C45" s="660">
        <v>89301251</v>
      </c>
      <c r="D45" s="739" t="s">
        <v>2189</v>
      </c>
      <c r="E45" s="740" t="s">
        <v>1651</v>
      </c>
      <c r="F45" s="660" t="s">
        <v>1621</v>
      </c>
      <c r="G45" s="660" t="s">
        <v>1666</v>
      </c>
      <c r="H45" s="660" t="s">
        <v>558</v>
      </c>
      <c r="I45" s="660" t="s">
        <v>1667</v>
      </c>
      <c r="J45" s="660" t="s">
        <v>1577</v>
      </c>
      <c r="K45" s="660" t="s">
        <v>1668</v>
      </c>
      <c r="L45" s="661">
        <v>0</v>
      </c>
      <c r="M45" s="661">
        <v>0</v>
      </c>
      <c r="N45" s="660">
        <v>3</v>
      </c>
      <c r="O45" s="741">
        <v>3</v>
      </c>
      <c r="P45" s="661"/>
      <c r="Q45" s="676"/>
      <c r="R45" s="660"/>
      <c r="S45" s="676">
        <v>0</v>
      </c>
      <c r="T45" s="741"/>
      <c r="U45" s="699">
        <v>0</v>
      </c>
    </row>
    <row r="46" spans="1:21" ht="14.4" customHeight="1" x14ac:dyDescent="0.3">
      <c r="A46" s="659">
        <v>25</v>
      </c>
      <c r="B46" s="660" t="s">
        <v>1498</v>
      </c>
      <c r="C46" s="660">
        <v>89301251</v>
      </c>
      <c r="D46" s="739" t="s">
        <v>2189</v>
      </c>
      <c r="E46" s="740" t="s">
        <v>1651</v>
      </c>
      <c r="F46" s="660" t="s">
        <v>1621</v>
      </c>
      <c r="G46" s="660" t="s">
        <v>1666</v>
      </c>
      <c r="H46" s="660" t="s">
        <v>558</v>
      </c>
      <c r="I46" s="660" t="s">
        <v>1318</v>
      </c>
      <c r="J46" s="660" t="s">
        <v>1577</v>
      </c>
      <c r="K46" s="660" t="s">
        <v>1578</v>
      </c>
      <c r="L46" s="661">
        <v>333.31</v>
      </c>
      <c r="M46" s="661">
        <v>999.93000000000006</v>
      </c>
      <c r="N46" s="660">
        <v>3</v>
      </c>
      <c r="O46" s="741">
        <v>3</v>
      </c>
      <c r="P46" s="661">
        <v>333.31</v>
      </c>
      <c r="Q46" s="676">
        <v>0.33333333333333331</v>
      </c>
      <c r="R46" s="660">
        <v>1</v>
      </c>
      <c r="S46" s="676">
        <v>0.33333333333333331</v>
      </c>
      <c r="T46" s="741">
        <v>1</v>
      </c>
      <c r="U46" s="699">
        <v>0.33333333333333331</v>
      </c>
    </row>
    <row r="47" spans="1:21" ht="14.4" customHeight="1" x14ac:dyDescent="0.3">
      <c r="A47" s="659">
        <v>25</v>
      </c>
      <c r="B47" s="660" t="s">
        <v>1498</v>
      </c>
      <c r="C47" s="660">
        <v>89301251</v>
      </c>
      <c r="D47" s="739" t="s">
        <v>2189</v>
      </c>
      <c r="E47" s="740" t="s">
        <v>1651</v>
      </c>
      <c r="F47" s="660" t="s">
        <v>1621</v>
      </c>
      <c r="G47" s="660" t="s">
        <v>1666</v>
      </c>
      <c r="H47" s="660" t="s">
        <v>558</v>
      </c>
      <c r="I47" s="660" t="s">
        <v>1318</v>
      </c>
      <c r="J47" s="660" t="s">
        <v>1577</v>
      </c>
      <c r="K47" s="660" t="s">
        <v>1578</v>
      </c>
      <c r="L47" s="661">
        <v>156.86000000000001</v>
      </c>
      <c r="M47" s="661">
        <v>1725.46</v>
      </c>
      <c r="N47" s="660">
        <v>11</v>
      </c>
      <c r="O47" s="741">
        <v>8</v>
      </c>
      <c r="P47" s="661">
        <v>470.58000000000004</v>
      </c>
      <c r="Q47" s="676">
        <v>0.27272727272727276</v>
      </c>
      <c r="R47" s="660">
        <v>3</v>
      </c>
      <c r="S47" s="676">
        <v>0.27272727272727271</v>
      </c>
      <c r="T47" s="741">
        <v>3</v>
      </c>
      <c r="U47" s="699">
        <v>0.375</v>
      </c>
    </row>
    <row r="48" spans="1:21" ht="14.4" customHeight="1" x14ac:dyDescent="0.3">
      <c r="A48" s="659">
        <v>25</v>
      </c>
      <c r="B48" s="660" t="s">
        <v>1498</v>
      </c>
      <c r="C48" s="660">
        <v>89301251</v>
      </c>
      <c r="D48" s="739" t="s">
        <v>2189</v>
      </c>
      <c r="E48" s="740" t="s">
        <v>1651</v>
      </c>
      <c r="F48" s="660" t="s">
        <v>1621</v>
      </c>
      <c r="G48" s="660" t="s">
        <v>1666</v>
      </c>
      <c r="H48" s="660" t="s">
        <v>558</v>
      </c>
      <c r="I48" s="660" t="s">
        <v>1669</v>
      </c>
      <c r="J48" s="660" t="s">
        <v>1577</v>
      </c>
      <c r="K48" s="660" t="s">
        <v>1578</v>
      </c>
      <c r="L48" s="661">
        <v>156.86000000000001</v>
      </c>
      <c r="M48" s="661">
        <v>156.86000000000001</v>
      </c>
      <c r="N48" s="660">
        <v>1</v>
      </c>
      <c r="O48" s="741">
        <v>1</v>
      </c>
      <c r="P48" s="661"/>
      <c r="Q48" s="676">
        <v>0</v>
      </c>
      <c r="R48" s="660"/>
      <c r="S48" s="676">
        <v>0</v>
      </c>
      <c r="T48" s="741"/>
      <c r="U48" s="699">
        <v>0</v>
      </c>
    </row>
    <row r="49" spans="1:21" ht="14.4" customHeight="1" x14ac:dyDescent="0.3">
      <c r="A49" s="659">
        <v>25</v>
      </c>
      <c r="B49" s="660" t="s">
        <v>1498</v>
      </c>
      <c r="C49" s="660">
        <v>89301251</v>
      </c>
      <c r="D49" s="739" t="s">
        <v>2189</v>
      </c>
      <c r="E49" s="740" t="s">
        <v>1651</v>
      </c>
      <c r="F49" s="660" t="s">
        <v>1621</v>
      </c>
      <c r="G49" s="660" t="s">
        <v>1708</v>
      </c>
      <c r="H49" s="660" t="s">
        <v>1152</v>
      </c>
      <c r="I49" s="660" t="s">
        <v>1709</v>
      </c>
      <c r="J49" s="660" t="s">
        <v>1710</v>
      </c>
      <c r="K49" s="660" t="s">
        <v>1582</v>
      </c>
      <c r="L49" s="661">
        <v>69.86</v>
      </c>
      <c r="M49" s="661">
        <v>209.57999999999998</v>
      </c>
      <c r="N49" s="660">
        <v>3</v>
      </c>
      <c r="O49" s="741">
        <v>1</v>
      </c>
      <c r="P49" s="661"/>
      <c r="Q49" s="676">
        <v>0</v>
      </c>
      <c r="R49" s="660"/>
      <c r="S49" s="676">
        <v>0</v>
      </c>
      <c r="T49" s="741"/>
      <c r="U49" s="699">
        <v>0</v>
      </c>
    </row>
    <row r="50" spans="1:21" ht="14.4" customHeight="1" x14ac:dyDescent="0.3">
      <c r="A50" s="659">
        <v>25</v>
      </c>
      <c r="B50" s="660" t="s">
        <v>1498</v>
      </c>
      <c r="C50" s="660">
        <v>89301251</v>
      </c>
      <c r="D50" s="739" t="s">
        <v>2189</v>
      </c>
      <c r="E50" s="740" t="s">
        <v>1651</v>
      </c>
      <c r="F50" s="660" t="s">
        <v>1621</v>
      </c>
      <c r="G50" s="660" t="s">
        <v>1711</v>
      </c>
      <c r="H50" s="660" t="s">
        <v>558</v>
      </c>
      <c r="I50" s="660" t="s">
        <v>772</v>
      </c>
      <c r="J50" s="660" t="s">
        <v>773</v>
      </c>
      <c r="K50" s="660" t="s">
        <v>1712</v>
      </c>
      <c r="L50" s="661">
        <v>0</v>
      </c>
      <c r="M50" s="661">
        <v>0</v>
      </c>
      <c r="N50" s="660">
        <v>1</v>
      </c>
      <c r="O50" s="741">
        <v>0.5</v>
      </c>
      <c r="P50" s="661">
        <v>0</v>
      </c>
      <c r="Q50" s="676"/>
      <c r="R50" s="660">
        <v>1</v>
      </c>
      <c r="S50" s="676">
        <v>1</v>
      </c>
      <c r="T50" s="741">
        <v>0.5</v>
      </c>
      <c r="U50" s="699">
        <v>1</v>
      </c>
    </row>
    <row r="51" spans="1:21" ht="14.4" customHeight="1" x14ac:dyDescent="0.3">
      <c r="A51" s="659">
        <v>25</v>
      </c>
      <c r="B51" s="660" t="s">
        <v>1498</v>
      </c>
      <c r="C51" s="660">
        <v>89301251</v>
      </c>
      <c r="D51" s="739" t="s">
        <v>2189</v>
      </c>
      <c r="E51" s="740" t="s">
        <v>1651</v>
      </c>
      <c r="F51" s="660" t="s">
        <v>1621</v>
      </c>
      <c r="G51" s="660" t="s">
        <v>1670</v>
      </c>
      <c r="H51" s="660" t="s">
        <v>1152</v>
      </c>
      <c r="I51" s="660" t="s">
        <v>1377</v>
      </c>
      <c r="J51" s="660" t="s">
        <v>1378</v>
      </c>
      <c r="K51" s="660" t="s">
        <v>1379</v>
      </c>
      <c r="L51" s="661">
        <v>154.01</v>
      </c>
      <c r="M51" s="661">
        <v>1078.07</v>
      </c>
      <c r="N51" s="660">
        <v>7</v>
      </c>
      <c r="O51" s="741">
        <v>5</v>
      </c>
      <c r="P51" s="661">
        <v>462.03</v>
      </c>
      <c r="Q51" s="676">
        <v>0.42857142857142855</v>
      </c>
      <c r="R51" s="660">
        <v>3</v>
      </c>
      <c r="S51" s="676">
        <v>0.42857142857142855</v>
      </c>
      <c r="T51" s="741">
        <v>2</v>
      </c>
      <c r="U51" s="699">
        <v>0.4</v>
      </c>
    </row>
    <row r="52" spans="1:21" ht="14.4" customHeight="1" x14ac:dyDescent="0.3">
      <c r="A52" s="659">
        <v>25</v>
      </c>
      <c r="B52" s="660" t="s">
        <v>1498</v>
      </c>
      <c r="C52" s="660">
        <v>89301251</v>
      </c>
      <c r="D52" s="739" t="s">
        <v>2189</v>
      </c>
      <c r="E52" s="740" t="s">
        <v>1651</v>
      </c>
      <c r="F52" s="660" t="s">
        <v>1621</v>
      </c>
      <c r="G52" s="660" t="s">
        <v>1713</v>
      </c>
      <c r="H52" s="660" t="s">
        <v>558</v>
      </c>
      <c r="I52" s="660" t="s">
        <v>1311</v>
      </c>
      <c r="J52" s="660" t="s">
        <v>1312</v>
      </c>
      <c r="K52" s="660" t="s">
        <v>1714</v>
      </c>
      <c r="L52" s="661">
        <v>38.65</v>
      </c>
      <c r="M52" s="661">
        <v>38.65</v>
      </c>
      <c r="N52" s="660">
        <v>1</v>
      </c>
      <c r="O52" s="741">
        <v>0.5</v>
      </c>
      <c r="P52" s="661">
        <v>38.65</v>
      </c>
      <c r="Q52" s="676">
        <v>1</v>
      </c>
      <c r="R52" s="660">
        <v>1</v>
      </c>
      <c r="S52" s="676">
        <v>1</v>
      </c>
      <c r="T52" s="741">
        <v>0.5</v>
      </c>
      <c r="U52" s="699">
        <v>1</v>
      </c>
    </row>
    <row r="53" spans="1:21" ht="14.4" customHeight="1" x14ac:dyDescent="0.3">
      <c r="A53" s="659">
        <v>25</v>
      </c>
      <c r="B53" s="660" t="s">
        <v>1498</v>
      </c>
      <c r="C53" s="660">
        <v>89301251</v>
      </c>
      <c r="D53" s="739" t="s">
        <v>2189</v>
      </c>
      <c r="E53" s="740" t="s">
        <v>1651</v>
      </c>
      <c r="F53" s="660" t="s">
        <v>1621</v>
      </c>
      <c r="G53" s="660" t="s">
        <v>1702</v>
      </c>
      <c r="H53" s="660" t="s">
        <v>558</v>
      </c>
      <c r="I53" s="660" t="s">
        <v>1715</v>
      </c>
      <c r="J53" s="660" t="s">
        <v>917</v>
      </c>
      <c r="K53" s="660" t="s">
        <v>1680</v>
      </c>
      <c r="L53" s="661">
        <v>0</v>
      </c>
      <c r="M53" s="661">
        <v>0</v>
      </c>
      <c r="N53" s="660">
        <v>2</v>
      </c>
      <c r="O53" s="741">
        <v>1</v>
      </c>
      <c r="P53" s="661"/>
      <c r="Q53" s="676"/>
      <c r="R53" s="660"/>
      <c r="S53" s="676">
        <v>0</v>
      </c>
      <c r="T53" s="741"/>
      <c r="U53" s="699">
        <v>0</v>
      </c>
    </row>
    <row r="54" spans="1:21" ht="14.4" customHeight="1" x14ac:dyDescent="0.3">
      <c r="A54" s="659">
        <v>25</v>
      </c>
      <c r="B54" s="660" t="s">
        <v>1498</v>
      </c>
      <c r="C54" s="660">
        <v>89301251</v>
      </c>
      <c r="D54" s="739" t="s">
        <v>2189</v>
      </c>
      <c r="E54" s="740" t="s">
        <v>1651</v>
      </c>
      <c r="F54" s="660" t="s">
        <v>1621</v>
      </c>
      <c r="G54" s="660" t="s">
        <v>1679</v>
      </c>
      <c r="H54" s="660" t="s">
        <v>558</v>
      </c>
      <c r="I54" s="660" t="s">
        <v>1716</v>
      </c>
      <c r="J54" s="660" t="s">
        <v>1315</v>
      </c>
      <c r="K54" s="660" t="s">
        <v>1717</v>
      </c>
      <c r="L54" s="661">
        <v>35.75</v>
      </c>
      <c r="M54" s="661">
        <v>35.75</v>
      </c>
      <c r="N54" s="660">
        <v>1</v>
      </c>
      <c r="O54" s="741">
        <v>0.5</v>
      </c>
      <c r="P54" s="661"/>
      <c r="Q54" s="676">
        <v>0</v>
      </c>
      <c r="R54" s="660"/>
      <c r="S54" s="676">
        <v>0</v>
      </c>
      <c r="T54" s="741"/>
      <c r="U54" s="699">
        <v>0</v>
      </c>
    </row>
    <row r="55" spans="1:21" ht="14.4" customHeight="1" x14ac:dyDescent="0.3">
      <c r="A55" s="659">
        <v>25</v>
      </c>
      <c r="B55" s="660" t="s">
        <v>1498</v>
      </c>
      <c r="C55" s="660">
        <v>89301251</v>
      </c>
      <c r="D55" s="739" t="s">
        <v>2189</v>
      </c>
      <c r="E55" s="740" t="s">
        <v>1651</v>
      </c>
      <c r="F55" s="660" t="s">
        <v>1621</v>
      </c>
      <c r="G55" s="660" t="s">
        <v>1679</v>
      </c>
      <c r="H55" s="660" t="s">
        <v>558</v>
      </c>
      <c r="I55" s="660" t="s">
        <v>1718</v>
      </c>
      <c r="J55" s="660" t="s">
        <v>1315</v>
      </c>
      <c r="K55" s="660" t="s">
        <v>1719</v>
      </c>
      <c r="L55" s="661">
        <v>0</v>
      </c>
      <c r="M55" s="661">
        <v>0</v>
      </c>
      <c r="N55" s="660">
        <v>1</v>
      </c>
      <c r="O55" s="741">
        <v>0.5</v>
      </c>
      <c r="P55" s="661"/>
      <c r="Q55" s="676"/>
      <c r="R55" s="660"/>
      <c r="S55" s="676">
        <v>0</v>
      </c>
      <c r="T55" s="741"/>
      <c r="U55" s="699">
        <v>0</v>
      </c>
    </row>
    <row r="56" spans="1:21" ht="14.4" customHeight="1" x14ac:dyDescent="0.3">
      <c r="A56" s="659">
        <v>25</v>
      </c>
      <c r="B56" s="660" t="s">
        <v>1498</v>
      </c>
      <c r="C56" s="660">
        <v>89301251</v>
      </c>
      <c r="D56" s="739" t="s">
        <v>2189</v>
      </c>
      <c r="E56" s="740" t="s">
        <v>1651</v>
      </c>
      <c r="F56" s="660" t="s">
        <v>1621</v>
      </c>
      <c r="G56" s="660" t="s">
        <v>1671</v>
      </c>
      <c r="H56" s="660" t="s">
        <v>558</v>
      </c>
      <c r="I56" s="660" t="s">
        <v>1072</v>
      </c>
      <c r="J56" s="660" t="s">
        <v>656</v>
      </c>
      <c r="K56" s="660" t="s">
        <v>1681</v>
      </c>
      <c r="L56" s="661">
        <v>96.63</v>
      </c>
      <c r="M56" s="661">
        <v>96.63</v>
      </c>
      <c r="N56" s="660">
        <v>1</v>
      </c>
      <c r="O56" s="741">
        <v>1</v>
      </c>
      <c r="P56" s="661">
        <v>96.63</v>
      </c>
      <c r="Q56" s="676">
        <v>1</v>
      </c>
      <c r="R56" s="660">
        <v>1</v>
      </c>
      <c r="S56" s="676">
        <v>1</v>
      </c>
      <c r="T56" s="741">
        <v>1</v>
      </c>
      <c r="U56" s="699">
        <v>1</v>
      </c>
    </row>
    <row r="57" spans="1:21" ht="14.4" customHeight="1" x14ac:dyDescent="0.3">
      <c r="A57" s="659">
        <v>25</v>
      </c>
      <c r="B57" s="660" t="s">
        <v>1498</v>
      </c>
      <c r="C57" s="660">
        <v>89301251</v>
      </c>
      <c r="D57" s="739" t="s">
        <v>2189</v>
      </c>
      <c r="E57" s="740" t="s">
        <v>1651</v>
      </c>
      <c r="F57" s="660" t="s">
        <v>1621</v>
      </c>
      <c r="G57" s="660" t="s">
        <v>1671</v>
      </c>
      <c r="H57" s="660" t="s">
        <v>558</v>
      </c>
      <c r="I57" s="660" t="s">
        <v>1072</v>
      </c>
      <c r="J57" s="660" t="s">
        <v>656</v>
      </c>
      <c r="K57" s="660" t="s">
        <v>1681</v>
      </c>
      <c r="L57" s="661">
        <v>59.55</v>
      </c>
      <c r="M57" s="661">
        <v>59.55</v>
      </c>
      <c r="N57" s="660">
        <v>1</v>
      </c>
      <c r="O57" s="741">
        <v>1</v>
      </c>
      <c r="P57" s="661"/>
      <c r="Q57" s="676">
        <v>0</v>
      </c>
      <c r="R57" s="660"/>
      <c r="S57" s="676">
        <v>0</v>
      </c>
      <c r="T57" s="741"/>
      <c r="U57" s="699">
        <v>0</v>
      </c>
    </row>
    <row r="58" spans="1:21" ht="14.4" customHeight="1" x14ac:dyDescent="0.3">
      <c r="A58" s="659">
        <v>25</v>
      </c>
      <c r="B58" s="660" t="s">
        <v>1498</v>
      </c>
      <c r="C58" s="660">
        <v>89301251</v>
      </c>
      <c r="D58" s="739" t="s">
        <v>2189</v>
      </c>
      <c r="E58" s="740" t="s">
        <v>1654</v>
      </c>
      <c r="F58" s="660" t="s">
        <v>1621</v>
      </c>
      <c r="G58" s="660" t="s">
        <v>1666</v>
      </c>
      <c r="H58" s="660" t="s">
        <v>558</v>
      </c>
      <c r="I58" s="660" t="s">
        <v>1318</v>
      </c>
      <c r="J58" s="660" t="s">
        <v>1577</v>
      </c>
      <c r="K58" s="660" t="s">
        <v>1578</v>
      </c>
      <c r="L58" s="661">
        <v>333.31</v>
      </c>
      <c r="M58" s="661">
        <v>999.93000000000006</v>
      </c>
      <c r="N58" s="660">
        <v>3</v>
      </c>
      <c r="O58" s="741">
        <v>3</v>
      </c>
      <c r="P58" s="661"/>
      <c r="Q58" s="676">
        <v>0</v>
      </c>
      <c r="R58" s="660"/>
      <c r="S58" s="676">
        <v>0</v>
      </c>
      <c r="T58" s="741"/>
      <c r="U58" s="699">
        <v>0</v>
      </c>
    </row>
    <row r="59" spans="1:21" ht="14.4" customHeight="1" x14ac:dyDescent="0.3">
      <c r="A59" s="659">
        <v>25</v>
      </c>
      <c r="B59" s="660" t="s">
        <v>1498</v>
      </c>
      <c r="C59" s="660">
        <v>89301251</v>
      </c>
      <c r="D59" s="739" t="s">
        <v>2189</v>
      </c>
      <c r="E59" s="740" t="s">
        <v>1654</v>
      </c>
      <c r="F59" s="660" t="s">
        <v>1621</v>
      </c>
      <c r="G59" s="660" t="s">
        <v>1666</v>
      </c>
      <c r="H59" s="660" t="s">
        <v>558</v>
      </c>
      <c r="I59" s="660" t="s">
        <v>1318</v>
      </c>
      <c r="J59" s="660" t="s">
        <v>1577</v>
      </c>
      <c r="K59" s="660" t="s">
        <v>1578</v>
      </c>
      <c r="L59" s="661">
        <v>156.86000000000001</v>
      </c>
      <c r="M59" s="661">
        <v>156.86000000000001</v>
      </c>
      <c r="N59" s="660">
        <v>1</v>
      </c>
      <c r="O59" s="741">
        <v>1</v>
      </c>
      <c r="P59" s="661"/>
      <c r="Q59" s="676">
        <v>0</v>
      </c>
      <c r="R59" s="660"/>
      <c r="S59" s="676">
        <v>0</v>
      </c>
      <c r="T59" s="741"/>
      <c r="U59" s="699">
        <v>0</v>
      </c>
    </row>
    <row r="60" spans="1:21" ht="14.4" customHeight="1" x14ac:dyDescent="0.3">
      <c r="A60" s="659">
        <v>25</v>
      </c>
      <c r="B60" s="660" t="s">
        <v>1498</v>
      </c>
      <c r="C60" s="660">
        <v>89301251</v>
      </c>
      <c r="D60" s="739" t="s">
        <v>2189</v>
      </c>
      <c r="E60" s="740" t="s">
        <v>1654</v>
      </c>
      <c r="F60" s="660" t="s">
        <v>1621</v>
      </c>
      <c r="G60" s="660" t="s">
        <v>1666</v>
      </c>
      <c r="H60" s="660" t="s">
        <v>558</v>
      </c>
      <c r="I60" s="660" t="s">
        <v>1669</v>
      </c>
      <c r="J60" s="660" t="s">
        <v>1577</v>
      </c>
      <c r="K60" s="660" t="s">
        <v>1578</v>
      </c>
      <c r="L60" s="661">
        <v>156.86000000000001</v>
      </c>
      <c r="M60" s="661">
        <v>156.86000000000001</v>
      </c>
      <c r="N60" s="660">
        <v>1</v>
      </c>
      <c r="O60" s="741">
        <v>1</v>
      </c>
      <c r="P60" s="661"/>
      <c r="Q60" s="676">
        <v>0</v>
      </c>
      <c r="R60" s="660"/>
      <c r="S60" s="676">
        <v>0</v>
      </c>
      <c r="T60" s="741"/>
      <c r="U60" s="699">
        <v>0</v>
      </c>
    </row>
    <row r="61" spans="1:21" ht="14.4" customHeight="1" x14ac:dyDescent="0.3">
      <c r="A61" s="659">
        <v>25</v>
      </c>
      <c r="B61" s="660" t="s">
        <v>1498</v>
      </c>
      <c r="C61" s="660">
        <v>89301251</v>
      </c>
      <c r="D61" s="739" t="s">
        <v>2189</v>
      </c>
      <c r="E61" s="740" t="s">
        <v>1654</v>
      </c>
      <c r="F61" s="660" t="s">
        <v>1621</v>
      </c>
      <c r="G61" s="660" t="s">
        <v>1720</v>
      </c>
      <c r="H61" s="660" t="s">
        <v>558</v>
      </c>
      <c r="I61" s="660" t="s">
        <v>1721</v>
      </c>
      <c r="J61" s="660" t="s">
        <v>1722</v>
      </c>
      <c r="K61" s="660" t="s">
        <v>1723</v>
      </c>
      <c r="L61" s="661">
        <v>0</v>
      </c>
      <c r="M61" s="661">
        <v>0</v>
      </c>
      <c r="N61" s="660">
        <v>1</v>
      </c>
      <c r="O61" s="741">
        <v>1</v>
      </c>
      <c r="P61" s="661">
        <v>0</v>
      </c>
      <c r="Q61" s="676"/>
      <c r="R61" s="660">
        <v>1</v>
      </c>
      <c r="S61" s="676">
        <v>1</v>
      </c>
      <c r="T61" s="741">
        <v>1</v>
      </c>
      <c r="U61" s="699">
        <v>1</v>
      </c>
    </row>
    <row r="62" spans="1:21" ht="14.4" customHeight="1" x14ac:dyDescent="0.3">
      <c r="A62" s="659">
        <v>25</v>
      </c>
      <c r="B62" s="660" t="s">
        <v>1498</v>
      </c>
      <c r="C62" s="660">
        <v>89301251</v>
      </c>
      <c r="D62" s="739" t="s">
        <v>2189</v>
      </c>
      <c r="E62" s="740" t="s">
        <v>1654</v>
      </c>
      <c r="F62" s="660" t="s">
        <v>1621</v>
      </c>
      <c r="G62" s="660" t="s">
        <v>1670</v>
      </c>
      <c r="H62" s="660" t="s">
        <v>1152</v>
      </c>
      <c r="I62" s="660" t="s">
        <v>1377</v>
      </c>
      <c r="J62" s="660" t="s">
        <v>1378</v>
      </c>
      <c r="K62" s="660" t="s">
        <v>1379</v>
      </c>
      <c r="L62" s="661">
        <v>154.01</v>
      </c>
      <c r="M62" s="661">
        <v>154.01</v>
      </c>
      <c r="N62" s="660">
        <v>1</v>
      </c>
      <c r="O62" s="741">
        <v>1</v>
      </c>
      <c r="P62" s="661"/>
      <c r="Q62" s="676">
        <v>0</v>
      </c>
      <c r="R62" s="660"/>
      <c r="S62" s="676">
        <v>0</v>
      </c>
      <c r="T62" s="741"/>
      <c r="U62" s="699">
        <v>0</v>
      </c>
    </row>
    <row r="63" spans="1:21" ht="14.4" customHeight="1" x14ac:dyDescent="0.3">
      <c r="A63" s="659">
        <v>25</v>
      </c>
      <c r="B63" s="660" t="s">
        <v>1498</v>
      </c>
      <c r="C63" s="660">
        <v>89301252</v>
      </c>
      <c r="D63" s="739" t="s">
        <v>2190</v>
      </c>
      <c r="E63" s="740" t="s">
        <v>1635</v>
      </c>
      <c r="F63" s="660" t="s">
        <v>1621</v>
      </c>
      <c r="G63" s="660" t="s">
        <v>1724</v>
      </c>
      <c r="H63" s="660" t="s">
        <v>558</v>
      </c>
      <c r="I63" s="660" t="s">
        <v>1725</v>
      </c>
      <c r="J63" s="660" t="s">
        <v>1726</v>
      </c>
      <c r="K63" s="660" t="s">
        <v>1727</v>
      </c>
      <c r="L63" s="661">
        <v>68.819999999999993</v>
      </c>
      <c r="M63" s="661">
        <v>68.819999999999993</v>
      </c>
      <c r="N63" s="660">
        <v>1</v>
      </c>
      <c r="O63" s="741">
        <v>1</v>
      </c>
      <c r="P63" s="661">
        <v>68.819999999999993</v>
      </c>
      <c r="Q63" s="676">
        <v>1</v>
      </c>
      <c r="R63" s="660">
        <v>1</v>
      </c>
      <c r="S63" s="676">
        <v>1</v>
      </c>
      <c r="T63" s="741">
        <v>1</v>
      </c>
      <c r="U63" s="699">
        <v>1</v>
      </c>
    </row>
    <row r="64" spans="1:21" ht="14.4" customHeight="1" x14ac:dyDescent="0.3">
      <c r="A64" s="659">
        <v>25</v>
      </c>
      <c r="B64" s="660" t="s">
        <v>1498</v>
      </c>
      <c r="C64" s="660">
        <v>89301252</v>
      </c>
      <c r="D64" s="739" t="s">
        <v>2190</v>
      </c>
      <c r="E64" s="740" t="s">
        <v>1635</v>
      </c>
      <c r="F64" s="660" t="s">
        <v>1621</v>
      </c>
      <c r="G64" s="660" t="s">
        <v>1666</v>
      </c>
      <c r="H64" s="660" t="s">
        <v>558</v>
      </c>
      <c r="I64" s="660" t="s">
        <v>1318</v>
      </c>
      <c r="J64" s="660" t="s">
        <v>1577</v>
      </c>
      <c r="K64" s="660" t="s">
        <v>1578</v>
      </c>
      <c r="L64" s="661">
        <v>333.31</v>
      </c>
      <c r="M64" s="661">
        <v>4666.34</v>
      </c>
      <c r="N64" s="660">
        <v>14</v>
      </c>
      <c r="O64" s="741">
        <v>10.5</v>
      </c>
      <c r="P64" s="661">
        <v>2333.17</v>
      </c>
      <c r="Q64" s="676">
        <v>0.5</v>
      </c>
      <c r="R64" s="660">
        <v>7</v>
      </c>
      <c r="S64" s="676">
        <v>0.5</v>
      </c>
      <c r="T64" s="741">
        <v>5.5</v>
      </c>
      <c r="U64" s="699">
        <v>0.52380952380952384</v>
      </c>
    </row>
    <row r="65" spans="1:21" ht="14.4" customHeight="1" x14ac:dyDescent="0.3">
      <c r="A65" s="659">
        <v>25</v>
      </c>
      <c r="B65" s="660" t="s">
        <v>1498</v>
      </c>
      <c r="C65" s="660">
        <v>89301252</v>
      </c>
      <c r="D65" s="739" t="s">
        <v>2190</v>
      </c>
      <c r="E65" s="740" t="s">
        <v>1635</v>
      </c>
      <c r="F65" s="660" t="s">
        <v>1621</v>
      </c>
      <c r="G65" s="660" t="s">
        <v>1666</v>
      </c>
      <c r="H65" s="660" t="s">
        <v>558</v>
      </c>
      <c r="I65" s="660" t="s">
        <v>1318</v>
      </c>
      <c r="J65" s="660" t="s">
        <v>1577</v>
      </c>
      <c r="K65" s="660" t="s">
        <v>1578</v>
      </c>
      <c r="L65" s="661">
        <v>156.86000000000001</v>
      </c>
      <c r="M65" s="661">
        <v>5960.680000000003</v>
      </c>
      <c r="N65" s="660">
        <v>38</v>
      </c>
      <c r="O65" s="741">
        <v>33</v>
      </c>
      <c r="P65" s="661">
        <v>2666.6200000000013</v>
      </c>
      <c r="Q65" s="676">
        <v>0.44736842105263158</v>
      </c>
      <c r="R65" s="660">
        <v>17</v>
      </c>
      <c r="S65" s="676">
        <v>0.44736842105263158</v>
      </c>
      <c r="T65" s="741">
        <v>14.5</v>
      </c>
      <c r="U65" s="699">
        <v>0.43939393939393939</v>
      </c>
    </row>
    <row r="66" spans="1:21" ht="14.4" customHeight="1" x14ac:dyDescent="0.3">
      <c r="A66" s="659">
        <v>25</v>
      </c>
      <c r="B66" s="660" t="s">
        <v>1498</v>
      </c>
      <c r="C66" s="660">
        <v>89301252</v>
      </c>
      <c r="D66" s="739" t="s">
        <v>2190</v>
      </c>
      <c r="E66" s="740" t="s">
        <v>1635</v>
      </c>
      <c r="F66" s="660" t="s">
        <v>1621</v>
      </c>
      <c r="G66" s="660" t="s">
        <v>1666</v>
      </c>
      <c r="H66" s="660" t="s">
        <v>558</v>
      </c>
      <c r="I66" s="660" t="s">
        <v>1669</v>
      </c>
      <c r="J66" s="660" t="s">
        <v>1577</v>
      </c>
      <c r="K66" s="660" t="s">
        <v>1578</v>
      </c>
      <c r="L66" s="661">
        <v>156.86000000000001</v>
      </c>
      <c r="M66" s="661">
        <v>2196.0400000000004</v>
      </c>
      <c r="N66" s="660">
        <v>14</v>
      </c>
      <c r="O66" s="741">
        <v>13</v>
      </c>
      <c r="P66" s="661">
        <v>784.30000000000007</v>
      </c>
      <c r="Q66" s="676">
        <v>0.3571428571428571</v>
      </c>
      <c r="R66" s="660">
        <v>5</v>
      </c>
      <c r="S66" s="676">
        <v>0.35714285714285715</v>
      </c>
      <c r="T66" s="741">
        <v>4.5</v>
      </c>
      <c r="U66" s="699">
        <v>0.34615384615384615</v>
      </c>
    </row>
    <row r="67" spans="1:21" ht="14.4" customHeight="1" x14ac:dyDescent="0.3">
      <c r="A67" s="659">
        <v>25</v>
      </c>
      <c r="B67" s="660" t="s">
        <v>1498</v>
      </c>
      <c r="C67" s="660">
        <v>89301252</v>
      </c>
      <c r="D67" s="739" t="s">
        <v>2190</v>
      </c>
      <c r="E67" s="740" t="s">
        <v>1635</v>
      </c>
      <c r="F67" s="660" t="s">
        <v>1621</v>
      </c>
      <c r="G67" s="660" t="s">
        <v>1728</v>
      </c>
      <c r="H67" s="660" t="s">
        <v>1152</v>
      </c>
      <c r="I67" s="660" t="s">
        <v>1729</v>
      </c>
      <c r="J67" s="660" t="s">
        <v>1730</v>
      </c>
      <c r="K67" s="660" t="s">
        <v>1238</v>
      </c>
      <c r="L67" s="661">
        <v>65.3</v>
      </c>
      <c r="M67" s="661">
        <v>195.89999999999998</v>
      </c>
      <c r="N67" s="660">
        <v>3</v>
      </c>
      <c r="O67" s="741">
        <v>0.5</v>
      </c>
      <c r="P67" s="661"/>
      <c r="Q67" s="676">
        <v>0</v>
      </c>
      <c r="R67" s="660"/>
      <c r="S67" s="676">
        <v>0</v>
      </c>
      <c r="T67" s="741"/>
      <c r="U67" s="699">
        <v>0</v>
      </c>
    </row>
    <row r="68" spans="1:21" ht="14.4" customHeight="1" x14ac:dyDescent="0.3">
      <c r="A68" s="659">
        <v>25</v>
      </c>
      <c r="B68" s="660" t="s">
        <v>1498</v>
      </c>
      <c r="C68" s="660">
        <v>89301252</v>
      </c>
      <c r="D68" s="739" t="s">
        <v>2190</v>
      </c>
      <c r="E68" s="740" t="s">
        <v>1635</v>
      </c>
      <c r="F68" s="660" t="s">
        <v>1621</v>
      </c>
      <c r="G68" s="660" t="s">
        <v>1674</v>
      </c>
      <c r="H68" s="660" t="s">
        <v>1152</v>
      </c>
      <c r="I68" s="660" t="s">
        <v>1731</v>
      </c>
      <c r="J68" s="660" t="s">
        <v>1732</v>
      </c>
      <c r="K68" s="660" t="s">
        <v>1733</v>
      </c>
      <c r="L68" s="661">
        <v>138.16</v>
      </c>
      <c r="M68" s="661">
        <v>414.48</v>
      </c>
      <c r="N68" s="660">
        <v>3</v>
      </c>
      <c r="O68" s="741">
        <v>2</v>
      </c>
      <c r="P68" s="661">
        <v>138.16</v>
      </c>
      <c r="Q68" s="676">
        <v>0.33333333333333331</v>
      </c>
      <c r="R68" s="660">
        <v>1</v>
      </c>
      <c r="S68" s="676">
        <v>0.33333333333333331</v>
      </c>
      <c r="T68" s="741">
        <v>1</v>
      </c>
      <c r="U68" s="699">
        <v>0.5</v>
      </c>
    </row>
    <row r="69" spans="1:21" ht="14.4" customHeight="1" x14ac:dyDescent="0.3">
      <c r="A69" s="659">
        <v>25</v>
      </c>
      <c r="B69" s="660" t="s">
        <v>1498</v>
      </c>
      <c r="C69" s="660">
        <v>89301252</v>
      </c>
      <c r="D69" s="739" t="s">
        <v>2190</v>
      </c>
      <c r="E69" s="740" t="s">
        <v>1635</v>
      </c>
      <c r="F69" s="660" t="s">
        <v>1621</v>
      </c>
      <c r="G69" s="660" t="s">
        <v>1674</v>
      </c>
      <c r="H69" s="660" t="s">
        <v>1152</v>
      </c>
      <c r="I69" s="660" t="s">
        <v>1373</v>
      </c>
      <c r="J69" s="660" t="s">
        <v>1374</v>
      </c>
      <c r="K69" s="660" t="s">
        <v>1582</v>
      </c>
      <c r="L69" s="661">
        <v>184.22</v>
      </c>
      <c r="M69" s="661">
        <v>184.22</v>
      </c>
      <c r="N69" s="660">
        <v>1</v>
      </c>
      <c r="O69" s="741">
        <v>1</v>
      </c>
      <c r="P69" s="661"/>
      <c r="Q69" s="676">
        <v>0</v>
      </c>
      <c r="R69" s="660"/>
      <c r="S69" s="676">
        <v>0</v>
      </c>
      <c r="T69" s="741"/>
      <c r="U69" s="699">
        <v>0</v>
      </c>
    </row>
    <row r="70" spans="1:21" ht="14.4" customHeight="1" x14ac:dyDescent="0.3">
      <c r="A70" s="659">
        <v>25</v>
      </c>
      <c r="B70" s="660" t="s">
        <v>1498</v>
      </c>
      <c r="C70" s="660">
        <v>89301252</v>
      </c>
      <c r="D70" s="739" t="s">
        <v>2190</v>
      </c>
      <c r="E70" s="740" t="s">
        <v>1635</v>
      </c>
      <c r="F70" s="660" t="s">
        <v>1621</v>
      </c>
      <c r="G70" s="660" t="s">
        <v>1734</v>
      </c>
      <c r="H70" s="660" t="s">
        <v>558</v>
      </c>
      <c r="I70" s="660" t="s">
        <v>1735</v>
      </c>
      <c r="J70" s="660" t="s">
        <v>1736</v>
      </c>
      <c r="K70" s="660" t="s">
        <v>1737</v>
      </c>
      <c r="L70" s="661">
        <v>0</v>
      </c>
      <c r="M70" s="661">
        <v>0</v>
      </c>
      <c r="N70" s="660">
        <v>1</v>
      </c>
      <c r="O70" s="741">
        <v>1</v>
      </c>
      <c r="P70" s="661"/>
      <c r="Q70" s="676"/>
      <c r="R70" s="660"/>
      <c r="S70" s="676">
        <v>0</v>
      </c>
      <c r="T70" s="741"/>
      <c r="U70" s="699">
        <v>0</v>
      </c>
    </row>
    <row r="71" spans="1:21" ht="14.4" customHeight="1" x14ac:dyDescent="0.3">
      <c r="A71" s="659">
        <v>25</v>
      </c>
      <c r="B71" s="660" t="s">
        <v>1498</v>
      </c>
      <c r="C71" s="660">
        <v>89301252</v>
      </c>
      <c r="D71" s="739" t="s">
        <v>2190</v>
      </c>
      <c r="E71" s="740" t="s">
        <v>1635</v>
      </c>
      <c r="F71" s="660" t="s">
        <v>1621</v>
      </c>
      <c r="G71" s="660" t="s">
        <v>1675</v>
      </c>
      <c r="H71" s="660" t="s">
        <v>558</v>
      </c>
      <c r="I71" s="660" t="s">
        <v>1676</v>
      </c>
      <c r="J71" s="660" t="s">
        <v>1677</v>
      </c>
      <c r="K71" s="660" t="s">
        <v>1678</v>
      </c>
      <c r="L71" s="661">
        <v>0</v>
      </c>
      <c r="M71" s="661">
        <v>0</v>
      </c>
      <c r="N71" s="660">
        <v>1</v>
      </c>
      <c r="O71" s="741">
        <v>1</v>
      </c>
      <c r="P71" s="661"/>
      <c r="Q71" s="676"/>
      <c r="R71" s="660"/>
      <c r="S71" s="676">
        <v>0</v>
      </c>
      <c r="T71" s="741"/>
      <c r="U71" s="699">
        <v>0</v>
      </c>
    </row>
    <row r="72" spans="1:21" ht="14.4" customHeight="1" x14ac:dyDescent="0.3">
      <c r="A72" s="659">
        <v>25</v>
      </c>
      <c r="B72" s="660" t="s">
        <v>1498</v>
      </c>
      <c r="C72" s="660">
        <v>89301252</v>
      </c>
      <c r="D72" s="739" t="s">
        <v>2190</v>
      </c>
      <c r="E72" s="740" t="s">
        <v>1635</v>
      </c>
      <c r="F72" s="660" t="s">
        <v>1621</v>
      </c>
      <c r="G72" s="660" t="s">
        <v>1738</v>
      </c>
      <c r="H72" s="660" t="s">
        <v>558</v>
      </c>
      <c r="I72" s="660" t="s">
        <v>1739</v>
      </c>
      <c r="J72" s="660" t="s">
        <v>1740</v>
      </c>
      <c r="K72" s="660" t="s">
        <v>1741</v>
      </c>
      <c r="L72" s="661">
        <v>0</v>
      </c>
      <c r="M72" s="661">
        <v>0</v>
      </c>
      <c r="N72" s="660">
        <v>1</v>
      </c>
      <c r="O72" s="741">
        <v>1</v>
      </c>
      <c r="P72" s="661">
        <v>0</v>
      </c>
      <c r="Q72" s="676"/>
      <c r="R72" s="660">
        <v>1</v>
      </c>
      <c r="S72" s="676">
        <v>1</v>
      </c>
      <c r="T72" s="741">
        <v>1</v>
      </c>
      <c r="U72" s="699">
        <v>1</v>
      </c>
    </row>
    <row r="73" spans="1:21" ht="14.4" customHeight="1" x14ac:dyDescent="0.3">
      <c r="A73" s="659">
        <v>25</v>
      </c>
      <c r="B73" s="660" t="s">
        <v>1498</v>
      </c>
      <c r="C73" s="660">
        <v>89301252</v>
      </c>
      <c r="D73" s="739" t="s">
        <v>2190</v>
      </c>
      <c r="E73" s="740" t="s">
        <v>1635</v>
      </c>
      <c r="F73" s="660" t="s">
        <v>1621</v>
      </c>
      <c r="G73" s="660" t="s">
        <v>1742</v>
      </c>
      <c r="H73" s="660" t="s">
        <v>558</v>
      </c>
      <c r="I73" s="660" t="s">
        <v>920</v>
      </c>
      <c r="J73" s="660" t="s">
        <v>921</v>
      </c>
      <c r="K73" s="660" t="s">
        <v>1743</v>
      </c>
      <c r="L73" s="661">
        <v>71.2</v>
      </c>
      <c r="M73" s="661">
        <v>1210.4000000000001</v>
      </c>
      <c r="N73" s="660">
        <v>17</v>
      </c>
      <c r="O73" s="741">
        <v>9</v>
      </c>
      <c r="P73" s="661">
        <v>356</v>
      </c>
      <c r="Q73" s="676">
        <v>0.29411764705882348</v>
      </c>
      <c r="R73" s="660">
        <v>5</v>
      </c>
      <c r="S73" s="676">
        <v>0.29411764705882354</v>
      </c>
      <c r="T73" s="741">
        <v>2.5</v>
      </c>
      <c r="U73" s="699">
        <v>0.27777777777777779</v>
      </c>
    </row>
    <row r="74" spans="1:21" ht="14.4" customHeight="1" x14ac:dyDescent="0.3">
      <c r="A74" s="659">
        <v>25</v>
      </c>
      <c r="B74" s="660" t="s">
        <v>1498</v>
      </c>
      <c r="C74" s="660">
        <v>89301252</v>
      </c>
      <c r="D74" s="739" t="s">
        <v>2190</v>
      </c>
      <c r="E74" s="740" t="s">
        <v>1635</v>
      </c>
      <c r="F74" s="660" t="s">
        <v>1621</v>
      </c>
      <c r="G74" s="660" t="s">
        <v>1744</v>
      </c>
      <c r="H74" s="660" t="s">
        <v>558</v>
      </c>
      <c r="I74" s="660" t="s">
        <v>1745</v>
      </c>
      <c r="J74" s="660" t="s">
        <v>1746</v>
      </c>
      <c r="K74" s="660" t="s">
        <v>1747</v>
      </c>
      <c r="L74" s="661">
        <v>31.4</v>
      </c>
      <c r="M74" s="661">
        <v>470.99999999999994</v>
      </c>
      <c r="N74" s="660">
        <v>15</v>
      </c>
      <c r="O74" s="741">
        <v>14</v>
      </c>
      <c r="P74" s="661">
        <v>94.199999999999989</v>
      </c>
      <c r="Q74" s="676">
        <v>0.2</v>
      </c>
      <c r="R74" s="660">
        <v>3</v>
      </c>
      <c r="S74" s="676">
        <v>0.2</v>
      </c>
      <c r="T74" s="741">
        <v>3</v>
      </c>
      <c r="U74" s="699">
        <v>0.21428571428571427</v>
      </c>
    </row>
    <row r="75" spans="1:21" ht="14.4" customHeight="1" x14ac:dyDescent="0.3">
      <c r="A75" s="659">
        <v>25</v>
      </c>
      <c r="B75" s="660" t="s">
        <v>1498</v>
      </c>
      <c r="C75" s="660">
        <v>89301252</v>
      </c>
      <c r="D75" s="739" t="s">
        <v>2190</v>
      </c>
      <c r="E75" s="740" t="s">
        <v>1635</v>
      </c>
      <c r="F75" s="660" t="s">
        <v>1621</v>
      </c>
      <c r="G75" s="660" t="s">
        <v>1744</v>
      </c>
      <c r="H75" s="660" t="s">
        <v>558</v>
      </c>
      <c r="I75" s="660" t="s">
        <v>1745</v>
      </c>
      <c r="J75" s="660" t="s">
        <v>1746</v>
      </c>
      <c r="K75" s="660" t="s">
        <v>1747</v>
      </c>
      <c r="L75" s="661">
        <v>33.090000000000003</v>
      </c>
      <c r="M75" s="661">
        <v>165.45000000000002</v>
      </c>
      <c r="N75" s="660">
        <v>5</v>
      </c>
      <c r="O75" s="741">
        <v>5</v>
      </c>
      <c r="P75" s="661">
        <v>132.36000000000001</v>
      </c>
      <c r="Q75" s="676">
        <v>0.8</v>
      </c>
      <c r="R75" s="660">
        <v>4</v>
      </c>
      <c r="S75" s="676">
        <v>0.8</v>
      </c>
      <c r="T75" s="741">
        <v>4</v>
      </c>
      <c r="U75" s="699">
        <v>0.8</v>
      </c>
    </row>
    <row r="76" spans="1:21" ht="14.4" customHeight="1" x14ac:dyDescent="0.3">
      <c r="A76" s="659">
        <v>25</v>
      </c>
      <c r="B76" s="660" t="s">
        <v>1498</v>
      </c>
      <c r="C76" s="660">
        <v>89301252</v>
      </c>
      <c r="D76" s="739" t="s">
        <v>2190</v>
      </c>
      <c r="E76" s="740" t="s">
        <v>1635</v>
      </c>
      <c r="F76" s="660" t="s">
        <v>1621</v>
      </c>
      <c r="G76" s="660" t="s">
        <v>1744</v>
      </c>
      <c r="H76" s="660" t="s">
        <v>558</v>
      </c>
      <c r="I76" s="660" t="s">
        <v>1748</v>
      </c>
      <c r="J76" s="660" t="s">
        <v>1749</v>
      </c>
      <c r="K76" s="660" t="s">
        <v>1698</v>
      </c>
      <c r="L76" s="661">
        <v>0</v>
      </c>
      <c r="M76" s="661">
        <v>0</v>
      </c>
      <c r="N76" s="660">
        <v>1</v>
      </c>
      <c r="O76" s="741">
        <v>1</v>
      </c>
      <c r="P76" s="661">
        <v>0</v>
      </c>
      <c r="Q76" s="676"/>
      <c r="R76" s="660">
        <v>1</v>
      </c>
      <c r="S76" s="676">
        <v>1</v>
      </c>
      <c r="T76" s="741">
        <v>1</v>
      </c>
      <c r="U76" s="699">
        <v>1</v>
      </c>
    </row>
    <row r="77" spans="1:21" ht="14.4" customHeight="1" x14ac:dyDescent="0.3">
      <c r="A77" s="659">
        <v>25</v>
      </c>
      <c r="B77" s="660" t="s">
        <v>1498</v>
      </c>
      <c r="C77" s="660">
        <v>89301252</v>
      </c>
      <c r="D77" s="739" t="s">
        <v>2190</v>
      </c>
      <c r="E77" s="740" t="s">
        <v>1635</v>
      </c>
      <c r="F77" s="660" t="s">
        <v>1621</v>
      </c>
      <c r="G77" s="660" t="s">
        <v>1750</v>
      </c>
      <c r="H77" s="660" t="s">
        <v>1152</v>
      </c>
      <c r="I77" s="660" t="s">
        <v>1751</v>
      </c>
      <c r="J77" s="660" t="s">
        <v>1752</v>
      </c>
      <c r="K77" s="660" t="s">
        <v>1753</v>
      </c>
      <c r="L77" s="661">
        <v>137.66</v>
      </c>
      <c r="M77" s="661">
        <v>137.66</v>
      </c>
      <c r="N77" s="660">
        <v>1</v>
      </c>
      <c r="O77" s="741">
        <v>1</v>
      </c>
      <c r="P77" s="661">
        <v>137.66</v>
      </c>
      <c r="Q77" s="676">
        <v>1</v>
      </c>
      <c r="R77" s="660">
        <v>1</v>
      </c>
      <c r="S77" s="676">
        <v>1</v>
      </c>
      <c r="T77" s="741">
        <v>1</v>
      </c>
      <c r="U77" s="699">
        <v>1</v>
      </c>
    </row>
    <row r="78" spans="1:21" ht="14.4" customHeight="1" x14ac:dyDescent="0.3">
      <c r="A78" s="659">
        <v>25</v>
      </c>
      <c r="B78" s="660" t="s">
        <v>1498</v>
      </c>
      <c r="C78" s="660">
        <v>89301252</v>
      </c>
      <c r="D78" s="739" t="s">
        <v>2190</v>
      </c>
      <c r="E78" s="740" t="s">
        <v>1635</v>
      </c>
      <c r="F78" s="660" t="s">
        <v>1621</v>
      </c>
      <c r="G78" s="660" t="s">
        <v>1670</v>
      </c>
      <c r="H78" s="660" t="s">
        <v>1152</v>
      </c>
      <c r="I78" s="660" t="s">
        <v>1377</v>
      </c>
      <c r="J78" s="660" t="s">
        <v>1378</v>
      </c>
      <c r="K78" s="660" t="s">
        <v>1379</v>
      </c>
      <c r="L78" s="661">
        <v>154.01</v>
      </c>
      <c r="M78" s="661">
        <v>5544.36</v>
      </c>
      <c r="N78" s="660">
        <v>36</v>
      </c>
      <c r="O78" s="741">
        <v>30</v>
      </c>
      <c r="P78" s="661">
        <v>3080.2</v>
      </c>
      <c r="Q78" s="676">
        <v>0.55555555555555558</v>
      </c>
      <c r="R78" s="660">
        <v>20</v>
      </c>
      <c r="S78" s="676">
        <v>0.55555555555555558</v>
      </c>
      <c r="T78" s="741">
        <v>15.5</v>
      </c>
      <c r="U78" s="699">
        <v>0.51666666666666672</v>
      </c>
    </row>
    <row r="79" spans="1:21" ht="14.4" customHeight="1" x14ac:dyDescent="0.3">
      <c r="A79" s="659">
        <v>25</v>
      </c>
      <c r="B79" s="660" t="s">
        <v>1498</v>
      </c>
      <c r="C79" s="660">
        <v>89301252</v>
      </c>
      <c r="D79" s="739" t="s">
        <v>2190</v>
      </c>
      <c r="E79" s="740" t="s">
        <v>1635</v>
      </c>
      <c r="F79" s="660" t="s">
        <v>1621</v>
      </c>
      <c r="G79" s="660" t="s">
        <v>1670</v>
      </c>
      <c r="H79" s="660" t="s">
        <v>1152</v>
      </c>
      <c r="I79" s="660" t="s">
        <v>1699</v>
      </c>
      <c r="J79" s="660" t="s">
        <v>1700</v>
      </c>
      <c r="K79" s="660" t="s">
        <v>1701</v>
      </c>
      <c r="L79" s="661">
        <v>77.010000000000005</v>
      </c>
      <c r="M79" s="661">
        <v>1078.1400000000001</v>
      </c>
      <c r="N79" s="660">
        <v>14</v>
      </c>
      <c r="O79" s="741">
        <v>12.5</v>
      </c>
      <c r="P79" s="661">
        <v>385.05</v>
      </c>
      <c r="Q79" s="676">
        <v>0.3571428571428571</v>
      </c>
      <c r="R79" s="660">
        <v>5</v>
      </c>
      <c r="S79" s="676">
        <v>0.35714285714285715</v>
      </c>
      <c r="T79" s="741">
        <v>4.5</v>
      </c>
      <c r="U79" s="699">
        <v>0.36</v>
      </c>
    </row>
    <row r="80" spans="1:21" ht="14.4" customHeight="1" x14ac:dyDescent="0.3">
      <c r="A80" s="659">
        <v>25</v>
      </c>
      <c r="B80" s="660" t="s">
        <v>1498</v>
      </c>
      <c r="C80" s="660">
        <v>89301252</v>
      </c>
      <c r="D80" s="739" t="s">
        <v>2190</v>
      </c>
      <c r="E80" s="740" t="s">
        <v>1635</v>
      </c>
      <c r="F80" s="660" t="s">
        <v>1621</v>
      </c>
      <c r="G80" s="660" t="s">
        <v>1754</v>
      </c>
      <c r="H80" s="660" t="s">
        <v>558</v>
      </c>
      <c r="I80" s="660" t="s">
        <v>1755</v>
      </c>
      <c r="J80" s="660" t="s">
        <v>1756</v>
      </c>
      <c r="K80" s="660" t="s">
        <v>1757</v>
      </c>
      <c r="L80" s="661">
        <v>51.62</v>
      </c>
      <c r="M80" s="661">
        <v>464.57999999999993</v>
      </c>
      <c r="N80" s="660">
        <v>9</v>
      </c>
      <c r="O80" s="741">
        <v>6.5</v>
      </c>
      <c r="P80" s="661">
        <v>258.09999999999997</v>
      </c>
      <c r="Q80" s="676">
        <v>0.55555555555555558</v>
      </c>
      <c r="R80" s="660">
        <v>5</v>
      </c>
      <c r="S80" s="676">
        <v>0.55555555555555558</v>
      </c>
      <c r="T80" s="741">
        <v>3</v>
      </c>
      <c r="U80" s="699">
        <v>0.46153846153846156</v>
      </c>
    </row>
    <row r="81" spans="1:21" ht="14.4" customHeight="1" x14ac:dyDescent="0.3">
      <c r="A81" s="659">
        <v>25</v>
      </c>
      <c r="B81" s="660" t="s">
        <v>1498</v>
      </c>
      <c r="C81" s="660">
        <v>89301252</v>
      </c>
      <c r="D81" s="739" t="s">
        <v>2190</v>
      </c>
      <c r="E81" s="740" t="s">
        <v>1635</v>
      </c>
      <c r="F81" s="660" t="s">
        <v>1621</v>
      </c>
      <c r="G81" s="660" t="s">
        <v>1758</v>
      </c>
      <c r="H81" s="660" t="s">
        <v>558</v>
      </c>
      <c r="I81" s="660" t="s">
        <v>1759</v>
      </c>
      <c r="J81" s="660" t="s">
        <v>1760</v>
      </c>
      <c r="K81" s="660" t="s">
        <v>1761</v>
      </c>
      <c r="L81" s="661">
        <v>56.01</v>
      </c>
      <c r="M81" s="661">
        <v>56.01</v>
      </c>
      <c r="N81" s="660">
        <v>1</v>
      </c>
      <c r="O81" s="741">
        <v>1</v>
      </c>
      <c r="P81" s="661"/>
      <c r="Q81" s="676">
        <v>0</v>
      </c>
      <c r="R81" s="660"/>
      <c r="S81" s="676">
        <v>0</v>
      </c>
      <c r="T81" s="741"/>
      <c r="U81" s="699">
        <v>0</v>
      </c>
    </row>
    <row r="82" spans="1:21" ht="14.4" customHeight="1" x14ac:dyDescent="0.3">
      <c r="A82" s="659">
        <v>25</v>
      </c>
      <c r="B82" s="660" t="s">
        <v>1498</v>
      </c>
      <c r="C82" s="660">
        <v>89301252</v>
      </c>
      <c r="D82" s="739" t="s">
        <v>2190</v>
      </c>
      <c r="E82" s="740" t="s">
        <v>1635</v>
      </c>
      <c r="F82" s="660" t="s">
        <v>1621</v>
      </c>
      <c r="G82" s="660" t="s">
        <v>1679</v>
      </c>
      <c r="H82" s="660" t="s">
        <v>558</v>
      </c>
      <c r="I82" s="660" t="s">
        <v>1314</v>
      </c>
      <c r="J82" s="660" t="s">
        <v>1315</v>
      </c>
      <c r="K82" s="660" t="s">
        <v>1680</v>
      </c>
      <c r="L82" s="661">
        <v>31.54</v>
      </c>
      <c r="M82" s="661">
        <v>63.08</v>
      </c>
      <c r="N82" s="660">
        <v>2</v>
      </c>
      <c r="O82" s="741">
        <v>1.5</v>
      </c>
      <c r="P82" s="661">
        <v>63.08</v>
      </c>
      <c r="Q82" s="676">
        <v>1</v>
      </c>
      <c r="R82" s="660">
        <v>2</v>
      </c>
      <c r="S82" s="676">
        <v>1</v>
      </c>
      <c r="T82" s="741">
        <v>1.5</v>
      </c>
      <c r="U82" s="699">
        <v>1</v>
      </c>
    </row>
    <row r="83" spans="1:21" ht="14.4" customHeight="1" x14ac:dyDescent="0.3">
      <c r="A83" s="659">
        <v>25</v>
      </c>
      <c r="B83" s="660" t="s">
        <v>1498</v>
      </c>
      <c r="C83" s="660">
        <v>89301252</v>
      </c>
      <c r="D83" s="739" t="s">
        <v>2190</v>
      </c>
      <c r="E83" s="740" t="s">
        <v>1635</v>
      </c>
      <c r="F83" s="660" t="s">
        <v>1621</v>
      </c>
      <c r="G83" s="660" t="s">
        <v>1671</v>
      </c>
      <c r="H83" s="660" t="s">
        <v>1152</v>
      </c>
      <c r="I83" s="660" t="s">
        <v>1672</v>
      </c>
      <c r="J83" s="660" t="s">
        <v>656</v>
      </c>
      <c r="K83" s="660" t="s">
        <v>1673</v>
      </c>
      <c r="L83" s="661">
        <v>48.31</v>
      </c>
      <c r="M83" s="661">
        <v>1400.9899999999998</v>
      </c>
      <c r="N83" s="660">
        <v>29</v>
      </c>
      <c r="O83" s="741">
        <v>21</v>
      </c>
      <c r="P83" s="661">
        <v>772.95999999999981</v>
      </c>
      <c r="Q83" s="676">
        <v>0.55172413793103448</v>
      </c>
      <c r="R83" s="660">
        <v>16</v>
      </c>
      <c r="S83" s="676">
        <v>0.55172413793103448</v>
      </c>
      <c r="T83" s="741">
        <v>11.5</v>
      </c>
      <c r="U83" s="699">
        <v>0.54761904761904767</v>
      </c>
    </row>
    <row r="84" spans="1:21" ht="14.4" customHeight="1" x14ac:dyDescent="0.3">
      <c r="A84" s="659">
        <v>25</v>
      </c>
      <c r="B84" s="660" t="s">
        <v>1498</v>
      </c>
      <c r="C84" s="660">
        <v>89301252</v>
      </c>
      <c r="D84" s="739" t="s">
        <v>2190</v>
      </c>
      <c r="E84" s="740" t="s">
        <v>1635</v>
      </c>
      <c r="F84" s="660" t="s">
        <v>1621</v>
      </c>
      <c r="G84" s="660" t="s">
        <v>1671</v>
      </c>
      <c r="H84" s="660" t="s">
        <v>1152</v>
      </c>
      <c r="I84" s="660" t="s">
        <v>1672</v>
      </c>
      <c r="J84" s="660" t="s">
        <v>656</v>
      </c>
      <c r="K84" s="660" t="s">
        <v>1673</v>
      </c>
      <c r="L84" s="661">
        <v>29.78</v>
      </c>
      <c r="M84" s="661">
        <v>268.02</v>
      </c>
      <c r="N84" s="660">
        <v>9</v>
      </c>
      <c r="O84" s="741">
        <v>6.5</v>
      </c>
      <c r="P84" s="661">
        <v>148.9</v>
      </c>
      <c r="Q84" s="676">
        <v>0.55555555555555558</v>
      </c>
      <c r="R84" s="660">
        <v>5</v>
      </c>
      <c r="S84" s="676">
        <v>0.55555555555555558</v>
      </c>
      <c r="T84" s="741">
        <v>3.5</v>
      </c>
      <c r="U84" s="699">
        <v>0.53846153846153844</v>
      </c>
    </row>
    <row r="85" spans="1:21" ht="14.4" customHeight="1" x14ac:dyDescent="0.3">
      <c r="A85" s="659">
        <v>25</v>
      </c>
      <c r="B85" s="660" t="s">
        <v>1498</v>
      </c>
      <c r="C85" s="660">
        <v>89301252</v>
      </c>
      <c r="D85" s="739" t="s">
        <v>2190</v>
      </c>
      <c r="E85" s="740" t="s">
        <v>1635</v>
      </c>
      <c r="F85" s="660" t="s">
        <v>1621</v>
      </c>
      <c r="G85" s="660" t="s">
        <v>1671</v>
      </c>
      <c r="H85" s="660" t="s">
        <v>1152</v>
      </c>
      <c r="I85" s="660" t="s">
        <v>1158</v>
      </c>
      <c r="J85" s="660" t="s">
        <v>656</v>
      </c>
      <c r="K85" s="660" t="s">
        <v>1591</v>
      </c>
      <c r="L85" s="661">
        <v>59.55</v>
      </c>
      <c r="M85" s="661">
        <v>59.55</v>
      </c>
      <c r="N85" s="660">
        <v>1</v>
      </c>
      <c r="O85" s="741">
        <v>1</v>
      </c>
      <c r="P85" s="661"/>
      <c r="Q85" s="676">
        <v>0</v>
      </c>
      <c r="R85" s="660"/>
      <c r="S85" s="676">
        <v>0</v>
      </c>
      <c r="T85" s="741"/>
      <c r="U85" s="699">
        <v>0</v>
      </c>
    </row>
    <row r="86" spans="1:21" ht="14.4" customHeight="1" x14ac:dyDescent="0.3">
      <c r="A86" s="659">
        <v>25</v>
      </c>
      <c r="B86" s="660" t="s">
        <v>1498</v>
      </c>
      <c r="C86" s="660">
        <v>89301252</v>
      </c>
      <c r="D86" s="739" t="s">
        <v>2190</v>
      </c>
      <c r="E86" s="740" t="s">
        <v>1635</v>
      </c>
      <c r="F86" s="660" t="s">
        <v>1621</v>
      </c>
      <c r="G86" s="660" t="s">
        <v>1671</v>
      </c>
      <c r="H86" s="660" t="s">
        <v>558</v>
      </c>
      <c r="I86" s="660" t="s">
        <v>1762</v>
      </c>
      <c r="J86" s="660" t="s">
        <v>656</v>
      </c>
      <c r="K86" s="660" t="s">
        <v>1673</v>
      </c>
      <c r="L86" s="661">
        <v>48.31</v>
      </c>
      <c r="M86" s="661">
        <v>48.31</v>
      </c>
      <c r="N86" s="660">
        <v>1</v>
      </c>
      <c r="O86" s="741">
        <v>0.5</v>
      </c>
      <c r="P86" s="661"/>
      <c r="Q86" s="676">
        <v>0</v>
      </c>
      <c r="R86" s="660"/>
      <c r="S86" s="676">
        <v>0</v>
      </c>
      <c r="T86" s="741"/>
      <c r="U86" s="699">
        <v>0</v>
      </c>
    </row>
    <row r="87" spans="1:21" ht="14.4" customHeight="1" x14ac:dyDescent="0.3">
      <c r="A87" s="659">
        <v>25</v>
      </c>
      <c r="B87" s="660" t="s">
        <v>1498</v>
      </c>
      <c r="C87" s="660">
        <v>89301252</v>
      </c>
      <c r="D87" s="739" t="s">
        <v>2190</v>
      </c>
      <c r="E87" s="740" t="s">
        <v>1635</v>
      </c>
      <c r="F87" s="660" t="s">
        <v>1621</v>
      </c>
      <c r="G87" s="660" t="s">
        <v>1763</v>
      </c>
      <c r="H87" s="660" t="s">
        <v>1152</v>
      </c>
      <c r="I87" s="660" t="s">
        <v>1764</v>
      </c>
      <c r="J87" s="660" t="s">
        <v>1765</v>
      </c>
      <c r="K87" s="660" t="s">
        <v>1766</v>
      </c>
      <c r="L87" s="661">
        <v>269</v>
      </c>
      <c r="M87" s="661">
        <v>807</v>
      </c>
      <c r="N87" s="660">
        <v>3</v>
      </c>
      <c r="O87" s="741">
        <v>0.5</v>
      </c>
      <c r="P87" s="661"/>
      <c r="Q87" s="676">
        <v>0</v>
      </c>
      <c r="R87" s="660"/>
      <c r="S87" s="676">
        <v>0</v>
      </c>
      <c r="T87" s="741"/>
      <c r="U87" s="699">
        <v>0</v>
      </c>
    </row>
    <row r="88" spans="1:21" ht="14.4" customHeight="1" x14ac:dyDescent="0.3">
      <c r="A88" s="659">
        <v>25</v>
      </c>
      <c r="B88" s="660" t="s">
        <v>1498</v>
      </c>
      <c r="C88" s="660">
        <v>89301252</v>
      </c>
      <c r="D88" s="739" t="s">
        <v>2190</v>
      </c>
      <c r="E88" s="740" t="s">
        <v>1635</v>
      </c>
      <c r="F88" s="660" t="s">
        <v>1621</v>
      </c>
      <c r="G88" s="660" t="s">
        <v>1767</v>
      </c>
      <c r="H88" s="660" t="s">
        <v>558</v>
      </c>
      <c r="I88" s="660" t="s">
        <v>1768</v>
      </c>
      <c r="J88" s="660" t="s">
        <v>1769</v>
      </c>
      <c r="K88" s="660" t="s">
        <v>1770</v>
      </c>
      <c r="L88" s="661">
        <v>0</v>
      </c>
      <c r="M88" s="661">
        <v>0</v>
      </c>
      <c r="N88" s="660">
        <v>1</v>
      </c>
      <c r="O88" s="741">
        <v>1</v>
      </c>
      <c r="P88" s="661"/>
      <c r="Q88" s="676"/>
      <c r="R88" s="660"/>
      <c r="S88" s="676">
        <v>0</v>
      </c>
      <c r="T88" s="741"/>
      <c r="U88" s="699">
        <v>0</v>
      </c>
    </row>
    <row r="89" spans="1:21" ht="14.4" customHeight="1" x14ac:dyDescent="0.3">
      <c r="A89" s="659">
        <v>25</v>
      </c>
      <c r="B89" s="660" t="s">
        <v>1498</v>
      </c>
      <c r="C89" s="660">
        <v>89301252</v>
      </c>
      <c r="D89" s="739" t="s">
        <v>2190</v>
      </c>
      <c r="E89" s="740" t="s">
        <v>1635</v>
      </c>
      <c r="F89" s="660" t="s">
        <v>1621</v>
      </c>
      <c r="G89" s="660" t="s">
        <v>1771</v>
      </c>
      <c r="H89" s="660" t="s">
        <v>558</v>
      </c>
      <c r="I89" s="660" t="s">
        <v>696</v>
      </c>
      <c r="J89" s="660" t="s">
        <v>1772</v>
      </c>
      <c r="K89" s="660" t="s">
        <v>1773</v>
      </c>
      <c r="L89" s="661">
        <v>85.49</v>
      </c>
      <c r="M89" s="661">
        <v>85.49</v>
      </c>
      <c r="N89" s="660">
        <v>1</v>
      </c>
      <c r="O89" s="741">
        <v>1</v>
      </c>
      <c r="P89" s="661"/>
      <c r="Q89" s="676">
        <v>0</v>
      </c>
      <c r="R89" s="660"/>
      <c r="S89" s="676">
        <v>0</v>
      </c>
      <c r="T89" s="741"/>
      <c r="U89" s="699">
        <v>0</v>
      </c>
    </row>
    <row r="90" spans="1:21" ht="14.4" customHeight="1" x14ac:dyDescent="0.3">
      <c r="A90" s="659">
        <v>25</v>
      </c>
      <c r="B90" s="660" t="s">
        <v>1498</v>
      </c>
      <c r="C90" s="660">
        <v>89301252</v>
      </c>
      <c r="D90" s="739" t="s">
        <v>2190</v>
      </c>
      <c r="E90" s="740" t="s">
        <v>1635</v>
      </c>
      <c r="F90" s="660" t="s">
        <v>1621</v>
      </c>
      <c r="G90" s="660" t="s">
        <v>1774</v>
      </c>
      <c r="H90" s="660" t="s">
        <v>1152</v>
      </c>
      <c r="I90" s="660" t="s">
        <v>1775</v>
      </c>
      <c r="J90" s="660" t="s">
        <v>1776</v>
      </c>
      <c r="K90" s="660" t="s">
        <v>1777</v>
      </c>
      <c r="L90" s="661">
        <v>314.33999999999997</v>
      </c>
      <c r="M90" s="661">
        <v>943.02</v>
      </c>
      <c r="N90" s="660">
        <v>3</v>
      </c>
      <c r="O90" s="741">
        <v>2.5</v>
      </c>
      <c r="P90" s="661">
        <v>628.67999999999995</v>
      </c>
      <c r="Q90" s="676">
        <v>0.66666666666666663</v>
      </c>
      <c r="R90" s="660">
        <v>2</v>
      </c>
      <c r="S90" s="676">
        <v>0.66666666666666663</v>
      </c>
      <c r="T90" s="741">
        <v>1.5</v>
      </c>
      <c r="U90" s="699">
        <v>0.6</v>
      </c>
    </row>
    <row r="91" spans="1:21" ht="14.4" customHeight="1" x14ac:dyDescent="0.3">
      <c r="A91" s="659">
        <v>25</v>
      </c>
      <c r="B91" s="660" t="s">
        <v>1498</v>
      </c>
      <c r="C91" s="660">
        <v>89301252</v>
      </c>
      <c r="D91" s="739" t="s">
        <v>2190</v>
      </c>
      <c r="E91" s="740" t="s">
        <v>1635</v>
      </c>
      <c r="F91" s="660" t="s">
        <v>1621</v>
      </c>
      <c r="G91" s="660" t="s">
        <v>1774</v>
      </c>
      <c r="H91" s="660" t="s">
        <v>558</v>
      </c>
      <c r="I91" s="660" t="s">
        <v>1778</v>
      </c>
      <c r="J91" s="660" t="s">
        <v>1779</v>
      </c>
      <c r="K91" s="660" t="s">
        <v>1780</v>
      </c>
      <c r="L91" s="661">
        <v>0</v>
      </c>
      <c r="M91" s="661">
        <v>0</v>
      </c>
      <c r="N91" s="660">
        <v>1</v>
      </c>
      <c r="O91" s="741">
        <v>1</v>
      </c>
      <c r="P91" s="661"/>
      <c r="Q91" s="676"/>
      <c r="R91" s="660"/>
      <c r="S91" s="676">
        <v>0</v>
      </c>
      <c r="T91" s="741"/>
      <c r="U91" s="699">
        <v>0</v>
      </c>
    </row>
    <row r="92" spans="1:21" ht="14.4" customHeight="1" x14ac:dyDescent="0.3">
      <c r="A92" s="659">
        <v>25</v>
      </c>
      <c r="B92" s="660" t="s">
        <v>1498</v>
      </c>
      <c r="C92" s="660">
        <v>89301252</v>
      </c>
      <c r="D92" s="739" t="s">
        <v>2190</v>
      </c>
      <c r="E92" s="740" t="s">
        <v>1635</v>
      </c>
      <c r="F92" s="660" t="s">
        <v>1621</v>
      </c>
      <c r="G92" s="660" t="s">
        <v>1781</v>
      </c>
      <c r="H92" s="660" t="s">
        <v>558</v>
      </c>
      <c r="I92" s="660" t="s">
        <v>1782</v>
      </c>
      <c r="J92" s="660" t="s">
        <v>1783</v>
      </c>
      <c r="K92" s="660" t="s">
        <v>1784</v>
      </c>
      <c r="L92" s="661">
        <v>0</v>
      </c>
      <c r="M92" s="661">
        <v>0</v>
      </c>
      <c r="N92" s="660">
        <v>10</v>
      </c>
      <c r="O92" s="741">
        <v>6</v>
      </c>
      <c r="P92" s="661">
        <v>0</v>
      </c>
      <c r="Q92" s="676"/>
      <c r="R92" s="660">
        <v>4</v>
      </c>
      <c r="S92" s="676">
        <v>0.4</v>
      </c>
      <c r="T92" s="741">
        <v>2</v>
      </c>
      <c r="U92" s="699">
        <v>0.33333333333333331</v>
      </c>
    </row>
    <row r="93" spans="1:21" ht="14.4" customHeight="1" x14ac:dyDescent="0.3">
      <c r="A93" s="659">
        <v>25</v>
      </c>
      <c r="B93" s="660" t="s">
        <v>1498</v>
      </c>
      <c r="C93" s="660">
        <v>89301252</v>
      </c>
      <c r="D93" s="739" t="s">
        <v>2190</v>
      </c>
      <c r="E93" s="740" t="s">
        <v>1635</v>
      </c>
      <c r="F93" s="660" t="s">
        <v>1621</v>
      </c>
      <c r="G93" s="660" t="s">
        <v>1781</v>
      </c>
      <c r="H93" s="660" t="s">
        <v>558</v>
      </c>
      <c r="I93" s="660" t="s">
        <v>1785</v>
      </c>
      <c r="J93" s="660" t="s">
        <v>1783</v>
      </c>
      <c r="K93" s="660" t="s">
        <v>1786</v>
      </c>
      <c r="L93" s="661">
        <v>0</v>
      </c>
      <c r="M93" s="661">
        <v>0</v>
      </c>
      <c r="N93" s="660">
        <v>1</v>
      </c>
      <c r="O93" s="741">
        <v>1</v>
      </c>
      <c r="P93" s="661">
        <v>0</v>
      </c>
      <c r="Q93" s="676"/>
      <c r="R93" s="660">
        <v>1</v>
      </c>
      <c r="S93" s="676">
        <v>1</v>
      </c>
      <c r="T93" s="741">
        <v>1</v>
      </c>
      <c r="U93" s="699">
        <v>1</v>
      </c>
    </row>
    <row r="94" spans="1:21" ht="14.4" customHeight="1" x14ac:dyDescent="0.3">
      <c r="A94" s="659">
        <v>25</v>
      </c>
      <c r="B94" s="660" t="s">
        <v>1498</v>
      </c>
      <c r="C94" s="660">
        <v>89301252</v>
      </c>
      <c r="D94" s="739" t="s">
        <v>2190</v>
      </c>
      <c r="E94" s="740" t="s">
        <v>1635</v>
      </c>
      <c r="F94" s="660" t="s">
        <v>1621</v>
      </c>
      <c r="G94" s="660" t="s">
        <v>1781</v>
      </c>
      <c r="H94" s="660" t="s">
        <v>558</v>
      </c>
      <c r="I94" s="660" t="s">
        <v>1787</v>
      </c>
      <c r="J94" s="660" t="s">
        <v>1788</v>
      </c>
      <c r="K94" s="660" t="s">
        <v>1789</v>
      </c>
      <c r="L94" s="661">
        <v>0</v>
      </c>
      <c r="M94" s="661">
        <v>0</v>
      </c>
      <c r="N94" s="660">
        <v>1</v>
      </c>
      <c r="O94" s="741">
        <v>1</v>
      </c>
      <c r="P94" s="661"/>
      <c r="Q94" s="676"/>
      <c r="R94" s="660"/>
      <c r="S94" s="676">
        <v>0</v>
      </c>
      <c r="T94" s="741"/>
      <c r="U94" s="699">
        <v>0</v>
      </c>
    </row>
    <row r="95" spans="1:21" ht="14.4" customHeight="1" x14ac:dyDescent="0.3">
      <c r="A95" s="659">
        <v>25</v>
      </c>
      <c r="B95" s="660" t="s">
        <v>1498</v>
      </c>
      <c r="C95" s="660">
        <v>89301252</v>
      </c>
      <c r="D95" s="739" t="s">
        <v>2190</v>
      </c>
      <c r="E95" s="740" t="s">
        <v>1635</v>
      </c>
      <c r="F95" s="660" t="s">
        <v>1621</v>
      </c>
      <c r="G95" s="660" t="s">
        <v>1790</v>
      </c>
      <c r="H95" s="660" t="s">
        <v>558</v>
      </c>
      <c r="I95" s="660" t="s">
        <v>1791</v>
      </c>
      <c r="J95" s="660" t="s">
        <v>1792</v>
      </c>
      <c r="K95" s="660" t="s">
        <v>744</v>
      </c>
      <c r="L95" s="661">
        <v>0</v>
      </c>
      <c r="M95" s="661">
        <v>0</v>
      </c>
      <c r="N95" s="660">
        <v>1</v>
      </c>
      <c r="O95" s="741">
        <v>0.5</v>
      </c>
      <c r="P95" s="661"/>
      <c r="Q95" s="676"/>
      <c r="R95" s="660"/>
      <c r="S95" s="676">
        <v>0</v>
      </c>
      <c r="T95" s="741"/>
      <c r="U95" s="699">
        <v>0</v>
      </c>
    </row>
    <row r="96" spans="1:21" ht="14.4" customHeight="1" x14ac:dyDescent="0.3">
      <c r="A96" s="659">
        <v>25</v>
      </c>
      <c r="B96" s="660" t="s">
        <v>1498</v>
      </c>
      <c r="C96" s="660">
        <v>89301252</v>
      </c>
      <c r="D96" s="739" t="s">
        <v>2190</v>
      </c>
      <c r="E96" s="740" t="s">
        <v>1635</v>
      </c>
      <c r="F96" s="660" t="s">
        <v>1621</v>
      </c>
      <c r="G96" s="660" t="s">
        <v>1790</v>
      </c>
      <c r="H96" s="660" t="s">
        <v>558</v>
      </c>
      <c r="I96" s="660" t="s">
        <v>1143</v>
      </c>
      <c r="J96" s="660" t="s">
        <v>1144</v>
      </c>
      <c r="K96" s="660" t="s">
        <v>744</v>
      </c>
      <c r="L96" s="661">
        <v>0</v>
      </c>
      <c r="M96" s="661">
        <v>0</v>
      </c>
      <c r="N96" s="660">
        <v>1</v>
      </c>
      <c r="O96" s="741">
        <v>1</v>
      </c>
      <c r="P96" s="661"/>
      <c r="Q96" s="676"/>
      <c r="R96" s="660"/>
      <c r="S96" s="676">
        <v>0</v>
      </c>
      <c r="T96" s="741"/>
      <c r="U96" s="699">
        <v>0</v>
      </c>
    </row>
    <row r="97" spans="1:21" ht="14.4" customHeight="1" x14ac:dyDescent="0.3">
      <c r="A97" s="659">
        <v>25</v>
      </c>
      <c r="B97" s="660" t="s">
        <v>1498</v>
      </c>
      <c r="C97" s="660">
        <v>89301252</v>
      </c>
      <c r="D97" s="739" t="s">
        <v>2190</v>
      </c>
      <c r="E97" s="740" t="s">
        <v>1635</v>
      </c>
      <c r="F97" s="660" t="s">
        <v>1622</v>
      </c>
      <c r="G97" s="660" t="s">
        <v>1793</v>
      </c>
      <c r="H97" s="660" t="s">
        <v>558</v>
      </c>
      <c r="I97" s="660" t="s">
        <v>1794</v>
      </c>
      <c r="J97" s="660" t="s">
        <v>1795</v>
      </c>
      <c r="K97" s="660"/>
      <c r="L97" s="661">
        <v>0</v>
      </c>
      <c r="M97" s="661">
        <v>0</v>
      </c>
      <c r="N97" s="660">
        <v>3</v>
      </c>
      <c r="O97" s="741">
        <v>3</v>
      </c>
      <c r="P97" s="661">
        <v>0</v>
      </c>
      <c r="Q97" s="676"/>
      <c r="R97" s="660">
        <v>3</v>
      </c>
      <c r="S97" s="676">
        <v>1</v>
      </c>
      <c r="T97" s="741">
        <v>3</v>
      </c>
      <c r="U97" s="699">
        <v>1</v>
      </c>
    </row>
    <row r="98" spans="1:21" ht="14.4" customHeight="1" x14ac:dyDescent="0.3">
      <c r="A98" s="659">
        <v>25</v>
      </c>
      <c r="B98" s="660" t="s">
        <v>1498</v>
      </c>
      <c r="C98" s="660">
        <v>89301252</v>
      </c>
      <c r="D98" s="739" t="s">
        <v>2190</v>
      </c>
      <c r="E98" s="740" t="s">
        <v>1635</v>
      </c>
      <c r="F98" s="660" t="s">
        <v>1622</v>
      </c>
      <c r="G98" s="660" t="s">
        <v>1793</v>
      </c>
      <c r="H98" s="660" t="s">
        <v>558</v>
      </c>
      <c r="I98" s="660" t="s">
        <v>1796</v>
      </c>
      <c r="J98" s="660" t="s">
        <v>1795</v>
      </c>
      <c r="K98" s="660"/>
      <c r="L98" s="661">
        <v>0</v>
      </c>
      <c r="M98" s="661">
        <v>0</v>
      </c>
      <c r="N98" s="660">
        <v>1</v>
      </c>
      <c r="O98" s="741">
        <v>1</v>
      </c>
      <c r="P98" s="661"/>
      <c r="Q98" s="676"/>
      <c r="R98" s="660"/>
      <c r="S98" s="676">
        <v>0</v>
      </c>
      <c r="T98" s="741"/>
      <c r="U98" s="699">
        <v>0</v>
      </c>
    </row>
    <row r="99" spans="1:21" ht="14.4" customHeight="1" x14ac:dyDescent="0.3">
      <c r="A99" s="659">
        <v>25</v>
      </c>
      <c r="B99" s="660" t="s">
        <v>1498</v>
      </c>
      <c r="C99" s="660">
        <v>89301252</v>
      </c>
      <c r="D99" s="739" t="s">
        <v>2190</v>
      </c>
      <c r="E99" s="740" t="s">
        <v>1636</v>
      </c>
      <c r="F99" s="660" t="s">
        <v>1621</v>
      </c>
      <c r="G99" s="660" t="s">
        <v>1666</v>
      </c>
      <c r="H99" s="660" t="s">
        <v>558</v>
      </c>
      <c r="I99" s="660" t="s">
        <v>1667</v>
      </c>
      <c r="J99" s="660" t="s">
        <v>1577</v>
      </c>
      <c r="K99" s="660" t="s">
        <v>1668</v>
      </c>
      <c r="L99" s="661">
        <v>0</v>
      </c>
      <c r="M99" s="661">
        <v>0</v>
      </c>
      <c r="N99" s="660">
        <v>1</v>
      </c>
      <c r="O99" s="741">
        <v>1</v>
      </c>
      <c r="P99" s="661"/>
      <c r="Q99" s="676"/>
      <c r="R99" s="660"/>
      <c r="S99" s="676">
        <v>0</v>
      </c>
      <c r="T99" s="741"/>
      <c r="U99" s="699">
        <v>0</v>
      </c>
    </row>
    <row r="100" spans="1:21" ht="14.4" customHeight="1" x14ac:dyDescent="0.3">
      <c r="A100" s="659">
        <v>25</v>
      </c>
      <c r="B100" s="660" t="s">
        <v>1498</v>
      </c>
      <c r="C100" s="660">
        <v>89301252</v>
      </c>
      <c r="D100" s="739" t="s">
        <v>2190</v>
      </c>
      <c r="E100" s="740" t="s">
        <v>1639</v>
      </c>
      <c r="F100" s="660" t="s">
        <v>1621</v>
      </c>
      <c r="G100" s="660" t="s">
        <v>1666</v>
      </c>
      <c r="H100" s="660" t="s">
        <v>558</v>
      </c>
      <c r="I100" s="660" t="s">
        <v>1318</v>
      </c>
      <c r="J100" s="660" t="s">
        <v>1577</v>
      </c>
      <c r="K100" s="660" t="s">
        <v>1578</v>
      </c>
      <c r="L100" s="661">
        <v>333.31</v>
      </c>
      <c r="M100" s="661">
        <v>666.62</v>
      </c>
      <c r="N100" s="660">
        <v>2</v>
      </c>
      <c r="O100" s="741">
        <v>2</v>
      </c>
      <c r="P100" s="661"/>
      <c r="Q100" s="676">
        <v>0</v>
      </c>
      <c r="R100" s="660"/>
      <c r="S100" s="676">
        <v>0</v>
      </c>
      <c r="T100" s="741"/>
      <c r="U100" s="699">
        <v>0</v>
      </c>
    </row>
    <row r="101" spans="1:21" ht="14.4" customHeight="1" x14ac:dyDescent="0.3">
      <c r="A101" s="659">
        <v>25</v>
      </c>
      <c r="B101" s="660" t="s">
        <v>1498</v>
      </c>
      <c r="C101" s="660">
        <v>89301252</v>
      </c>
      <c r="D101" s="739" t="s">
        <v>2190</v>
      </c>
      <c r="E101" s="740" t="s">
        <v>1639</v>
      </c>
      <c r="F101" s="660" t="s">
        <v>1621</v>
      </c>
      <c r="G101" s="660" t="s">
        <v>1666</v>
      </c>
      <c r="H101" s="660" t="s">
        <v>558</v>
      </c>
      <c r="I101" s="660" t="s">
        <v>1318</v>
      </c>
      <c r="J101" s="660" t="s">
        <v>1577</v>
      </c>
      <c r="K101" s="660" t="s">
        <v>1578</v>
      </c>
      <c r="L101" s="661">
        <v>156.86000000000001</v>
      </c>
      <c r="M101" s="661">
        <v>2980.3400000000006</v>
      </c>
      <c r="N101" s="660">
        <v>19</v>
      </c>
      <c r="O101" s="741">
        <v>17.5</v>
      </c>
      <c r="P101" s="661">
        <v>1098.02</v>
      </c>
      <c r="Q101" s="676">
        <v>0.36842105263157887</v>
      </c>
      <c r="R101" s="660">
        <v>7</v>
      </c>
      <c r="S101" s="676">
        <v>0.36842105263157893</v>
      </c>
      <c r="T101" s="741">
        <v>6.5</v>
      </c>
      <c r="U101" s="699">
        <v>0.37142857142857144</v>
      </c>
    </row>
    <row r="102" spans="1:21" ht="14.4" customHeight="1" x14ac:dyDescent="0.3">
      <c r="A102" s="659">
        <v>25</v>
      </c>
      <c r="B102" s="660" t="s">
        <v>1498</v>
      </c>
      <c r="C102" s="660">
        <v>89301252</v>
      </c>
      <c r="D102" s="739" t="s">
        <v>2190</v>
      </c>
      <c r="E102" s="740" t="s">
        <v>1639</v>
      </c>
      <c r="F102" s="660" t="s">
        <v>1621</v>
      </c>
      <c r="G102" s="660" t="s">
        <v>1666</v>
      </c>
      <c r="H102" s="660" t="s">
        <v>558</v>
      </c>
      <c r="I102" s="660" t="s">
        <v>1797</v>
      </c>
      <c r="J102" s="660" t="s">
        <v>1798</v>
      </c>
      <c r="K102" s="660" t="s">
        <v>1799</v>
      </c>
      <c r="L102" s="661">
        <v>99.7</v>
      </c>
      <c r="M102" s="661">
        <v>99.7</v>
      </c>
      <c r="N102" s="660">
        <v>1</v>
      </c>
      <c r="O102" s="741">
        <v>1</v>
      </c>
      <c r="P102" s="661"/>
      <c r="Q102" s="676">
        <v>0</v>
      </c>
      <c r="R102" s="660"/>
      <c r="S102" s="676">
        <v>0</v>
      </c>
      <c r="T102" s="741"/>
      <c r="U102" s="699">
        <v>0</v>
      </c>
    </row>
    <row r="103" spans="1:21" ht="14.4" customHeight="1" x14ac:dyDescent="0.3">
      <c r="A103" s="659">
        <v>25</v>
      </c>
      <c r="B103" s="660" t="s">
        <v>1498</v>
      </c>
      <c r="C103" s="660">
        <v>89301252</v>
      </c>
      <c r="D103" s="739" t="s">
        <v>2190</v>
      </c>
      <c r="E103" s="740" t="s">
        <v>1639</v>
      </c>
      <c r="F103" s="660" t="s">
        <v>1621</v>
      </c>
      <c r="G103" s="660" t="s">
        <v>1666</v>
      </c>
      <c r="H103" s="660" t="s">
        <v>558</v>
      </c>
      <c r="I103" s="660" t="s">
        <v>1669</v>
      </c>
      <c r="J103" s="660" t="s">
        <v>1577</v>
      </c>
      <c r="K103" s="660" t="s">
        <v>1578</v>
      </c>
      <c r="L103" s="661">
        <v>156.86000000000001</v>
      </c>
      <c r="M103" s="661">
        <v>156.86000000000001</v>
      </c>
      <c r="N103" s="660">
        <v>1</v>
      </c>
      <c r="O103" s="741">
        <v>1</v>
      </c>
      <c r="P103" s="661"/>
      <c r="Q103" s="676">
        <v>0</v>
      </c>
      <c r="R103" s="660"/>
      <c r="S103" s="676">
        <v>0</v>
      </c>
      <c r="T103" s="741"/>
      <c r="U103" s="699">
        <v>0</v>
      </c>
    </row>
    <row r="104" spans="1:21" ht="14.4" customHeight="1" x14ac:dyDescent="0.3">
      <c r="A104" s="659">
        <v>25</v>
      </c>
      <c r="B104" s="660" t="s">
        <v>1498</v>
      </c>
      <c r="C104" s="660">
        <v>89301252</v>
      </c>
      <c r="D104" s="739" t="s">
        <v>2190</v>
      </c>
      <c r="E104" s="740" t="s">
        <v>1639</v>
      </c>
      <c r="F104" s="660" t="s">
        <v>1621</v>
      </c>
      <c r="G104" s="660" t="s">
        <v>1800</v>
      </c>
      <c r="H104" s="660" t="s">
        <v>558</v>
      </c>
      <c r="I104" s="660" t="s">
        <v>980</v>
      </c>
      <c r="J104" s="660" t="s">
        <v>981</v>
      </c>
      <c r="K104" s="660" t="s">
        <v>982</v>
      </c>
      <c r="L104" s="661">
        <v>75.36</v>
      </c>
      <c r="M104" s="661">
        <v>75.36</v>
      </c>
      <c r="N104" s="660">
        <v>1</v>
      </c>
      <c r="O104" s="741">
        <v>0.5</v>
      </c>
      <c r="P104" s="661">
        <v>75.36</v>
      </c>
      <c r="Q104" s="676">
        <v>1</v>
      </c>
      <c r="R104" s="660">
        <v>1</v>
      </c>
      <c r="S104" s="676">
        <v>1</v>
      </c>
      <c r="T104" s="741">
        <v>0.5</v>
      </c>
      <c r="U104" s="699">
        <v>1</v>
      </c>
    </row>
    <row r="105" spans="1:21" ht="14.4" customHeight="1" x14ac:dyDescent="0.3">
      <c r="A105" s="659">
        <v>25</v>
      </c>
      <c r="B105" s="660" t="s">
        <v>1498</v>
      </c>
      <c r="C105" s="660">
        <v>89301252</v>
      </c>
      <c r="D105" s="739" t="s">
        <v>2190</v>
      </c>
      <c r="E105" s="740" t="s">
        <v>1639</v>
      </c>
      <c r="F105" s="660" t="s">
        <v>1621</v>
      </c>
      <c r="G105" s="660" t="s">
        <v>1801</v>
      </c>
      <c r="H105" s="660" t="s">
        <v>558</v>
      </c>
      <c r="I105" s="660" t="s">
        <v>1802</v>
      </c>
      <c r="J105" s="660" t="s">
        <v>1803</v>
      </c>
      <c r="K105" s="660" t="s">
        <v>1804</v>
      </c>
      <c r="L105" s="661">
        <v>75.19</v>
      </c>
      <c r="M105" s="661">
        <v>75.19</v>
      </c>
      <c r="N105" s="660">
        <v>1</v>
      </c>
      <c r="O105" s="741">
        <v>0.5</v>
      </c>
      <c r="P105" s="661">
        <v>75.19</v>
      </c>
      <c r="Q105" s="676">
        <v>1</v>
      </c>
      <c r="R105" s="660">
        <v>1</v>
      </c>
      <c r="S105" s="676">
        <v>1</v>
      </c>
      <c r="T105" s="741">
        <v>0.5</v>
      </c>
      <c r="U105" s="699">
        <v>1</v>
      </c>
    </row>
    <row r="106" spans="1:21" ht="14.4" customHeight="1" x14ac:dyDescent="0.3">
      <c r="A106" s="659">
        <v>25</v>
      </c>
      <c r="B106" s="660" t="s">
        <v>1498</v>
      </c>
      <c r="C106" s="660">
        <v>89301252</v>
      </c>
      <c r="D106" s="739" t="s">
        <v>2190</v>
      </c>
      <c r="E106" s="740" t="s">
        <v>1639</v>
      </c>
      <c r="F106" s="660" t="s">
        <v>1621</v>
      </c>
      <c r="G106" s="660" t="s">
        <v>1675</v>
      </c>
      <c r="H106" s="660" t="s">
        <v>558</v>
      </c>
      <c r="I106" s="660" t="s">
        <v>1055</v>
      </c>
      <c r="J106" s="660" t="s">
        <v>1677</v>
      </c>
      <c r="K106" s="660" t="s">
        <v>1805</v>
      </c>
      <c r="L106" s="661">
        <v>117.71</v>
      </c>
      <c r="M106" s="661">
        <v>117.71</v>
      </c>
      <c r="N106" s="660">
        <v>1</v>
      </c>
      <c r="O106" s="741">
        <v>1</v>
      </c>
      <c r="P106" s="661">
        <v>117.71</v>
      </c>
      <c r="Q106" s="676">
        <v>1</v>
      </c>
      <c r="R106" s="660">
        <v>1</v>
      </c>
      <c r="S106" s="676">
        <v>1</v>
      </c>
      <c r="T106" s="741">
        <v>1</v>
      </c>
      <c r="U106" s="699">
        <v>1</v>
      </c>
    </row>
    <row r="107" spans="1:21" ht="14.4" customHeight="1" x14ac:dyDescent="0.3">
      <c r="A107" s="659">
        <v>25</v>
      </c>
      <c r="B107" s="660" t="s">
        <v>1498</v>
      </c>
      <c r="C107" s="660">
        <v>89301252</v>
      </c>
      <c r="D107" s="739" t="s">
        <v>2190</v>
      </c>
      <c r="E107" s="740" t="s">
        <v>1639</v>
      </c>
      <c r="F107" s="660" t="s">
        <v>1621</v>
      </c>
      <c r="G107" s="660" t="s">
        <v>1806</v>
      </c>
      <c r="H107" s="660" t="s">
        <v>558</v>
      </c>
      <c r="I107" s="660" t="s">
        <v>720</v>
      </c>
      <c r="J107" s="660" t="s">
        <v>721</v>
      </c>
      <c r="K107" s="660" t="s">
        <v>1807</v>
      </c>
      <c r="L107" s="661">
        <v>163.9</v>
      </c>
      <c r="M107" s="661">
        <v>327.8</v>
      </c>
      <c r="N107" s="660">
        <v>2</v>
      </c>
      <c r="O107" s="741">
        <v>2</v>
      </c>
      <c r="P107" s="661">
        <v>163.9</v>
      </c>
      <c r="Q107" s="676">
        <v>0.5</v>
      </c>
      <c r="R107" s="660">
        <v>1</v>
      </c>
      <c r="S107" s="676">
        <v>0.5</v>
      </c>
      <c r="T107" s="741">
        <v>1</v>
      </c>
      <c r="U107" s="699">
        <v>0.5</v>
      </c>
    </row>
    <row r="108" spans="1:21" ht="14.4" customHeight="1" x14ac:dyDescent="0.3">
      <c r="A108" s="659">
        <v>25</v>
      </c>
      <c r="B108" s="660" t="s">
        <v>1498</v>
      </c>
      <c r="C108" s="660">
        <v>89301252</v>
      </c>
      <c r="D108" s="739" t="s">
        <v>2190</v>
      </c>
      <c r="E108" s="740" t="s">
        <v>1639</v>
      </c>
      <c r="F108" s="660" t="s">
        <v>1621</v>
      </c>
      <c r="G108" s="660" t="s">
        <v>1720</v>
      </c>
      <c r="H108" s="660" t="s">
        <v>558</v>
      </c>
      <c r="I108" s="660" t="s">
        <v>1721</v>
      </c>
      <c r="J108" s="660" t="s">
        <v>1722</v>
      </c>
      <c r="K108" s="660" t="s">
        <v>1723</v>
      </c>
      <c r="L108" s="661">
        <v>0</v>
      </c>
      <c r="M108" s="661">
        <v>0</v>
      </c>
      <c r="N108" s="660">
        <v>1</v>
      </c>
      <c r="O108" s="741">
        <v>1</v>
      </c>
      <c r="P108" s="661"/>
      <c r="Q108" s="676"/>
      <c r="R108" s="660"/>
      <c r="S108" s="676">
        <v>0</v>
      </c>
      <c r="T108" s="741"/>
      <c r="U108" s="699">
        <v>0</v>
      </c>
    </row>
    <row r="109" spans="1:21" ht="14.4" customHeight="1" x14ac:dyDescent="0.3">
      <c r="A109" s="659">
        <v>25</v>
      </c>
      <c r="B109" s="660" t="s">
        <v>1498</v>
      </c>
      <c r="C109" s="660">
        <v>89301252</v>
      </c>
      <c r="D109" s="739" t="s">
        <v>2190</v>
      </c>
      <c r="E109" s="740" t="s">
        <v>1639</v>
      </c>
      <c r="F109" s="660" t="s">
        <v>1621</v>
      </c>
      <c r="G109" s="660" t="s">
        <v>1670</v>
      </c>
      <c r="H109" s="660" t="s">
        <v>1152</v>
      </c>
      <c r="I109" s="660" t="s">
        <v>1377</v>
      </c>
      <c r="J109" s="660" t="s">
        <v>1378</v>
      </c>
      <c r="K109" s="660" t="s">
        <v>1379</v>
      </c>
      <c r="L109" s="661">
        <v>154.01</v>
      </c>
      <c r="M109" s="661">
        <v>3234.21</v>
      </c>
      <c r="N109" s="660">
        <v>21</v>
      </c>
      <c r="O109" s="741">
        <v>11.5</v>
      </c>
      <c r="P109" s="661">
        <v>1386.09</v>
      </c>
      <c r="Q109" s="676">
        <v>0.42857142857142855</v>
      </c>
      <c r="R109" s="660">
        <v>9</v>
      </c>
      <c r="S109" s="676">
        <v>0.42857142857142855</v>
      </c>
      <c r="T109" s="741">
        <v>6</v>
      </c>
      <c r="U109" s="699">
        <v>0.52173913043478259</v>
      </c>
    </row>
    <row r="110" spans="1:21" ht="14.4" customHeight="1" x14ac:dyDescent="0.3">
      <c r="A110" s="659">
        <v>25</v>
      </c>
      <c r="B110" s="660" t="s">
        <v>1498</v>
      </c>
      <c r="C110" s="660">
        <v>89301252</v>
      </c>
      <c r="D110" s="739" t="s">
        <v>2190</v>
      </c>
      <c r="E110" s="740" t="s">
        <v>1639</v>
      </c>
      <c r="F110" s="660" t="s">
        <v>1621</v>
      </c>
      <c r="G110" s="660" t="s">
        <v>1670</v>
      </c>
      <c r="H110" s="660" t="s">
        <v>1152</v>
      </c>
      <c r="I110" s="660" t="s">
        <v>1699</v>
      </c>
      <c r="J110" s="660" t="s">
        <v>1700</v>
      </c>
      <c r="K110" s="660" t="s">
        <v>1701</v>
      </c>
      <c r="L110" s="661">
        <v>77.010000000000005</v>
      </c>
      <c r="M110" s="661">
        <v>462.06000000000006</v>
      </c>
      <c r="N110" s="660">
        <v>6</v>
      </c>
      <c r="O110" s="741">
        <v>3</v>
      </c>
      <c r="P110" s="661"/>
      <c r="Q110" s="676">
        <v>0</v>
      </c>
      <c r="R110" s="660"/>
      <c r="S110" s="676">
        <v>0</v>
      </c>
      <c r="T110" s="741"/>
      <c r="U110" s="699">
        <v>0</v>
      </c>
    </row>
    <row r="111" spans="1:21" ht="14.4" customHeight="1" x14ac:dyDescent="0.3">
      <c r="A111" s="659">
        <v>25</v>
      </c>
      <c r="B111" s="660" t="s">
        <v>1498</v>
      </c>
      <c r="C111" s="660">
        <v>89301252</v>
      </c>
      <c r="D111" s="739" t="s">
        <v>2190</v>
      </c>
      <c r="E111" s="740" t="s">
        <v>1639</v>
      </c>
      <c r="F111" s="660" t="s">
        <v>1621</v>
      </c>
      <c r="G111" s="660" t="s">
        <v>1754</v>
      </c>
      <c r="H111" s="660" t="s">
        <v>558</v>
      </c>
      <c r="I111" s="660" t="s">
        <v>1755</v>
      </c>
      <c r="J111" s="660" t="s">
        <v>1756</v>
      </c>
      <c r="K111" s="660" t="s">
        <v>1757</v>
      </c>
      <c r="L111" s="661">
        <v>51.62</v>
      </c>
      <c r="M111" s="661">
        <v>103.24</v>
      </c>
      <c r="N111" s="660">
        <v>2</v>
      </c>
      <c r="O111" s="741">
        <v>1</v>
      </c>
      <c r="P111" s="661"/>
      <c r="Q111" s="676">
        <v>0</v>
      </c>
      <c r="R111" s="660"/>
      <c r="S111" s="676">
        <v>0</v>
      </c>
      <c r="T111" s="741"/>
      <c r="U111" s="699">
        <v>0</v>
      </c>
    </row>
    <row r="112" spans="1:21" ht="14.4" customHeight="1" x14ac:dyDescent="0.3">
      <c r="A112" s="659">
        <v>25</v>
      </c>
      <c r="B112" s="660" t="s">
        <v>1498</v>
      </c>
      <c r="C112" s="660">
        <v>89301252</v>
      </c>
      <c r="D112" s="739" t="s">
        <v>2190</v>
      </c>
      <c r="E112" s="740" t="s">
        <v>1639</v>
      </c>
      <c r="F112" s="660" t="s">
        <v>1621</v>
      </c>
      <c r="G112" s="660" t="s">
        <v>1808</v>
      </c>
      <c r="H112" s="660" t="s">
        <v>558</v>
      </c>
      <c r="I112" s="660" t="s">
        <v>1134</v>
      </c>
      <c r="J112" s="660" t="s">
        <v>1809</v>
      </c>
      <c r="K112" s="660" t="s">
        <v>1810</v>
      </c>
      <c r="L112" s="661">
        <v>808.29</v>
      </c>
      <c r="M112" s="661">
        <v>1616.58</v>
      </c>
      <c r="N112" s="660">
        <v>2</v>
      </c>
      <c r="O112" s="741">
        <v>2</v>
      </c>
      <c r="P112" s="661"/>
      <c r="Q112" s="676">
        <v>0</v>
      </c>
      <c r="R112" s="660"/>
      <c r="S112" s="676">
        <v>0</v>
      </c>
      <c r="T112" s="741"/>
      <c r="U112" s="699">
        <v>0</v>
      </c>
    </row>
    <row r="113" spans="1:21" ht="14.4" customHeight="1" x14ac:dyDescent="0.3">
      <c r="A113" s="659">
        <v>25</v>
      </c>
      <c r="B113" s="660" t="s">
        <v>1498</v>
      </c>
      <c r="C113" s="660">
        <v>89301252</v>
      </c>
      <c r="D113" s="739" t="s">
        <v>2190</v>
      </c>
      <c r="E113" s="740" t="s">
        <v>1639</v>
      </c>
      <c r="F113" s="660" t="s">
        <v>1621</v>
      </c>
      <c r="G113" s="660" t="s">
        <v>1808</v>
      </c>
      <c r="H113" s="660" t="s">
        <v>558</v>
      </c>
      <c r="I113" s="660" t="s">
        <v>1134</v>
      </c>
      <c r="J113" s="660" t="s">
        <v>1809</v>
      </c>
      <c r="K113" s="660" t="s">
        <v>1810</v>
      </c>
      <c r="L113" s="661">
        <v>854.11</v>
      </c>
      <c r="M113" s="661">
        <v>1708.22</v>
      </c>
      <c r="N113" s="660">
        <v>2</v>
      </c>
      <c r="O113" s="741">
        <v>2</v>
      </c>
      <c r="P113" s="661"/>
      <c r="Q113" s="676">
        <v>0</v>
      </c>
      <c r="R113" s="660"/>
      <c r="S113" s="676">
        <v>0</v>
      </c>
      <c r="T113" s="741"/>
      <c r="U113" s="699">
        <v>0</v>
      </c>
    </row>
    <row r="114" spans="1:21" ht="14.4" customHeight="1" x14ac:dyDescent="0.3">
      <c r="A114" s="659">
        <v>25</v>
      </c>
      <c r="B114" s="660" t="s">
        <v>1498</v>
      </c>
      <c r="C114" s="660">
        <v>89301252</v>
      </c>
      <c r="D114" s="739" t="s">
        <v>2190</v>
      </c>
      <c r="E114" s="740" t="s">
        <v>1639</v>
      </c>
      <c r="F114" s="660" t="s">
        <v>1621</v>
      </c>
      <c r="G114" s="660" t="s">
        <v>1811</v>
      </c>
      <c r="H114" s="660" t="s">
        <v>558</v>
      </c>
      <c r="I114" s="660" t="s">
        <v>1812</v>
      </c>
      <c r="J114" s="660" t="s">
        <v>1813</v>
      </c>
      <c r="K114" s="660" t="s">
        <v>838</v>
      </c>
      <c r="L114" s="661">
        <v>0</v>
      </c>
      <c r="M114" s="661">
        <v>0</v>
      </c>
      <c r="N114" s="660">
        <v>1</v>
      </c>
      <c r="O114" s="741">
        <v>1</v>
      </c>
      <c r="P114" s="661"/>
      <c r="Q114" s="676"/>
      <c r="R114" s="660"/>
      <c r="S114" s="676">
        <v>0</v>
      </c>
      <c r="T114" s="741"/>
      <c r="U114" s="699">
        <v>0</v>
      </c>
    </row>
    <row r="115" spans="1:21" ht="14.4" customHeight="1" x14ac:dyDescent="0.3">
      <c r="A115" s="659">
        <v>25</v>
      </c>
      <c r="B115" s="660" t="s">
        <v>1498</v>
      </c>
      <c r="C115" s="660">
        <v>89301252</v>
      </c>
      <c r="D115" s="739" t="s">
        <v>2190</v>
      </c>
      <c r="E115" s="740" t="s">
        <v>1639</v>
      </c>
      <c r="F115" s="660" t="s">
        <v>1621</v>
      </c>
      <c r="G115" s="660" t="s">
        <v>1814</v>
      </c>
      <c r="H115" s="660" t="s">
        <v>558</v>
      </c>
      <c r="I115" s="660" t="s">
        <v>1815</v>
      </c>
      <c r="J115" s="660" t="s">
        <v>1816</v>
      </c>
      <c r="K115" s="660" t="s">
        <v>1817</v>
      </c>
      <c r="L115" s="661">
        <v>64.13</v>
      </c>
      <c r="M115" s="661">
        <v>256.52</v>
      </c>
      <c r="N115" s="660">
        <v>4</v>
      </c>
      <c r="O115" s="741">
        <v>2</v>
      </c>
      <c r="P115" s="661">
        <v>128.26</v>
      </c>
      <c r="Q115" s="676">
        <v>0.5</v>
      </c>
      <c r="R115" s="660">
        <v>2</v>
      </c>
      <c r="S115" s="676">
        <v>0.5</v>
      </c>
      <c r="T115" s="741">
        <v>1</v>
      </c>
      <c r="U115" s="699">
        <v>0.5</v>
      </c>
    </row>
    <row r="116" spans="1:21" ht="14.4" customHeight="1" x14ac:dyDescent="0.3">
      <c r="A116" s="659">
        <v>25</v>
      </c>
      <c r="B116" s="660" t="s">
        <v>1498</v>
      </c>
      <c r="C116" s="660">
        <v>89301252</v>
      </c>
      <c r="D116" s="739" t="s">
        <v>2190</v>
      </c>
      <c r="E116" s="740" t="s">
        <v>1639</v>
      </c>
      <c r="F116" s="660" t="s">
        <v>1621</v>
      </c>
      <c r="G116" s="660" t="s">
        <v>1818</v>
      </c>
      <c r="H116" s="660" t="s">
        <v>1152</v>
      </c>
      <c r="I116" s="660" t="s">
        <v>1819</v>
      </c>
      <c r="J116" s="660" t="s">
        <v>1820</v>
      </c>
      <c r="K116" s="660" t="s">
        <v>1821</v>
      </c>
      <c r="L116" s="661">
        <v>119.11</v>
      </c>
      <c r="M116" s="661">
        <v>119.11</v>
      </c>
      <c r="N116" s="660">
        <v>1</v>
      </c>
      <c r="O116" s="741">
        <v>1</v>
      </c>
      <c r="P116" s="661">
        <v>119.11</v>
      </c>
      <c r="Q116" s="676">
        <v>1</v>
      </c>
      <c r="R116" s="660">
        <v>1</v>
      </c>
      <c r="S116" s="676">
        <v>1</v>
      </c>
      <c r="T116" s="741">
        <v>1</v>
      </c>
      <c r="U116" s="699">
        <v>1</v>
      </c>
    </row>
    <row r="117" spans="1:21" ht="14.4" customHeight="1" x14ac:dyDescent="0.3">
      <c r="A117" s="659">
        <v>25</v>
      </c>
      <c r="B117" s="660" t="s">
        <v>1498</v>
      </c>
      <c r="C117" s="660">
        <v>89301252</v>
      </c>
      <c r="D117" s="739" t="s">
        <v>2190</v>
      </c>
      <c r="E117" s="740" t="s">
        <v>1639</v>
      </c>
      <c r="F117" s="660" t="s">
        <v>1621</v>
      </c>
      <c r="G117" s="660" t="s">
        <v>1818</v>
      </c>
      <c r="H117" s="660" t="s">
        <v>558</v>
      </c>
      <c r="I117" s="660" t="s">
        <v>1822</v>
      </c>
      <c r="J117" s="660" t="s">
        <v>1823</v>
      </c>
      <c r="K117" s="660" t="s">
        <v>1824</v>
      </c>
      <c r="L117" s="661">
        <v>98.84</v>
      </c>
      <c r="M117" s="661">
        <v>98.84</v>
      </c>
      <c r="N117" s="660">
        <v>1</v>
      </c>
      <c r="O117" s="741">
        <v>1</v>
      </c>
      <c r="P117" s="661"/>
      <c r="Q117" s="676">
        <v>0</v>
      </c>
      <c r="R117" s="660"/>
      <c r="S117" s="676">
        <v>0</v>
      </c>
      <c r="T117" s="741"/>
      <c r="U117" s="699">
        <v>0</v>
      </c>
    </row>
    <row r="118" spans="1:21" ht="14.4" customHeight="1" x14ac:dyDescent="0.3">
      <c r="A118" s="659">
        <v>25</v>
      </c>
      <c r="B118" s="660" t="s">
        <v>1498</v>
      </c>
      <c r="C118" s="660">
        <v>89301252</v>
      </c>
      <c r="D118" s="739" t="s">
        <v>2190</v>
      </c>
      <c r="E118" s="740" t="s">
        <v>1639</v>
      </c>
      <c r="F118" s="660" t="s">
        <v>1621</v>
      </c>
      <c r="G118" s="660" t="s">
        <v>1825</v>
      </c>
      <c r="H118" s="660" t="s">
        <v>558</v>
      </c>
      <c r="I118" s="660" t="s">
        <v>1826</v>
      </c>
      <c r="J118" s="660" t="s">
        <v>1827</v>
      </c>
      <c r="K118" s="660" t="s">
        <v>1828</v>
      </c>
      <c r="L118" s="661">
        <v>0</v>
      </c>
      <c r="M118" s="661">
        <v>0</v>
      </c>
      <c r="N118" s="660">
        <v>1</v>
      </c>
      <c r="O118" s="741">
        <v>1</v>
      </c>
      <c r="P118" s="661"/>
      <c r="Q118" s="676"/>
      <c r="R118" s="660"/>
      <c r="S118" s="676">
        <v>0</v>
      </c>
      <c r="T118" s="741"/>
      <c r="U118" s="699">
        <v>0</v>
      </c>
    </row>
    <row r="119" spans="1:21" ht="14.4" customHeight="1" x14ac:dyDescent="0.3">
      <c r="A119" s="659">
        <v>25</v>
      </c>
      <c r="B119" s="660" t="s">
        <v>1498</v>
      </c>
      <c r="C119" s="660">
        <v>89301252</v>
      </c>
      <c r="D119" s="739" t="s">
        <v>2190</v>
      </c>
      <c r="E119" s="740" t="s">
        <v>1639</v>
      </c>
      <c r="F119" s="660" t="s">
        <v>1621</v>
      </c>
      <c r="G119" s="660" t="s">
        <v>1825</v>
      </c>
      <c r="H119" s="660" t="s">
        <v>558</v>
      </c>
      <c r="I119" s="660" t="s">
        <v>1829</v>
      </c>
      <c r="J119" s="660" t="s">
        <v>1827</v>
      </c>
      <c r="K119" s="660" t="s">
        <v>1830</v>
      </c>
      <c r="L119" s="661">
        <v>137.33000000000001</v>
      </c>
      <c r="M119" s="661">
        <v>137.33000000000001</v>
      </c>
      <c r="N119" s="660">
        <v>1</v>
      </c>
      <c r="O119" s="741">
        <v>0.5</v>
      </c>
      <c r="P119" s="661">
        <v>137.33000000000001</v>
      </c>
      <c r="Q119" s="676">
        <v>1</v>
      </c>
      <c r="R119" s="660">
        <v>1</v>
      </c>
      <c r="S119" s="676">
        <v>1</v>
      </c>
      <c r="T119" s="741">
        <v>0.5</v>
      </c>
      <c r="U119" s="699">
        <v>1</v>
      </c>
    </row>
    <row r="120" spans="1:21" ht="14.4" customHeight="1" x14ac:dyDescent="0.3">
      <c r="A120" s="659">
        <v>25</v>
      </c>
      <c r="B120" s="660" t="s">
        <v>1498</v>
      </c>
      <c r="C120" s="660">
        <v>89301252</v>
      </c>
      <c r="D120" s="739" t="s">
        <v>2190</v>
      </c>
      <c r="E120" s="740" t="s">
        <v>1639</v>
      </c>
      <c r="F120" s="660" t="s">
        <v>1621</v>
      </c>
      <c r="G120" s="660" t="s">
        <v>1671</v>
      </c>
      <c r="H120" s="660" t="s">
        <v>1152</v>
      </c>
      <c r="I120" s="660" t="s">
        <v>1672</v>
      </c>
      <c r="J120" s="660" t="s">
        <v>656</v>
      </c>
      <c r="K120" s="660" t="s">
        <v>1673</v>
      </c>
      <c r="L120" s="661">
        <v>48.31</v>
      </c>
      <c r="M120" s="661">
        <v>96.62</v>
      </c>
      <c r="N120" s="660">
        <v>2</v>
      </c>
      <c r="O120" s="741">
        <v>2</v>
      </c>
      <c r="P120" s="661"/>
      <c r="Q120" s="676">
        <v>0</v>
      </c>
      <c r="R120" s="660"/>
      <c r="S120" s="676">
        <v>0</v>
      </c>
      <c r="T120" s="741"/>
      <c r="U120" s="699">
        <v>0</v>
      </c>
    </row>
    <row r="121" spans="1:21" ht="14.4" customHeight="1" x14ac:dyDescent="0.3">
      <c r="A121" s="659">
        <v>25</v>
      </c>
      <c r="B121" s="660" t="s">
        <v>1498</v>
      </c>
      <c r="C121" s="660">
        <v>89301252</v>
      </c>
      <c r="D121" s="739" t="s">
        <v>2190</v>
      </c>
      <c r="E121" s="740" t="s">
        <v>1639</v>
      </c>
      <c r="F121" s="660" t="s">
        <v>1621</v>
      </c>
      <c r="G121" s="660" t="s">
        <v>1671</v>
      </c>
      <c r="H121" s="660" t="s">
        <v>1152</v>
      </c>
      <c r="I121" s="660" t="s">
        <v>1672</v>
      </c>
      <c r="J121" s="660" t="s">
        <v>656</v>
      </c>
      <c r="K121" s="660" t="s">
        <v>1673</v>
      </c>
      <c r="L121" s="661">
        <v>29.78</v>
      </c>
      <c r="M121" s="661">
        <v>59.56</v>
      </c>
      <c r="N121" s="660">
        <v>2</v>
      </c>
      <c r="O121" s="741">
        <v>1</v>
      </c>
      <c r="P121" s="661"/>
      <c r="Q121" s="676">
        <v>0</v>
      </c>
      <c r="R121" s="660"/>
      <c r="S121" s="676">
        <v>0</v>
      </c>
      <c r="T121" s="741"/>
      <c r="U121" s="699">
        <v>0</v>
      </c>
    </row>
    <row r="122" spans="1:21" ht="14.4" customHeight="1" x14ac:dyDescent="0.3">
      <c r="A122" s="659">
        <v>25</v>
      </c>
      <c r="B122" s="660" t="s">
        <v>1498</v>
      </c>
      <c r="C122" s="660">
        <v>89301252</v>
      </c>
      <c r="D122" s="739" t="s">
        <v>2190</v>
      </c>
      <c r="E122" s="740" t="s">
        <v>1639</v>
      </c>
      <c r="F122" s="660" t="s">
        <v>1621</v>
      </c>
      <c r="G122" s="660" t="s">
        <v>1691</v>
      </c>
      <c r="H122" s="660" t="s">
        <v>558</v>
      </c>
      <c r="I122" s="660" t="s">
        <v>1124</v>
      </c>
      <c r="J122" s="660" t="s">
        <v>1125</v>
      </c>
      <c r="K122" s="660" t="s">
        <v>1126</v>
      </c>
      <c r="L122" s="661">
        <v>113.37</v>
      </c>
      <c r="M122" s="661">
        <v>226.74</v>
      </c>
      <c r="N122" s="660">
        <v>2</v>
      </c>
      <c r="O122" s="741">
        <v>1.5</v>
      </c>
      <c r="P122" s="661">
        <v>226.74</v>
      </c>
      <c r="Q122" s="676">
        <v>1</v>
      </c>
      <c r="R122" s="660">
        <v>2</v>
      </c>
      <c r="S122" s="676">
        <v>1</v>
      </c>
      <c r="T122" s="741">
        <v>1.5</v>
      </c>
      <c r="U122" s="699">
        <v>1</v>
      </c>
    </row>
    <row r="123" spans="1:21" ht="14.4" customHeight="1" x14ac:dyDescent="0.3">
      <c r="A123" s="659">
        <v>25</v>
      </c>
      <c r="B123" s="660" t="s">
        <v>1498</v>
      </c>
      <c r="C123" s="660">
        <v>89301252</v>
      </c>
      <c r="D123" s="739" t="s">
        <v>2190</v>
      </c>
      <c r="E123" s="740" t="s">
        <v>1639</v>
      </c>
      <c r="F123" s="660" t="s">
        <v>1621</v>
      </c>
      <c r="G123" s="660" t="s">
        <v>1691</v>
      </c>
      <c r="H123" s="660" t="s">
        <v>558</v>
      </c>
      <c r="I123" s="660" t="s">
        <v>1831</v>
      </c>
      <c r="J123" s="660" t="s">
        <v>1125</v>
      </c>
      <c r="K123" s="660" t="s">
        <v>1832</v>
      </c>
      <c r="L123" s="661">
        <v>56.69</v>
      </c>
      <c r="M123" s="661">
        <v>226.76</v>
      </c>
      <c r="N123" s="660">
        <v>4</v>
      </c>
      <c r="O123" s="741">
        <v>3</v>
      </c>
      <c r="P123" s="661">
        <v>56.69</v>
      </c>
      <c r="Q123" s="676">
        <v>0.25</v>
      </c>
      <c r="R123" s="660">
        <v>1</v>
      </c>
      <c r="S123" s="676">
        <v>0.25</v>
      </c>
      <c r="T123" s="741">
        <v>0.5</v>
      </c>
      <c r="U123" s="699">
        <v>0.16666666666666666</v>
      </c>
    </row>
    <row r="124" spans="1:21" ht="14.4" customHeight="1" x14ac:dyDescent="0.3">
      <c r="A124" s="659">
        <v>25</v>
      </c>
      <c r="B124" s="660" t="s">
        <v>1498</v>
      </c>
      <c r="C124" s="660">
        <v>89301252</v>
      </c>
      <c r="D124" s="739" t="s">
        <v>2190</v>
      </c>
      <c r="E124" s="740" t="s">
        <v>1639</v>
      </c>
      <c r="F124" s="660" t="s">
        <v>1621</v>
      </c>
      <c r="G124" s="660" t="s">
        <v>1694</v>
      </c>
      <c r="H124" s="660" t="s">
        <v>558</v>
      </c>
      <c r="I124" s="660" t="s">
        <v>1833</v>
      </c>
      <c r="J124" s="660" t="s">
        <v>1834</v>
      </c>
      <c r="K124" s="660" t="s">
        <v>1696</v>
      </c>
      <c r="L124" s="661">
        <v>102.89</v>
      </c>
      <c r="M124" s="661">
        <v>102.89</v>
      </c>
      <c r="N124" s="660">
        <v>1</v>
      </c>
      <c r="O124" s="741">
        <v>1</v>
      </c>
      <c r="P124" s="661"/>
      <c r="Q124" s="676">
        <v>0</v>
      </c>
      <c r="R124" s="660"/>
      <c r="S124" s="676">
        <v>0</v>
      </c>
      <c r="T124" s="741"/>
      <c r="U124" s="699">
        <v>0</v>
      </c>
    </row>
    <row r="125" spans="1:21" ht="14.4" customHeight="1" x14ac:dyDescent="0.3">
      <c r="A125" s="659">
        <v>25</v>
      </c>
      <c r="B125" s="660" t="s">
        <v>1498</v>
      </c>
      <c r="C125" s="660">
        <v>89301252</v>
      </c>
      <c r="D125" s="739" t="s">
        <v>2190</v>
      </c>
      <c r="E125" s="740" t="s">
        <v>1640</v>
      </c>
      <c r="F125" s="660" t="s">
        <v>1621</v>
      </c>
      <c r="G125" s="660" t="s">
        <v>1666</v>
      </c>
      <c r="H125" s="660" t="s">
        <v>558</v>
      </c>
      <c r="I125" s="660" t="s">
        <v>1835</v>
      </c>
      <c r="J125" s="660" t="s">
        <v>1836</v>
      </c>
      <c r="K125" s="660" t="s">
        <v>1578</v>
      </c>
      <c r="L125" s="661">
        <v>156.86000000000001</v>
      </c>
      <c r="M125" s="661">
        <v>784.30000000000007</v>
      </c>
      <c r="N125" s="660">
        <v>5</v>
      </c>
      <c r="O125" s="741">
        <v>5</v>
      </c>
      <c r="P125" s="661">
        <v>156.86000000000001</v>
      </c>
      <c r="Q125" s="676">
        <v>0.2</v>
      </c>
      <c r="R125" s="660">
        <v>1</v>
      </c>
      <c r="S125" s="676">
        <v>0.2</v>
      </c>
      <c r="T125" s="741">
        <v>1</v>
      </c>
      <c r="U125" s="699">
        <v>0.2</v>
      </c>
    </row>
    <row r="126" spans="1:21" ht="14.4" customHeight="1" x14ac:dyDescent="0.3">
      <c r="A126" s="659">
        <v>25</v>
      </c>
      <c r="B126" s="660" t="s">
        <v>1498</v>
      </c>
      <c r="C126" s="660">
        <v>89301252</v>
      </c>
      <c r="D126" s="739" t="s">
        <v>2190</v>
      </c>
      <c r="E126" s="740" t="s">
        <v>1640</v>
      </c>
      <c r="F126" s="660" t="s">
        <v>1621</v>
      </c>
      <c r="G126" s="660" t="s">
        <v>1666</v>
      </c>
      <c r="H126" s="660" t="s">
        <v>558</v>
      </c>
      <c r="I126" s="660" t="s">
        <v>1837</v>
      </c>
      <c r="J126" s="660" t="s">
        <v>1836</v>
      </c>
      <c r="K126" s="660" t="s">
        <v>1838</v>
      </c>
      <c r="L126" s="661">
        <v>156.86000000000001</v>
      </c>
      <c r="M126" s="661">
        <v>156.86000000000001</v>
      </c>
      <c r="N126" s="660">
        <v>1</v>
      </c>
      <c r="O126" s="741">
        <v>1</v>
      </c>
      <c r="P126" s="661"/>
      <c r="Q126" s="676">
        <v>0</v>
      </c>
      <c r="R126" s="660"/>
      <c r="S126" s="676">
        <v>0</v>
      </c>
      <c r="T126" s="741"/>
      <c r="U126" s="699">
        <v>0</v>
      </c>
    </row>
    <row r="127" spans="1:21" ht="14.4" customHeight="1" x14ac:dyDescent="0.3">
      <c r="A127" s="659">
        <v>25</v>
      </c>
      <c r="B127" s="660" t="s">
        <v>1498</v>
      </c>
      <c r="C127" s="660">
        <v>89301252</v>
      </c>
      <c r="D127" s="739" t="s">
        <v>2190</v>
      </c>
      <c r="E127" s="740" t="s">
        <v>1640</v>
      </c>
      <c r="F127" s="660" t="s">
        <v>1621</v>
      </c>
      <c r="G127" s="660" t="s">
        <v>1666</v>
      </c>
      <c r="H127" s="660" t="s">
        <v>558</v>
      </c>
      <c r="I127" s="660" t="s">
        <v>1318</v>
      </c>
      <c r="J127" s="660" t="s">
        <v>1577</v>
      </c>
      <c r="K127" s="660" t="s">
        <v>1578</v>
      </c>
      <c r="L127" s="661">
        <v>333.31</v>
      </c>
      <c r="M127" s="661">
        <v>333.31</v>
      </c>
      <c r="N127" s="660">
        <v>1</v>
      </c>
      <c r="O127" s="741">
        <v>0.5</v>
      </c>
      <c r="P127" s="661"/>
      <c r="Q127" s="676">
        <v>0</v>
      </c>
      <c r="R127" s="660"/>
      <c r="S127" s="676">
        <v>0</v>
      </c>
      <c r="T127" s="741"/>
      <c r="U127" s="699">
        <v>0</v>
      </c>
    </row>
    <row r="128" spans="1:21" ht="14.4" customHeight="1" x14ac:dyDescent="0.3">
      <c r="A128" s="659">
        <v>25</v>
      </c>
      <c r="B128" s="660" t="s">
        <v>1498</v>
      </c>
      <c r="C128" s="660">
        <v>89301252</v>
      </c>
      <c r="D128" s="739" t="s">
        <v>2190</v>
      </c>
      <c r="E128" s="740" t="s">
        <v>1640</v>
      </c>
      <c r="F128" s="660" t="s">
        <v>1621</v>
      </c>
      <c r="G128" s="660" t="s">
        <v>1666</v>
      </c>
      <c r="H128" s="660" t="s">
        <v>558</v>
      </c>
      <c r="I128" s="660" t="s">
        <v>1318</v>
      </c>
      <c r="J128" s="660" t="s">
        <v>1577</v>
      </c>
      <c r="K128" s="660" t="s">
        <v>1578</v>
      </c>
      <c r="L128" s="661">
        <v>156.86000000000001</v>
      </c>
      <c r="M128" s="661">
        <v>2666.6200000000003</v>
      </c>
      <c r="N128" s="660">
        <v>17</v>
      </c>
      <c r="O128" s="741">
        <v>16.5</v>
      </c>
      <c r="P128" s="661">
        <v>1254.8800000000001</v>
      </c>
      <c r="Q128" s="676">
        <v>0.47058823529411764</v>
      </c>
      <c r="R128" s="660">
        <v>8</v>
      </c>
      <c r="S128" s="676">
        <v>0.47058823529411764</v>
      </c>
      <c r="T128" s="741">
        <v>7.5</v>
      </c>
      <c r="U128" s="699">
        <v>0.45454545454545453</v>
      </c>
    </row>
    <row r="129" spans="1:21" ht="14.4" customHeight="1" x14ac:dyDescent="0.3">
      <c r="A129" s="659">
        <v>25</v>
      </c>
      <c r="B129" s="660" t="s">
        <v>1498</v>
      </c>
      <c r="C129" s="660">
        <v>89301252</v>
      </c>
      <c r="D129" s="739" t="s">
        <v>2190</v>
      </c>
      <c r="E129" s="740" t="s">
        <v>1640</v>
      </c>
      <c r="F129" s="660" t="s">
        <v>1621</v>
      </c>
      <c r="G129" s="660" t="s">
        <v>1666</v>
      </c>
      <c r="H129" s="660" t="s">
        <v>558</v>
      </c>
      <c r="I129" s="660" t="s">
        <v>1669</v>
      </c>
      <c r="J129" s="660" t="s">
        <v>1577</v>
      </c>
      <c r="K129" s="660" t="s">
        <v>1578</v>
      </c>
      <c r="L129" s="661">
        <v>156.86000000000001</v>
      </c>
      <c r="M129" s="661">
        <v>313.72000000000003</v>
      </c>
      <c r="N129" s="660">
        <v>2</v>
      </c>
      <c r="O129" s="741">
        <v>2</v>
      </c>
      <c r="P129" s="661">
        <v>313.72000000000003</v>
      </c>
      <c r="Q129" s="676">
        <v>1</v>
      </c>
      <c r="R129" s="660">
        <v>2</v>
      </c>
      <c r="S129" s="676">
        <v>1</v>
      </c>
      <c r="T129" s="741">
        <v>2</v>
      </c>
      <c r="U129" s="699">
        <v>1</v>
      </c>
    </row>
    <row r="130" spans="1:21" ht="14.4" customHeight="1" x14ac:dyDescent="0.3">
      <c r="A130" s="659">
        <v>25</v>
      </c>
      <c r="B130" s="660" t="s">
        <v>1498</v>
      </c>
      <c r="C130" s="660">
        <v>89301252</v>
      </c>
      <c r="D130" s="739" t="s">
        <v>2190</v>
      </c>
      <c r="E130" s="740" t="s">
        <v>1640</v>
      </c>
      <c r="F130" s="660" t="s">
        <v>1621</v>
      </c>
      <c r="G130" s="660" t="s">
        <v>1839</v>
      </c>
      <c r="H130" s="660" t="s">
        <v>558</v>
      </c>
      <c r="I130" s="660" t="s">
        <v>1840</v>
      </c>
      <c r="J130" s="660" t="s">
        <v>1841</v>
      </c>
      <c r="K130" s="660" t="s">
        <v>1842</v>
      </c>
      <c r="L130" s="661">
        <v>61.85</v>
      </c>
      <c r="M130" s="661">
        <v>185.55</v>
      </c>
      <c r="N130" s="660">
        <v>3</v>
      </c>
      <c r="O130" s="741">
        <v>2</v>
      </c>
      <c r="P130" s="661">
        <v>61.85</v>
      </c>
      <c r="Q130" s="676">
        <v>0.33333333333333331</v>
      </c>
      <c r="R130" s="660">
        <v>1</v>
      </c>
      <c r="S130" s="676">
        <v>0.33333333333333331</v>
      </c>
      <c r="T130" s="741">
        <v>1</v>
      </c>
      <c r="U130" s="699">
        <v>0.5</v>
      </c>
    </row>
    <row r="131" spans="1:21" ht="14.4" customHeight="1" x14ac:dyDescent="0.3">
      <c r="A131" s="659">
        <v>25</v>
      </c>
      <c r="B131" s="660" t="s">
        <v>1498</v>
      </c>
      <c r="C131" s="660">
        <v>89301252</v>
      </c>
      <c r="D131" s="739" t="s">
        <v>2190</v>
      </c>
      <c r="E131" s="740" t="s">
        <v>1640</v>
      </c>
      <c r="F131" s="660" t="s">
        <v>1621</v>
      </c>
      <c r="G131" s="660" t="s">
        <v>1674</v>
      </c>
      <c r="H131" s="660" t="s">
        <v>1152</v>
      </c>
      <c r="I131" s="660" t="s">
        <v>1373</v>
      </c>
      <c r="J131" s="660" t="s">
        <v>1374</v>
      </c>
      <c r="K131" s="660" t="s">
        <v>1582</v>
      </c>
      <c r="L131" s="661">
        <v>184.22</v>
      </c>
      <c r="M131" s="661">
        <v>736.88</v>
      </c>
      <c r="N131" s="660">
        <v>4</v>
      </c>
      <c r="O131" s="741">
        <v>3.5</v>
      </c>
      <c r="P131" s="661">
        <v>368.44</v>
      </c>
      <c r="Q131" s="676">
        <v>0.5</v>
      </c>
      <c r="R131" s="660">
        <v>2</v>
      </c>
      <c r="S131" s="676">
        <v>0.5</v>
      </c>
      <c r="T131" s="741">
        <v>1.5</v>
      </c>
      <c r="U131" s="699">
        <v>0.42857142857142855</v>
      </c>
    </row>
    <row r="132" spans="1:21" ht="14.4" customHeight="1" x14ac:dyDescent="0.3">
      <c r="A132" s="659">
        <v>25</v>
      </c>
      <c r="B132" s="660" t="s">
        <v>1498</v>
      </c>
      <c r="C132" s="660">
        <v>89301252</v>
      </c>
      <c r="D132" s="739" t="s">
        <v>2190</v>
      </c>
      <c r="E132" s="740" t="s">
        <v>1640</v>
      </c>
      <c r="F132" s="660" t="s">
        <v>1621</v>
      </c>
      <c r="G132" s="660" t="s">
        <v>1843</v>
      </c>
      <c r="H132" s="660" t="s">
        <v>558</v>
      </c>
      <c r="I132" s="660" t="s">
        <v>633</v>
      </c>
      <c r="J132" s="660" t="s">
        <v>1844</v>
      </c>
      <c r="K132" s="660" t="s">
        <v>1845</v>
      </c>
      <c r="L132" s="661">
        <v>18.940000000000001</v>
      </c>
      <c r="M132" s="661">
        <v>56.820000000000007</v>
      </c>
      <c r="N132" s="660">
        <v>3</v>
      </c>
      <c r="O132" s="741">
        <v>0.5</v>
      </c>
      <c r="P132" s="661"/>
      <c r="Q132" s="676">
        <v>0</v>
      </c>
      <c r="R132" s="660"/>
      <c r="S132" s="676">
        <v>0</v>
      </c>
      <c r="T132" s="741"/>
      <c r="U132" s="699">
        <v>0</v>
      </c>
    </row>
    <row r="133" spans="1:21" ht="14.4" customHeight="1" x14ac:dyDescent="0.3">
      <c r="A133" s="659">
        <v>25</v>
      </c>
      <c r="B133" s="660" t="s">
        <v>1498</v>
      </c>
      <c r="C133" s="660">
        <v>89301252</v>
      </c>
      <c r="D133" s="739" t="s">
        <v>2190</v>
      </c>
      <c r="E133" s="740" t="s">
        <v>1640</v>
      </c>
      <c r="F133" s="660" t="s">
        <v>1621</v>
      </c>
      <c r="G133" s="660" t="s">
        <v>1846</v>
      </c>
      <c r="H133" s="660" t="s">
        <v>558</v>
      </c>
      <c r="I133" s="660" t="s">
        <v>1847</v>
      </c>
      <c r="J133" s="660" t="s">
        <v>1848</v>
      </c>
      <c r="K133" s="660" t="s">
        <v>1849</v>
      </c>
      <c r="L133" s="661">
        <v>0</v>
      </c>
      <c r="M133" s="661">
        <v>0</v>
      </c>
      <c r="N133" s="660">
        <v>1</v>
      </c>
      <c r="O133" s="741">
        <v>0.5</v>
      </c>
      <c r="P133" s="661">
        <v>0</v>
      </c>
      <c r="Q133" s="676"/>
      <c r="R133" s="660">
        <v>1</v>
      </c>
      <c r="S133" s="676">
        <v>1</v>
      </c>
      <c r="T133" s="741">
        <v>0.5</v>
      </c>
      <c r="U133" s="699">
        <v>1</v>
      </c>
    </row>
    <row r="134" spans="1:21" ht="14.4" customHeight="1" x14ac:dyDescent="0.3">
      <c r="A134" s="659">
        <v>25</v>
      </c>
      <c r="B134" s="660" t="s">
        <v>1498</v>
      </c>
      <c r="C134" s="660">
        <v>89301252</v>
      </c>
      <c r="D134" s="739" t="s">
        <v>2190</v>
      </c>
      <c r="E134" s="740" t="s">
        <v>1640</v>
      </c>
      <c r="F134" s="660" t="s">
        <v>1621</v>
      </c>
      <c r="G134" s="660" t="s">
        <v>1734</v>
      </c>
      <c r="H134" s="660" t="s">
        <v>558</v>
      </c>
      <c r="I134" s="660" t="s">
        <v>1850</v>
      </c>
      <c r="J134" s="660" t="s">
        <v>1851</v>
      </c>
      <c r="K134" s="660" t="s">
        <v>1852</v>
      </c>
      <c r="L134" s="661">
        <v>0</v>
      </c>
      <c r="M134" s="661">
        <v>0</v>
      </c>
      <c r="N134" s="660">
        <v>1</v>
      </c>
      <c r="O134" s="741">
        <v>1</v>
      </c>
      <c r="P134" s="661">
        <v>0</v>
      </c>
      <c r="Q134" s="676"/>
      <c r="R134" s="660">
        <v>1</v>
      </c>
      <c r="S134" s="676">
        <v>1</v>
      </c>
      <c r="T134" s="741">
        <v>1</v>
      </c>
      <c r="U134" s="699">
        <v>1</v>
      </c>
    </row>
    <row r="135" spans="1:21" ht="14.4" customHeight="1" x14ac:dyDescent="0.3">
      <c r="A135" s="659">
        <v>25</v>
      </c>
      <c r="B135" s="660" t="s">
        <v>1498</v>
      </c>
      <c r="C135" s="660">
        <v>89301252</v>
      </c>
      <c r="D135" s="739" t="s">
        <v>2190</v>
      </c>
      <c r="E135" s="740" t="s">
        <v>1640</v>
      </c>
      <c r="F135" s="660" t="s">
        <v>1621</v>
      </c>
      <c r="G135" s="660" t="s">
        <v>1801</v>
      </c>
      <c r="H135" s="660" t="s">
        <v>558</v>
      </c>
      <c r="I135" s="660" t="s">
        <v>1853</v>
      </c>
      <c r="J135" s="660" t="s">
        <v>1803</v>
      </c>
      <c r="K135" s="660" t="s">
        <v>1854</v>
      </c>
      <c r="L135" s="661">
        <v>128.9</v>
      </c>
      <c r="M135" s="661">
        <v>128.9</v>
      </c>
      <c r="N135" s="660">
        <v>1</v>
      </c>
      <c r="O135" s="741">
        <v>1</v>
      </c>
      <c r="P135" s="661">
        <v>128.9</v>
      </c>
      <c r="Q135" s="676">
        <v>1</v>
      </c>
      <c r="R135" s="660">
        <v>1</v>
      </c>
      <c r="S135" s="676">
        <v>1</v>
      </c>
      <c r="T135" s="741">
        <v>1</v>
      </c>
      <c r="U135" s="699">
        <v>1</v>
      </c>
    </row>
    <row r="136" spans="1:21" ht="14.4" customHeight="1" x14ac:dyDescent="0.3">
      <c r="A136" s="659">
        <v>25</v>
      </c>
      <c r="B136" s="660" t="s">
        <v>1498</v>
      </c>
      <c r="C136" s="660">
        <v>89301252</v>
      </c>
      <c r="D136" s="739" t="s">
        <v>2190</v>
      </c>
      <c r="E136" s="740" t="s">
        <v>1640</v>
      </c>
      <c r="F136" s="660" t="s">
        <v>1621</v>
      </c>
      <c r="G136" s="660" t="s">
        <v>1855</v>
      </c>
      <c r="H136" s="660" t="s">
        <v>558</v>
      </c>
      <c r="I136" s="660" t="s">
        <v>1856</v>
      </c>
      <c r="J136" s="660" t="s">
        <v>1857</v>
      </c>
      <c r="K136" s="660" t="s">
        <v>1858</v>
      </c>
      <c r="L136" s="661">
        <v>237.21</v>
      </c>
      <c r="M136" s="661">
        <v>237.21</v>
      </c>
      <c r="N136" s="660">
        <v>1</v>
      </c>
      <c r="O136" s="741">
        <v>1</v>
      </c>
      <c r="P136" s="661"/>
      <c r="Q136" s="676">
        <v>0</v>
      </c>
      <c r="R136" s="660"/>
      <c r="S136" s="676">
        <v>0</v>
      </c>
      <c r="T136" s="741"/>
      <c r="U136" s="699">
        <v>0</v>
      </c>
    </row>
    <row r="137" spans="1:21" ht="14.4" customHeight="1" x14ac:dyDescent="0.3">
      <c r="A137" s="659">
        <v>25</v>
      </c>
      <c r="B137" s="660" t="s">
        <v>1498</v>
      </c>
      <c r="C137" s="660">
        <v>89301252</v>
      </c>
      <c r="D137" s="739" t="s">
        <v>2190</v>
      </c>
      <c r="E137" s="740" t="s">
        <v>1640</v>
      </c>
      <c r="F137" s="660" t="s">
        <v>1621</v>
      </c>
      <c r="G137" s="660" t="s">
        <v>1859</v>
      </c>
      <c r="H137" s="660" t="s">
        <v>1152</v>
      </c>
      <c r="I137" s="660" t="s">
        <v>1392</v>
      </c>
      <c r="J137" s="660" t="s">
        <v>1393</v>
      </c>
      <c r="K137" s="660" t="s">
        <v>1589</v>
      </c>
      <c r="L137" s="661">
        <v>782.22</v>
      </c>
      <c r="M137" s="661">
        <v>782.22</v>
      </c>
      <c r="N137" s="660">
        <v>1</v>
      </c>
      <c r="O137" s="741">
        <v>1</v>
      </c>
      <c r="P137" s="661"/>
      <c r="Q137" s="676">
        <v>0</v>
      </c>
      <c r="R137" s="660"/>
      <c r="S137" s="676">
        <v>0</v>
      </c>
      <c r="T137" s="741"/>
      <c r="U137" s="699">
        <v>0</v>
      </c>
    </row>
    <row r="138" spans="1:21" ht="14.4" customHeight="1" x14ac:dyDescent="0.3">
      <c r="A138" s="659">
        <v>25</v>
      </c>
      <c r="B138" s="660" t="s">
        <v>1498</v>
      </c>
      <c r="C138" s="660">
        <v>89301252</v>
      </c>
      <c r="D138" s="739" t="s">
        <v>2190</v>
      </c>
      <c r="E138" s="740" t="s">
        <v>1640</v>
      </c>
      <c r="F138" s="660" t="s">
        <v>1621</v>
      </c>
      <c r="G138" s="660" t="s">
        <v>1860</v>
      </c>
      <c r="H138" s="660" t="s">
        <v>558</v>
      </c>
      <c r="I138" s="660" t="s">
        <v>1861</v>
      </c>
      <c r="J138" s="660" t="s">
        <v>1862</v>
      </c>
      <c r="K138" s="660" t="s">
        <v>1863</v>
      </c>
      <c r="L138" s="661">
        <v>103.12</v>
      </c>
      <c r="M138" s="661">
        <v>103.12</v>
      </c>
      <c r="N138" s="660">
        <v>1</v>
      </c>
      <c r="O138" s="741">
        <v>1</v>
      </c>
      <c r="P138" s="661"/>
      <c r="Q138" s="676">
        <v>0</v>
      </c>
      <c r="R138" s="660"/>
      <c r="S138" s="676">
        <v>0</v>
      </c>
      <c r="T138" s="741"/>
      <c r="U138" s="699">
        <v>0</v>
      </c>
    </row>
    <row r="139" spans="1:21" ht="14.4" customHeight="1" x14ac:dyDescent="0.3">
      <c r="A139" s="659">
        <v>25</v>
      </c>
      <c r="B139" s="660" t="s">
        <v>1498</v>
      </c>
      <c r="C139" s="660">
        <v>89301252</v>
      </c>
      <c r="D139" s="739" t="s">
        <v>2190</v>
      </c>
      <c r="E139" s="740" t="s">
        <v>1640</v>
      </c>
      <c r="F139" s="660" t="s">
        <v>1621</v>
      </c>
      <c r="G139" s="660" t="s">
        <v>1864</v>
      </c>
      <c r="H139" s="660" t="s">
        <v>558</v>
      </c>
      <c r="I139" s="660" t="s">
        <v>1865</v>
      </c>
      <c r="J139" s="660" t="s">
        <v>1866</v>
      </c>
      <c r="K139" s="660" t="s">
        <v>1867</v>
      </c>
      <c r="L139" s="661">
        <v>0</v>
      </c>
      <c r="M139" s="661">
        <v>0</v>
      </c>
      <c r="N139" s="660">
        <v>1</v>
      </c>
      <c r="O139" s="741">
        <v>1</v>
      </c>
      <c r="P139" s="661">
        <v>0</v>
      </c>
      <c r="Q139" s="676"/>
      <c r="R139" s="660">
        <v>1</v>
      </c>
      <c r="S139" s="676">
        <v>1</v>
      </c>
      <c r="T139" s="741">
        <v>1</v>
      </c>
      <c r="U139" s="699">
        <v>1</v>
      </c>
    </row>
    <row r="140" spans="1:21" ht="14.4" customHeight="1" x14ac:dyDescent="0.3">
      <c r="A140" s="659">
        <v>25</v>
      </c>
      <c r="B140" s="660" t="s">
        <v>1498</v>
      </c>
      <c r="C140" s="660">
        <v>89301252</v>
      </c>
      <c r="D140" s="739" t="s">
        <v>2190</v>
      </c>
      <c r="E140" s="740" t="s">
        <v>1640</v>
      </c>
      <c r="F140" s="660" t="s">
        <v>1621</v>
      </c>
      <c r="G140" s="660" t="s">
        <v>1683</v>
      </c>
      <c r="H140" s="660" t="s">
        <v>558</v>
      </c>
      <c r="I140" s="660" t="s">
        <v>1868</v>
      </c>
      <c r="J140" s="660" t="s">
        <v>1869</v>
      </c>
      <c r="K140" s="660" t="s">
        <v>1870</v>
      </c>
      <c r="L140" s="661">
        <v>0</v>
      </c>
      <c r="M140" s="661">
        <v>0</v>
      </c>
      <c r="N140" s="660">
        <v>1</v>
      </c>
      <c r="O140" s="741">
        <v>1</v>
      </c>
      <c r="P140" s="661"/>
      <c r="Q140" s="676"/>
      <c r="R140" s="660"/>
      <c r="S140" s="676">
        <v>0</v>
      </c>
      <c r="T140" s="741"/>
      <c r="U140" s="699">
        <v>0</v>
      </c>
    </row>
    <row r="141" spans="1:21" ht="14.4" customHeight="1" x14ac:dyDescent="0.3">
      <c r="A141" s="659">
        <v>25</v>
      </c>
      <c r="B141" s="660" t="s">
        <v>1498</v>
      </c>
      <c r="C141" s="660">
        <v>89301252</v>
      </c>
      <c r="D141" s="739" t="s">
        <v>2190</v>
      </c>
      <c r="E141" s="740" t="s">
        <v>1640</v>
      </c>
      <c r="F141" s="660" t="s">
        <v>1621</v>
      </c>
      <c r="G141" s="660" t="s">
        <v>1683</v>
      </c>
      <c r="H141" s="660" t="s">
        <v>558</v>
      </c>
      <c r="I141" s="660" t="s">
        <v>1871</v>
      </c>
      <c r="J141" s="660" t="s">
        <v>1869</v>
      </c>
      <c r="K141" s="660" t="s">
        <v>1870</v>
      </c>
      <c r="L141" s="661">
        <v>0</v>
      </c>
      <c r="M141" s="661">
        <v>0</v>
      </c>
      <c r="N141" s="660">
        <v>1</v>
      </c>
      <c r="O141" s="741">
        <v>0.5</v>
      </c>
      <c r="P141" s="661">
        <v>0</v>
      </c>
      <c r="Q141" s="676"/>
      <c r="R141" s="660">
        <v>1</v>
      </c>
      <c r="S141" s="676">
        <v>1</v>
      </c>
      <c r="T141" s="741">
        <v>0.5</v>
      </c>
      <c r="U141" s="699">
        <v>1</v>
      </c>
    </row>
    <row r="142" spans="1:21" ht="14.4" customHeight="1" x14ac:dyDescent="0.3">
      <c r="A142" s="659">
        <v>25</v>
      </c>
      <c r="B142" s="660" t="s">
        <v>1498</v>
      </c>
      <c r="C142" s="660">
        <v>89301252</v>
      </c>
      <c r="D142" s="739" t="s">
        <v>2190</v>
      </c>
      <c r="E142" s="740" t="s">
        <v>1640</v>
      </c>
      <c r="F142" s="660" t="s">
        <v>1621</v>
      </c>
      <c r="G142" s="660" t="s">
        <v>1683</v>
      </c>
      <c r="H142" s="660" t="s">
        <v>558</v>
      </c>
      <c r="I142" s="660" t="s">
        <v>1872</v>
      </c>
      <c r="J142" s="660" t="s">
        <v>1869</v>
      </c>
      <c r="K142" s="660" t="s">
        <v>1873</v>
      </c>
      <c r="L142" s="661">
        <v>93.99</v>
      </c>
      <c r="M142" s="661">
        <v>93.99</v>
      </c>
      <c r="N142" s="660">
        <v>1</v>
      </c>
      <c r="O142" s="741">
        <v>1</v>
      </c>
      <c r="P142" s="661"/>
      <c r="Q142" s="676">
        <v>0</v>
      </c>
      <c r="R142" s="660"/>
      <c r="S142" s="676">
        <v>0</v>
      </c>
      <c r="T142" s="741"/>
      <c r="U142" s="699">
        <v>0</v>
      </c>
    </row>
    <row r="143" spans="1:21" ht="14.4" customHeight="1" x14ac:dyDescent="0.3">
      <c r="A143" s="659">
        <v>25</v>
      </c>
      <c r="B143" s="660" t="s">
        <v>1498</v>
      </c>
      <c r="C143" s="660">
        <v>89301252</v>
      </c>
      <c r="D143" s="739" t="s">
        <v>2190</v>
      </c>
      <c r="E143" s="740" t="s">
        <v>1640</v>
      </c>
      <c r="F143" s="660" t="s">
        <v>1621</v>
      </c>
      <c r="G143" s="660" t="s">
        <v>1670</v>
      </c>
      <c r="H143" s="660" t="s">
        <v>1152</v>
      </c>
      <c r="I143" s="660" t="s">
        <v>1377</v>
      </c>
      <c r="J143" s="660" t="s">
        <v>1378</v>
      </c>
      <c r="K143" s="660" t="s">
        <v>1379</v>
      </c>
      <c r="L143" s="661">
        <v>154.01</v>
      </c>
      <c r="M143" s="661">
        <v>1386.09</v>
      </c>
      <c r="N143" s="660">
        <v>9</v>
      </c>
      <c r="O143" s="741">
        <v>7.5</v>
      </c>
      <c r="P143" s="661">
        <v>462.03</v>
      </c>
      <c r="Q143" s="676">
        <v>0.33333333333333331</v>
      </c>
      <c r="R143" s="660">
        <v>3</v>
      </c>
      <c r="S143" s="676">
        <v>0.33333333333333331</v>
      </c>
      <c r="T143" s="741">
        <v>2.5</v>
      </c>
      <c r="U143" s="699">
        <v>0.33333333333333331</v>
      </c>
    </row>
    <row r="144" spans="1:21" ht="14.4" customHeight="1" x14ac:dyDescent="0.3">
      <c r="A144" s="659">
        <v>25</v>
      </c>
      <c r="B144" s="660" t="s">
        <v>1498</v>
      </c>
      <c r="C144" s="660">
        <v>89301252</v>
      </c>
      <c r="D144" s="739" t="s">
        <v>2190</v>
      </c>
      <c r="E144" s="740" t="s">
        <v>1640</v>
      </c>
      <c r="F144" s="660" t="s">
        <v>1621</v>
      </c>
      <c r="G144" s="660" t="s">
        <v>1874</v>
      </c>
      <c r="H144" s="660" t="s">
        <v>558</v>
      </c>
      <c r="I144" s="660" t="s">
        <v>1875</v>
      </c>
      <c r="J144" s="660" t="s">
        <v>1033</v>
      </c>
      <c r="K144" s="660" t="s">
        <v>1034</v>
      </c>
      <c r="L144" s="661">
        <v>0</v>
      </c>
      <c r="M144" s="661">
        <v>0</v>
      </c>
      <c r="N144" s="660">
        <v>3</v>
      </c>
      <c r="O144" s="741">
        <v>2</v>
      </c>
      <c r="P144" s="661">
        <v>0</v>
      </c>
      <c r="Q144" s="676"/>
      <c r="R144" s="660">
        <v>2</v>
      </c>
      <c r="S144" s="676">
        <v>0.66666666666666663</v>
      </c>
      <c r="T144" s="741">
        <v>1</v>
      </c>
      <c r="U144" s="699">
        <v>0.5</v>
      </c>
    </row>
    <row r="145" spans="1:21" ht="14.4" customHeight="1" x14ac:dyDescent="0.3">
      <c r="A145" s="659">
        <v>25</v>
      </c>
      <c r="B145" s="660" t="s">
        <v>1498</v>
      </c>
      <c r="C145" s="660">
        <v>89301252</v>
      </c>
      <c r="D145" s="739" t="s">
        <v>2190</v>
      </c>
      <c r="E145" s="740" t="s">
        <v>1640</v>
      </c>
      <c r="F145" s="660" t="s">
        <v>1621</v>
      </c>
      <c r="G145" s="660" t="s">
        <v>1671</v>
      </c>
      <c r="H145" s="660" t="s">
        <v>1152</v>
      </c>
      <c r="I145" s="660" t="s">
        <v>1158</v>
      </c>
      <c r="J145" s="660" t="s">
        <v>656</v>
      </c>
      <c r="K145" s="660" t="s">
        <v>1591</v>
      </c>
      <c r="L145" s="661">
        <v>96.63</v>
      </c>
      <c r="M145" s="661">
        <v>193.26</v>
      </c>
      <c r="N145" s="660">
        <v>2</v>
      </c>
      <c r="O145" s="741">
        <v>2</v>
      </c>
      <c r="P145" s="661">
        <v>193.26</v>
      </c>
      <c r="Q145" s="676">
        <v>1</v>
      </c>
      <c r="R145" s="660">
        <v>2</v>
      </c>
      <c r="S145" s="676">
        <v>1</v>
      </c>
      <c r="T145" s="741">
        <v>2</v>
      </c>
      <c r="U145" s="699">
        <v>1</v>
      </c>
    </row>
    <row r="146" spans="1:21" ht="14.4" customHeight="1" x14ac:dyDescent="0.3">
      <c r="A146" s="659">
        <v>25</v>
      </c>
      <c r="B146" s="660" t="s">
        <v>1498</v>
      </c>
      <c r="C146" s="660">
        <v>89301252</v>
      </c>
      <c r="D146" s="739" t="s">
        <v>2190</v>
      </c>
      <c r="E146" s="740" t="s">
        <v>1640</v>
      </c>
      <c r="F146" s="660" t="s">
        <v>1621</v>
      </c>
      <c r="G146" s="660" t="s">
        <v>1671</v>
      </c>
      <c r="H146" s="660" t="s">
        <v>558</v>
      </c>
      <c r="I146" s="660" t="s">
        <v>1072</v>
      </c>
      <c r="J146" s="660" t="s">
        <v>656</v>
      </c>
      <c r="K146" s="660" t="s">
        <v>1681</v>
      </c>
      <c r="L146" s="661">
        <v>96.63</v>
      </c>
      <c r="M146" s="661">
        <v>386.52</v>
      </c>
      <c r="N146" s="660">
        <v>4</v>
      </c>
      <c r="O146" s="741">
        <v>4</v>
      </c>
      <c r="P146" s="661">
        <v>289.89</v>
      </c>
      <c r="Q146" s="676">
        <v>0.75</v>
      </c>
      <c r="R146" s="660">
        <v>3</v>
      </c>
      <c r="S146" s="676">
        <v>0.75</v>
      </c>
      <c r="T146" s="741">
        <v>3</v>
      </c>
      <c r="U146" s="699">
        <v>0.75</v>
      </c>
    </row>
    <row r="147" spans="1:21" ht="14.4" customHeight="1" x14ac:dyDescent="0.3">
      <c r="A147" s="659">
        <v>25</v>
      </c>
      <c r="B147" s="660" t="s">
        <v>1498</v>
      </c>
      <c r="C147" s="660">
        <v>89301252</v>
      </c>
      <c r="D147" s="739" t="s">
        <v>2190</v>
      </c>
      <c r="E147" s="740" t="s">
        <v>1640</v>
      </c>
      <c r="F147" s="660" t="s">
        <v>1621</v>
      </c>
      <c r="G147" s="660" t="s">
        <v>1671</v>
      </c>
      <c r="H147" s="660" t="s">
        <v>558</v>
      </c>
      <c r="I147" s="660" t="s">
        <v>1072</v>
      </c>
      <c r="J147" s="660" t="s">
        <v>656</v>
      </c>
      <c r="K147" s="660" t="s">
        <v>1681</v>
      </c>
      <c r="L147" s="661">
        <v>59.55</v>
      </c>
      <c r="M147" s="661">
        <v>238.2</v>
      </c>
      <c r="N147" s="660">
        <v>4</v>
      </c>
      <c r="O147" s="741">
        <v>2.5</v>
      </c>
      <c r="P147" s="661">
        <v>238.2</v>
      </c>
      <c r="Q147" s="676">
        <v>1</v>
      </c>
      <c r="R147" s="660">
        <v>4</v>
      </c>
      <c r="S147" s="676">
        <v>1</v>
      </c>
      <c r="T147" s="741">
        <v>2.5</v>
      </c>
      <c r="U147" s="699">
        <v>1</v>
      </c>
    </row>
    <row r="148" spans="1:21" ht="14.4" customHeight="1" x14ac:dyDescent="0.3">
      <c r="A148" s="659">
        <v>25</v>
      </c>
      <c r="B148" s="660" t="s">
        <v>1498</v>
      </c>
      <c r="C148" s="660">
        <v>89301252</v>
      </c>
      <c r="D148" s="739" t="s">
        <v>2190</v>
      </c>
      <c r="E148" s="740" t="s">
        <v>1640</v>
      </c>
      <c r="F148" s="660" t="s">
        <v>1621</v>
      </c>
      <c r="G148" s="660" t="s">
        <v>1671</v>
      </c>
      <c r="H148" s="660" t="s">
        <v>558</v>
      </c>
      <c r="I148" s="660" t="s">
        <v>655</v>
      </c>
      <c r="J148" s="660" t="s">
        <v>656</v>
      </c>
      <c r="K148" s="660" t="s">
        <v>1876</v>
      </c>
      <c r="L148" s="661">
        <v>48.31</v>
      </c>
      <c r="M148" s="661">
        <v>48.31</v>
      </c>
      <c r="N148" s="660">
        <v>1</v>
      </c>
      <c r="O148" s="741">
        <v>0.5</v>
      </c>
      <c r="P148" s="661">
        <v>48.31</v>
      </c>
      <c r="Q148" s="676">
        <v>1</v>
      </c>
      <c r="R148" s="660">
        <v>1</v>
      </c>
      <c r="S148" s="676">
        <v>1</v>
      </c>
      <c r="T148" s="741">
        <v>0.5</v>
      </c>
      <c r="U148" s="699">
        <v>1</v>
      </c>
    </row>
    <row r="149" spans="1:21" ht="14.4" customHeight="1" x14ac:dyDescent="0.3">
      <c r="A149" s="659">
        <v>25</v>
      </c>
      <c r="B149" s="660" t="s">
        <v>1498</v>
      </c>
      <c r="C149" s="660">
        <v>89301252</v>
      </c>
      <c r="D149" s="739" t="s">
        <v>2190</v>
      </c>
      <c r="E149" s="740" t="s">
        <v>1640</v>
      </c>
      <c r="F149" s="660" t="s">
        <v>1621</v>
      </c>
      <c r="G149" s="660" t="s">
        <v>1877</v>
      </c>
      <c r="H149" s="660" t="s">
        <v>558</v>
      </c>
      <c r="I149" s="660" t="s">
        <v>1878</v>
      </c>
      <c r="J149" s="660" t="s">
        <v>1879</v>
      </c>
      <c r="K149" s="660" t="s">
        <v>1880</v>
      </c>
      <c r="L149" s="661">
        <v>49.28</v>
      </c>
      <c r="M149" s="661">
        <v>49.28</v>
      </c>
      <c r="N149" s="660">
        <v>1</v>
      </c>
      <c r="O149" s="741">
        <v>1</v>
      </c>
      <c r="P149" s="661">
        <v>49.28</v>
      </c>
      <c r="Q149" s="676">
        <v>1</v>
      </c>
      <c r="R149" s="660">
        <v>1</v>
      </c>
      <c r="S149" s="676">
        <v>1</v>
      </c>
      <c r="T149" s="741">
        <v>1</v>
      </c>
      <c r="U149" s="699">
        <v>1</v>
      </c>
    </row>
    <row r="150" spans="1:21" ht="14.4" customHeight="1" x14ac:dyDescent="0.3">
      <c r="A150" s="659">
        <v>25</v>
      </c>
      <c r="B150" s="660" t="s">
        <v>1498</v>
      </c>
      <c r="C150" s="660">
        <v>89301252</v>
      </c>
      <c r="D150" s="739" t="s">
        <v>2190</v>
      </c>
      <c r="E150" s="740" t="s">
        <v>1640</v>
      </c>
      <c r="F150" s="660" t="s">
        <v>1621</v>
      </c>
      <c r="G150" s="660" t="s">
        <v>1881</v>
      </c>
      <c r="H150" s="660" t="s">
        <v>558</v>
      </c>
      <c r="I150" s="660" t="s">
        <v>1882</v>
      </c>
      <c r="J150" s="660" t="s">
        <v>1883</v>
      </c>
      <c r="K150" s="660" t="s">
        <v>1884</v>
      </c>
      <c r="L150" s="661">
        <v>0</v>
      </c>
      <c r="M150" s="661">
        <v>0</v>
      </c>
      <c r="N150" s="660">
        <v>1</v>
      </c>
      <c r="O150" s="741">
        <v>1</v>
      </c>
      <c r="P150" s="661"/>
      <c r="Q150" s="676"/>
      <c r="R150" s="660"/>
      <c r="S150" s="676">
        <v>0</v>
      </c>
      <c r="T150" s="741"/>
      <c r="U150" s="699">
        <v>0</v>
      </c>
    </row>
    <row r="151" spans="1:21" ht="14.4" customHeight="1" x14ac:dyDescent="0.3">
      <c r="A151" s="659">
        <v>25</v>
      </c>
      <c r="B151" s="660" t="s">
        <v>1498</v>
      </c>
      <c r="C151" s="660">
        <v>89301252</v>
      </c>
      <c r="D151" s="739" t="s">
        <v>2190</v>
      </c>
      <c r="E151" s="740" t="s">
        <v>1640</v>
      </c>
      <c r="F151" s="660" t="s">
        <v>1621</v>
      </c>
      <c r="G151" s="660" t="s">
        <v>1885</v>
      </c>
      <c r="H151" s="660" t="s">
        <v>558</v>
      </c>
      <c r="I151" s="660" t="s">
        <v>1886</v>
      </c>
      <c r="J151" s="660" t="s">
        <v>739</v>
      </c>
      <c r="K151" s="660" t="s">
        <v>1887</v>
      </c>
      <c r="L151" s="661">
        <v>96.72</v>
      </c>
      <c r="M151" s="661">
        <v>96.72</v>
      </c>
      <c r="N151" s="660">
        <v>1</v>
      </c>
      <c r="O151" s="741">
        <v>0.5</v>
      </c>
      <c r="P151" s="661"/>
      <c r="Q151" s="676">
        <v>0</v>
      </c>
      <c r="R151" s="660"/>
      <c r="S151" s="676">
        <v>0</v>
      </c>
      <c r="T151" s="741"/>
      <c r="U151" s="699">
        <v>0</v>
      </c>
    </row>
    <row r="152" spans="1:21" ht="14.4" customHeight="1" x14ac:dyDescent="0.3">
      <c r="A152" s="659">
        <v>25</v>
      </c>
      <c r="B152" s="660" t="s">
        <v>1498</v>
      </c>
      <c r="C152" s="660">
        <v>89301252</v>
      </c>
      <c r="D152" s="739" t="s">
        <v>2190</v>
      </c>
      <c r="E152" s="740" t="s">
        <v>1640</v>
      </c>
      <c r="F152" s="660" t="s">
        <v>1621</v>
      </c>
      <c r="G152" s="660" t="s">
        <v>1774</v>
      </c>
      <c r="H152" s="660" t="s">
        <v>558</v>
      </c>
      <c r="I152" s="660" t="s">
        <v>1888</v>
      </c>
      <c r="J152" s="660" t="s">
        <v>1889</v>
      </c>
      <c r="K152" s="660" t="s">
        <v>1890</v>
      </c>
      <c r="L152" s="661">
        <v>32.74</v>
      </c>
      <c r="M152" s="661">
        <v>32.74</v>
      </c>
      <c r="N152" s="660">
        <v>1</v>
      </c>
      <c r="O152" s="741">
        <v>1</v>
      </c>
      <c r="P152" s="661"/>
      <c r="Q152" s="676">
        <v>0</v>
      </c>
      <c r="R152" s="660"/>
      <c r="S152" s="676">
        <v>0</v>
      </c>
      <c r="T152" s="741"/>
      <c r="U152" s="699">
        <v>0</v>
      </c>
    </row>
    <row r="153" spans="1:21" ht="14.4" customHeight="1" x14ac:dyDescent="0.3">
      <c r="A153" s="659">
        <v>25</v>
      </c>
      <c r="B153" s="660" t="s">
        <v>1498</v>
      </c>
      <c r="C153" s="660">
        <v>89301252</v>
      </c>
      <c r="D153" s="739" t="s">
        <v>2190</v>
      </c>
      <c r="E153" s="740" t="s">
        <v>1640</v>
      </c>
      <c r="F153" s="660" t="s">
        <v>1621</v>
      </c>
      <c r="G153" s="660" t="s">
        <v>1694</v>
      </c>
      <c r="H153" s="660" t="s">
        <v>558</v>
      </c>
      <c r="I153" s="660" t="s">
        <v>1695</v>
      </c>
      <c r="J153" s="660" t="s">
        <v>880</v>
      </c>
      <c r="K153" s="660" t="s">
        <v>1696</v>
      </c>
      <c r="L153" s="661">
        <v>40.64</v>
      </c>
      <c r="M153" s="661">
        <v>40.64</v>
      </c>
      <c r="N153" s="660">
        <v>1</v>
      </c>
      <c r="O153" s="741">
        <v>0.5</v>
      </c>
      <c r="P153" s="661">
        <v>40.64</v>
      </c>
      <c r="Q153" s="676">
        <v>1</v>
      </c>
      <c r="R153" s="660">
        <v>1</v>
      </c>
      <c r="S153" s="676">
        <v>1</v>
      </c>
      <c r="T153" s="741">
        <v>0.5</v>
      </c>
      <c r="U153" s="699">
        <v>1</v>
      </c>
    </row>
    <row r="154" spans="1:21" ht="14.4" customHeight="1" x14ac:dyDescent="0.3">
      <c r="A154" s="659">
        <v>25</v>
      </c>
      <c r="B154" s="660" t="s">
        <v>1498</v>
      </c>
      <c r="C154" s="660">
        <v>89301252</v>
      </c>
      <c r="D154" s="739" t="s">
        <v>2190</v>
      </c>
      <c r="E154" s="740" t="s">
        <v>1640</v>
      </c>
      <c r="F154" s="660" t="s">
        <v>1621</v>
      </c>
      <c r="G154" s="660" t="s">
        <v>1694</v>
      </c>
      <c r="H154" s="660" t="s">
        <v>558</v>
      </c>
      <c r="I154" s="660" t="s">
        <v>1695</v>
      </c>
      <c r="J154" s="660" t="s">
        <v>880</v>
      </c>
      <c r="K154" s="660" t="s">
        <v>1696</v>
      </c>
      <c r="L154" s="661">
        <v>52.42</v>
      </c>
      <c r="M154" s="661">
        <v>52.42</v>
      </c>
      <c r="N154" s="660">
        <v>1</v>
      </c>
      <c r="O154" s="741">
        <v>1</v>
      </c>
      <c r="P154" s="661">
        <v>52.42</v>
      </c>
      <c r="Q154" s="676">
        <v>1</v>
      </c>
      <c r="R154" s="660">
        <v>1</v>
      </c>
      <c r="S154" s="676">
        <v>1</v>
      </c>
      <c r="T154" s="741">
        <v>1</v>
      </c>
      <c r="U154" s="699">
        <v>1</v>
      </c>
    </row>
    <row r="155" spans="1:21" ht="14.4" customHeight="1" x14ac:dyDescent="0.3">
      <c r="A155" s="659">
        <v>25</v>
      </c>
      <c r="B155" s="660" t="s">
        <v>1498</v>
      </c>
      <c r="C155" s="660">
        <v>89301252</v>
      </c>
      <c r="D155" s="739" t="s">
        <v>2190</v>
      </c>
      <c r="E155" s="740" t="s">
        <v>1640</v>
      </c>
      <c r="F155" s="660" t="s">
        <v>1621</v>
      </c>
      <c r="G155" s="660" t="s">
        <v>1694</v>
      </c>
      <c r="H155" s="660" t="s">
        <v>558</v>
      </c>
      <c r="I155" s="660" t="s">
        <v>1891</v>
      </c>
      <c r="J155" s="660" t="s">
        <v>1892</v>
      </c>
      <c r="K155" s="660" t="s">
        <v>1893</v>
      </c>
      <c r="L155" s="661">
        <v>0</v>
      </c>
      <c r="M155" s="661">
        <v>0</v>
      </c>
      <c r="N155" s="660">
        <v>1</v>
      </c>
      <c r="O155" s="741">
        <v>1</v>
      </c>
      <c r="P155" s="661"/>
      <c r="Q155" s="676"/>
      <c r="R155" s="660"/>
      <c r="S155" s="676">
        <v>0</v>
      </c>
      <c r="T155" s="741"/>
      <c r="U155" s="699">
        <v>0</v>
      </c>
    </row>
    <row r="156" spans="1:21" ht="14.4" customHeight="1" x14ac:dyDescent="0.3">
      <c r="A156" s="659">
        <v>25</v>
      </c>
      <c r="B156" s="660" t="s">
        <v>1498</v>
      </c>
      <c r="C156" s="660">
        <v>89301252</v>
      </c>
      <c r="D156" s="739" t="s">
        <v>2190</v>
      </c>
      <c r="E156" s="740" t="s">
        <v>1640</v>
      </c>
      <c r="F156" s="660" t="s">
        <v>1621</v>
      </c>
      <c r="G156" s="660" t="s">
        <v>1694</v>
      </c>
      <c r="H156" s="660" t="s">
        <v>558</v>
      </c>
      <c r="I156" s="660" t="s">
        <v>1833</v>
      </c>
      <c r="J156" s="660" t="s">
        <v>1834</v>
      </c>
      <c r="K156" s="660" t="s">
        <v>1696</v>
      </c>
      <c r="L156" s="661">
        <v>52.42</v>
      </c>
      <c r="M156" s="661">
        <v>52.42</v>
      </c>
      <c r="N156" s="660">
        <v>1</v>
      </c>
      <c r="O156" s="741">
        <v>1</v>
      </c>
      <c r="P156" s="661"/>
      <c r="Q156" s="676">
        <v>0</v>
      </c>
      <c r="R156" s="660"/>
      <c r="S156" s="676">
        <v>0</v>
      </c>
      <c r="T156" s="741"/>
      <c r="U156" s="699">
        <v>0</v>
      </c>
    </row>
    <row r="157" spans="1:21" ht="14.4" customHeight="1" x14ac:dyDescent="0.3">
      <c r="A157" s="659">
        <v>25</v>
      </c>
      <c r="B157" s="660" t="s">
        <v>1498</v>
      </c>
      <c r="C157" s="660">
        <v>89301252</v>
      </c>
      <c r="D157" s="739" t="s">
        <v>2190</v>
      </c>
      <c r="E157" s="740" t="s">
        <v>1640</v>
      </c>
      <c r="F157" s="660" t="s">
        <v>1621</v>
      </c>
      <c r="G157" s="660" t="s">
        <v>1790</v>
      </c>
      <c r="H157" s="660" t="s">
        <v>558</v>
      </c>
      <c r="I157" s="660" t="s">
        <v>1894</v>
      </c>
      <c r="J157" s="660" t="s">
        <v>1792</v>
      </c>
      <c r="K157" s="660" t="s">
        <v>744</v>
      </c>
      <c r="L157" s="661">
        <v>0</v>
      </c>
      <c r="M157" s="661">
        <v>0</v>
      </c>
      <c r="N157" s="660">
        <v>4</v>
      </c>
      <c r="O157" s="741">
        <v>1.5</v>
      </c>
      <c r="P157" s="661">
        <v>0</v>
      </c>
      <c r="Q157" s="676"/>
      <c r="R157" s="660">
        <v>1</v>
      </c>
      <c r="S157" s="676">
        <v>0.25</v>
      </c>
      <c r="T157" s="741">
        <v>1</v>
      </c>
      <c r="U157" s="699">
        <v>0.66666666666666663</v>
      </c>
    </row>
    <row r="158" spans="1:21" ht="14.4" customHeight="1" x14ac:dyDescent="0.3">
      <c r="A158" s="659">
        <v>25</v>
      </c>
      <c r="B158" s="660" t="s">
        <v>1498</v>
      </c>
      <c r="C158" s="660">
        <v>89301252</v>
      </c>
      <c r="D158" s="739" t="s">
        <v>2190</v>
      </c>
      <c r="E158" s="740" t="s">
        <v>1641</v>
      </c>
      <c r="F158" s="660" t="s">
        <v>1621</v>
      </c>
      <c r="G158" s="660" t="s">
        <v>1666</v>
      </c>
      <c r="H158" s="660" t="s">
        <v>558</v>
      </c>
      <c r="I158" s="660" t="s">
        <v>1318</v>
      </c>
      <c r="J158" s="660" t="s">
        <v>1577</v>
      </c>
      <c r="K158" s="660" t="s">
        <v>1578</v>
      </c>
      <c r="L158" s="661">
        <v>156.86000000000001</v>
      </c>
      <c r="M158" s="661">
        <v>313.72000000000003</v>
      </c>
      <c r="N158" s="660">
        <v>2</v>
      </c>
      <c r="O158" s="741">
        <v>2</v>
      </c>
      <c r="P158" s="661">
        <v>156.86000000000001</v>
      </c>
      <c r="Q158" s="676">
        <v>0.5</v>
      </c>
      <c r="R158" s="660">
        <v>1</v>
      </c>
      <c r="S158" s="676">
        <v>0.5</v>
      </c>
      <c r="T158" s="741">
        <v>1</v>
      </c>
      <c r="U158" s="699">
        <v>0.5</v>
      </c>
    </row>
    <row r="159" spans="1:21" ht="14.4" customHeight="1" x14ac:dyDescent="0.3">
      <c r="A159" s="659">
        <v>25</v>
      </c>
      <c r="B159" s="660" t="s">
        <v>1498</v>
      </c>
      <c r="C159" s="660">
        <v>89301252</v>
      </c>
      <c r="D159" s="739" t="s">
        <v>2190</v>
      </c>
      <c r="E159" s="740" t="s">
        <v>1641</v>
      </c>
      <c r="F159" s="660" t="s">
        <v>1621</v>
      </c>
      <c r="G159" s="660" t="s">
        <v>1666</v>
      </c>
      <c r="H159" s="660" t="s">
        <v>558</v>
      </c>
      <c r="I159" s="660" t="s">
        <v>1453</v>
      </c>
      <c r="J159" s="660" t="s">
        <v>1613</v>
      </c>
      <c r="K159" s="660" t="s">
        <v>1614</v>
      </c>
      <c r="L159" s="661">
        <v>333.31</v>
      </c>
      <c r="M159" s="661">
        <v>3999.7200000000003</v>
      </c>
      <c r="N159" s="660">
        <v>12</v>
      </c>
      <c r="O159" s="741">
        <v>10</v>
      </c>
      <c r="P159" s="661">
        <v>2333.17</v>
      </c>
      <c r="Q159" s="676">
        <v>0.58333333333333326</v>
      </c>
      <c r="R159" s="660">
        <v>7</v>
      </c>
      <c r="S159" s="676">
        <v>0.58333333333333337</v>
      </c>
      <c r="T159" s="741">
        <v>5</v>
      </c>
      <c r="U159" s="699">
        <v>0.5</v>
      </c>
    </row>
    <row r="160" spans="1:21" ht="14.4" customHeight="1" x14ac:dyDescent="0.3">
      <c r="A160" s="659">
        <v>25</v>
      </c>
      <c r="B160" s="660" t="s">
        <v>1498</v>
      </c>
      <c r="C160" s="660">
        <v>89301252</v>
      </c>
      <c r="D160" s="739" t="s">
        <v>2190</v>
      </c>
      <c r="E160" s="740" t="s">
        <v>1641</v>
      </c>
      <c r="F160" s="660" t="s">
        <v>1621</v>
      </c>
      <c r="G160" s="660" t="s">
        <v>1666</v>
      </c>
      <c r="H160" s="660" t="s">
        <v>558</v>
      </c>
      <c r="I160" s="660" t="s">
        <v>1453</v>
      </c>
      <c r="J160" s="660" t="s">
        <v>1613</v>
      </c>
      <c r="K160" s="660" t="s">
        <v>1614</v>
      </c>
      <c r="L160" s="661">
        <v>151.61000000000001</v>
      </c>
      <c r="M160" s="661">
        <v>4396.6900000000005</v>
      </c>
      <c r="N160" s="660">
        <v>29</v>
      </c>
      <c r="O160" s="741">
        <v>17</v>
      </c>
      <c r="P160" s="661">
        <v>3487.0300000000007</v>
      </c>
      <c r="Q160" s="676">
        <v>0.7931034482758621</v>
      </c>
      <c r="R160" s="660">
        <v>23</v>
      </c>
      <c r="S160" s="676">
        <v>0.7931034482758621</v>
      </c>
      <c r="T160" s="741">
        <v>12</v>
      </c>
      <c r="U160" s="699">
        <v>0.70588235294117652</v>
      </c>
    </row>
    <row r="161" spans="1:21" ht="14.4" customHeight="1" x14ac:dyDescent="0.3">
      <c r="A161" s="659">
        <v>25</v>
      </c>
      <c r="B161" s="660" t="s">
        <v>1498</v>
      </c>
      <c r="C161" s="660">
        <v>89301252</v>
      </c>
      <c r="D161" s="739" t="s">
        <v>2190</v>
      </c>
      <c r="E161" s="740" t="s">
        <v>1641</v>
      </c>
      <c r="F161" s="660" t="s">
        <v>1621</v>
      </c>
      <c r="G161" s="660" t="s">
        <v>1666</v>
      </c>
      <c r="H161" s="660" t="s">
        <v>558</v>
      </c>
      <c r="I161" s="660" t="s">
        <v>1895</v>
      </c>
      <c r="J161" s="660" t="s">
        <v>1896</v>
      </c>
      <c r="K161" s="660" t="s">
        <v>1897</v>
      </c>
      <c r="L161" s="661">
        <v>151.61000000000001</v>
      </c>
      <c r="M161" s="661">
        <v>3183.8100000000004</v>
      </c>
      <c r="N161" s="660">
        <v>21</v>
      </c>
      <c r="O161" s="741">
        <v>1</v>
      </c>
      <c r="P161" s="661">
        <v>3183.8100000000004</v>
      </c>
      <c r="Q161" s="676">
        <v>1</v>
      </c>
      <c r="R161" s="660">
        <v>21</v>
      </c>
      <c r="S161" s="676">
        <v>1</v>
      </c>
      <c r="T161" s="741">
        <v>1</v>
      </c>
      <c r="U161" s="699">
        <v>1</v>
      </c>
    </row>
    <row r="162" spans="1:21" ht="14.4" customHeight="1" x14ac:dyDescent="0.3">
      <c r="A162" s="659">
        <v>25</v>
      </c>
      <c r="B162" s="660" t="s">
        <v>1498</v>
      </c>
      <c r="C162" s="660">
        <v>89301252</v>
      </c>
      <c r="D162" s="739" t="s">
        <v>2190</v>
      </c>
      <c r="E162" s="740" t="s">
        <v>1641</v>
      </c>
      <c r="F162" s="660" t="s">
        <v>1621</v>
      </c>
      <c r="G162" s="660" t="s">
        <v>1666</v>
      </c>
      <c r="H162" s="660" t="s">
        <v>558</v>
      </c>
      <c r="I162" s="660" t="s">
        <v>1669</v>
      </c>
      <c r="J162" s="660" t="s">
        <v>1577</v>
      </c>
      <c r="K162" s="660" t="s">
        <v>1578</v>
      </c>
      <c r="L162" s="661">
        <v>156.86000000000001</v>
      </c>
      <c r="M162" s="661">
        <v>470.58000000000004</v>
      </c>
      <c r="N162" s="660">
        <v>3</v>
      </c>
      <c r="O162" s="741">
        <v>3</v>
      </c>
      <c r="P162" s="661">
        <v>313.72000000000003</v>
      </c>
      <c r="Q162" s="676">
        <v>0.66666666666666663</v>
      </c>
      <c r="R162" s="660">
        <v>2</v>
      </c>
      <c r="S162" s="676">
        <v>0.66666666666666663</v>
      </c>
      <c r="T162" s="741">
        <v>2</v>
      </c>
      <c r="U162" s="699">
        <v>0.66666666666666663</v>
      </c>
    </row>
    <row r="163" spans="1:21" ht="14.4" customHeight="1" x14ac:dyDescent="0.3">
      <c r="A163" s="659">
        <v>25</v>
      </c>
      <c r="B163" s="660" t="s">
        <v>1498</v>
      </c>
      <c r="C163" s="660">
        <v>89301252</v>
      </c>
      <c r="D163" s="739" t="s">
        <v>2190</v>
      </c>
      <c r="E163" s="740" t="s">
        <v>1641</v>
      </c>
      <c r="F163" s="660" t="s">
        <v>1621</v>
      </c>
      <c r="G163" s="660" t="s">
        <v>1666</v>
      </c>
      <c r="H163" s="660" t="s">
        <v>558</v>
      </c>
      <c r="I163" s="660" t="s">
        <v>1898</v>
      </c>
      <c r="J163" s="660" t="s">
        <v>1836</v>
      </c>
      <c r="K163" s="660" t="s">
        <v>1899</v>
      </c>
      <c r="L163" s="661">
        <v>0</v>
      </c>
      <c r="M163" s="661">
        <v>0</v>
      </c>
      <c r="N163" s="660">
        <v>2</v>
      </c>
      <c r="O163" s="741">
        <v>1</v>
      </c>
      <c r="P163" s="661"/>
      <c r="Q163" s="676"/>
      <c r="R163" s="660"/>
      <c r="S163" s="676">
        <v>0</v>
      </c>
      <c r="T163" s="741"/>
      <c r="U163" s="699">
        <v>0</v>
      </c>
    </row>
    <row r="164" spans="1:21" ht="14.4" customHeight="1" x14ac:dyDescent="0.3">
      <c r="A164" s="659">
        <v>25</v>
      </c>
      <c r="B164" s="660" t="s">
        <v>1498</v>
      </c>
      <c r="C164" s="660">
        <v>89301252</v>
      </c>
      <c r="D164" s="739" t="s">
        <v>2190</v>
      </c>
      <c r="E164" s="740" t="s">
        <v>1641</v>
      </c>
      <c r="F164" s="660" t="s">
        <v>1621</v>
      </c>
      <c r="G164" s="660" t="s">
        <v>1683</v>
      </c>
      <c r="H164" s="660" t="s">
        <v>558</v>
      </c>
      <c r="I164" s="660" t="s">
        <v>1900</v>
      </c>
      <c r="J164" s="660" t="s">
        <v>1869</v>
      </c>
      <c r="K164" s="660" t="s">
        <v>1873</v>
      </c>
      <c r="L164" s="661">
        <v>93.99</v>
      </c>
      <c r="M164" s="661">
        <v>93.99</v>
      </c>
      <c r="N164" s="660">
        <v>1</v>
      </c>
      <c r="O164" s="741">
        <v>1</v>
      </c>
      <c r="P164" s="661"/>
      <c r="Q164" s="676">
        <v>0</v>
      </c>
      <c r="R164" s="660"/>
      <c r="S164" s="676">
        <v>0</v>
      </c>
      <c r="T164" s="741"/>
      <c r="U164" s="699">
        <v>0</v>
      </c>
    </row>
    <row r="165" spans="1:21" ht="14.4" customHeight="1" x14ac:dyDescent="0.3">
      <c r="A165" s="659">
        <v>25</v>
      </c>
      <c r="B165" s="660" t="s">
        <v>1498</v>
      </c>
      <c r="C165" s="660">
        <v>89301252</v>
      </c>
      <c r="D165" s="739" t="s">
        <v>2190</v>
      </c>
      <c r="E165" s="740" t="s">
        <v>1641</v>
      </c>
      <c r="F165" s="660" t="s">
        <v>1621</v>
      </c>
      <c r="G165" s="660" t="s">
        <v>1742</v>
      </c>
      <c r="H165" s="660" t="s">
        <v>558</v>
      </c>
      <c r="I165" s="660" t="s">
        <v>920</v>
      </c>
      <c r="J165" s="660" t="s">
        <v>921</v>
      </c>
      <c r="K165" s="660" t="s">
        <v>1743</v>
      </c>
      <c r="L165" s="661">
        <v>71.2</v>
      </c>
      <c r="M165" s="661">
        <v>71.2</v>
      </c>
      <c r="N165" s="660">
        <v>1</v>
      </c>
      <c r="O165" s="741">
        <v>1</v>
      </c>
      <c r="P165" s="661"/>
      <c r="Q165" s="676">
        <v>0</v>
      </c>
      <c r="R165" s="660"/>
      <c r="S165" s="676">
        <v>0</v>
      </c>
      <c r="T165" s="741"/>
      <c r="U165" s="699">
        <v>0</v>
      </c>
    </row>
    <row r="166" spans="1:21" ht="14.4" customHeight="1" x14ac:dyDescent="0.3">
      <c r="A166" s="659">
        <v>25</v>
      </c>
      <c r="B166" s="660" t="s">
        <v>1498</v>
      </c>
      <c r="C166" s="660">
        <v>89301252</v>
      </c>
      <c r="D166" s="739" t="s">
        <v>2190</v>
      </c>
      <c r="E166" s="740" t="s">
        <v>1641</v>
      </c>
      <c r="F166" s="660" t="s">
        <v>1621</v>
      </c>
      <c r="G166" s="660" t="s">
        <v>1670</v>
      </c>
      <c r="H166" s="660" t="s">
        <v>1152</v>
      </c>
      <c r="I166" s="660" t="s">
        <v>1377</v>
      </c>
      <c r="J166" s="660" t="s">
        <v>1378</v>
      </c>
      <c r="K166" s="660" t="s">
        <v>1379</v>
      </c>
      <c r="L166" s="661">
        <v>154.01</v>
      </c>
      <c r="M166" s="661">
        <v>3850.2499999999995</v>
      </c>
      <c r="N166" s="660">
        <v>25</v>
      </c>
      <c r="O166" s="741">
        <v>12</v>
      </c>
      <c r="P166" s="661">
        <v>1540.1</v>
      </c>
      <c r="Q166" s="676">
        <v>0.4</v>
      </c>
      <c r="R166" s="660">
        <v>10</v>
      </c>
      <c r="S166" s="676">
        <v>0.4</v>
      </c>
      <c r="T166" s="741">
        <v>7</v>
      </c>
      <c r="U166" s="699">
        <v>0.58333333333333337</v>
      </c>
    </row>
    <row r="167" spans="1:21" ht="14.4" customHeight="1" x14ac:dyDescent="0.3">
      <c r="A167" s="659">
        <v>25</v>
      </c>
      <c r="B167" s="660" t="s">
        <v>1498</v>
      </c>
      <c r="C167" s="660">
        <v>89301252</v>
      </c>
      <c r="D167" s="739" t="s">
        <v>2190</v>
      </c>
      <c r="E167" s="740" t="s">
        <v>1641</v>
      </c>
      <c r="F167" s="660" t="s">
        <v>1621</v>
      </c>
      <c r="G167" s="660" t="s">
        <v>1670</v>
      </c>
      <c r="H167" s="660" t="s">
        <v>558</v>
      </c>
      <c r="I167" s="660" t="s">
        <v>1901</v>
      </c>
      <c r="J167" s="660" t="s">
        <v>1378</v>
      </c>
      <c r="K167" s="660" t="s">
        <v>1379</v>
      </c>
      <c r="L167" s="661">
        <v>154.01</v>
      </c>
      <c r="M167" s="661">
        <v>1848.12</v>
      </c>
      <c r="N167" s="660">
        <v>12</v>
      </c>
      <c r="O167" s="741">
        <v>8</v>
      </c>
      <c r="P167" s="661">
        <v>616.04</v>
      </c>
      <c r="Q167" s="676">
        <v>0.33333333333333331</v>
      </c>
      <c r="R167" s="660">
        <v>4</v>
      </c>
      <c r="S167" s="676">
        <v>0.33333333333333331</v>
      </c>
      <c r="T167" s="741">
        <v>3</v>
      </c>
      <c r="U167" s="699">
        <v>0.375</v>
      </c>
    </row>
    <row r="168" spans="1:21" ht="14.4" customHeight="1" x14ac:dyDescent="0.3">
      <c r="A168" s="659">
        <v>25</v>
      </c>
      <c r="B168" s="660" t="s">
        <v>1498</v>
      </c>
      <c r="C168" s="660">
        <v>89301252</v>
      </c>
      <c r="D168" s="739" t="s">
        <v>2190</v>
      </c>
      <c r="E168" s="740" t="s">
        <v>1641</v>
      </c>
      <c r="F168" s="660" t="s">
        <v>1621</v>
      </c>
      <c r="G168" s="660" t="s">
        <v>1902</v>
      </c>
      <c r="H168" s="660" t="s">
        <v>558</v>
      </c>
      <c r="I168" s="660" t="s">
        <v>1903</v>
      </c>
      <c r="J168" s="660" t="s">
        <v>1904</v>
      </c>
      <c r="K168" s="660" t="s">
        <v>1905</v>
      </c>
      <c r="L168" s="661">
        <v>41.83</v>
      </c>
      <c r="M168" s="661">
        <v>4224.83</v>
      </c>
      <c r="N168" s="660">
        <v>101</v>
      </c>
      <c r="O168" s="741">
        <v>0.5</v>
      </c>
      <c r="P168" s="661"/>
      <c r="Q168" s="676">
        <v>0</v>
      </c>
      <c r="R168" s="660"/>
      <c r="S168" s="676">
        <v>0</v>
      </c>
      <c r="T168" s="741"/>
      <c r="U168" s="699">
        <v>0</v>
      </c>
    </row>
    <row r="169" spans="1:21" ht="14.4" customHeight="1" x14ac:dyDescent="0.3">
      <c r="A169" s="659">
        <v>25</v>
      </c>
      <c r="B169" s="660" t="s">
        <v>1498</v>
      </c>
      <c r="C169" s="660">
        <v>89301252</v>
      </c>
      <c r="D169" s="739" t="s">
        <v>2190</v>
      </c>
      <c r="E169" s="740" t="s">
        <v>1641</v>
      </c>
      <c r="F169" s="660" t="s">
        <v>1621</v>
      </c>
      <c r="G169" s="660" t="s">
        <v>1906</v>
      </c>
      <c r="H169" s="660" t="s">
        <v>558</v>
      </c>
      <c r="I169" s="660" t="s">
        <v>1402</v>
      </c>
      <c r="J169" s="660" t="s">
        <v>1907</v>
      </c>
      <c r="K169" s="660" t="s">
        <v>1908</v>
      </c>
      <c r="L169" s="661">
        <v>12.26</v>
      </c>
      <c r="M169" s="661">
        <v>12.26</v>
      </c>
      <c r="N169" s="660">
        <v>1</v>
      </c>
      <c r="O169" s="741">
        <v>1</v>
      </c>
      <c r="P169" s="661">
        <v>12.26</v>
      </c>
      <c r="Q169" s="676">
        <v>1</v>
      </c>
      <c r="R169" s="660">
        <v>1</v>
      </c>
      <c r="S169" s="676">
        <v>1</v>
      </c>
      <c r="T169" s="741">
        <v>1</v>
      </c>
      <c r="U169" s="699">
        <v>1</v>
      </c>
    </row>
    <row r="170" spans="1:21" ht="14.4" customHeight="1" x14ac:dyDescent="0.3">
      <c r="A170" s="659">
        <v>25</v>
      </c>
      <c r="B170" s="660" t="s">
        <v>1498</v>
      </c>
      <c r="C170" s="660">
        <v>89301252</v>
      </c>
      <c r="D170" s="739" t="s">
        <v>2190</v>
      </c>
      <c r="E170" s="740" t="s">
        <v>1641</v>
      </c>
      <c r="F170" s="660" t="s">
        <v>1621</v>
      </c>
      <c r="G170" s="660" t="s">
        <v>1671</v>
      </c>
      <c r="H170" s="660" t="s">
        <v>558</v>
      </c>
      <c r="I170" s="660" t="s">
        <v>655</v>
      </c>
      <c r="J170" s="660" t="s">
        <v>656</v>
      </c>
      <c r="K170" s="660" t="s">
        <v>1876</v>
      </c>
      <c r="L170" s="661">
        <v>48.31</v>
      </c>
      <c r="M170" s="661">
        <v>48.31</v>
      </c>
      <c r="N170" s="660">
        <v>1</v>
      </c>
      <c r="O170" s="741">
        <v>1</v>
      </c>
      <c r="P170" s="661"/>
      <c r="Q170" s="676">
        <v>0</v>
      </c>
      <c r="R170" s="660"/>
      <c r="S170" s="676">
        <v>0</v>
      </c>
      <c r="T170" s="741"/>
      <c r="U170" s="699">
        <v>0</v>
      </c>
    </row>
    <row r="171" spans="1:21" ht="14.4" customHeight="1" x14ac:dyDescent="0.3">
      <c r="A171" s="659">
        <v>25</v>
      </c>
      <c r="B171" s="660" t="s">
        <v>1498</v>
      </c>
      <c r="C171" s="660">
        <v>89301252</v>
      </c>
      <c r="D171" s="739" t="s">
        <v>2190</v>
      </c>
      <c r="E171" s="740" t="s">
        <v>1641</v>
      </c>
      <c r="F171" s="660" t="s">
        <v>1621</v>
      </c>
      <c r="G171" s="660" t="s">
        <v>1909</v>
      </c>
      <c r="H171" s="660" t="s">
        <v>558</v>
      </c>
      <c r="I171" s="660" t="s">
        <v>1910</v>
      </c>
      <c r="J171" s="660" t="s">
        <v>1911</v>
      </c>
      <c r="K171" s="660" t="s">
        <v>1912</v>
      </c>
      <c r="L171" s="661">
        <v>0</v>
      </c>
      <c r="M171" s="661">
        <v>0</v>
      </c>
      <c r="N171" s="660">
        <v>11</v>
      </c>
      <c r="O171" s="741">
        <v>1.5</v>
      </c>
      <c r="P171" s="661">
        <v>0</v>
      </c>
      <c r="Q171" s="676"/>
      <c r="R171" s="660">
        <v>1</v>
      </c>
      <c r="S171" s="676">
        <v>9.0909090909090912E-2</v>
      </c>
      <c r="T171" s="741">
        <v>1</v>
      </c>
      <c r="U171" s="699">
        <v>0.66666666666666663</v>
      </c>
    </row>
    <row r="172" spans="1:21" ht="14.4" customHeight="1" x14ac:dyDescent="0.3">
      <c r="A172" s="659">
        <v>25</v>
      </c>
      <c r="B172" s="660" t="s">
        <v>1498</v>
      </c>
      <c r="C172" s="660">
        <v>89301252</v>
      </c>
      <c r="D172" s="739" t="s">
        <v>2190</v>
      </c>
      <c r="E172" s="740" t="s">
        <v>1642</v>
      </c>
      <c r="F172" s="660" t="s">
        <v>1621</v>
      </c>
      <c r="G172" s="660" t="s">
        <v>1666</v>
      </c>
      <c r="H172" s="660" t="s">
        <v>558</v>
      </c>
      <c r="I172" s="660" t="s">
        <v>1318</v>
      </c>
      <c r="J172" s="660" t="s">
        <v>1577</v>
      </c>
      <c r="K172" s="660" t="s">
        <v>1578</v>
      </c>
      <c r="L172" s="661">
        <v>333.31</v>
      </c>
      <c r="M172" s="661">
        <v>4333.03</v>
      </c>
      <c r="N172" s="660">
        <v>13</v>
      </c>
      <c r="O172" s="741">
        <v>12.5</v>
      </c>
      <c r="P172" s="661">
        <v>1999.86</v>
      </c>
      <c r="Q172" s="676">
        <v>0.46153846153846156</v>
      </c>
      <c r="R172" s="660">
        <v>6</v>
      </c>
      <c r="S172" s="676">
        <v>0.46153846153846156</v>
      </c>
      <c r="T172" s="741">
        <v>6</v>
      </c>
      <c r="U172" s="699">
        <v>0.48</v>
      </c>
    </row>
    <row r="173" spans="1:21" ht="14.4" customHeight="1" x14ac:dyDescent="0.3">
      <c r="A173" s="659">
        <v>25</v>
      </c>
      <c r="B173" s="660" t="s">
        <v>1498</v>
      </c>
      <c r="C173" s="660">
        <v>89301252</v>
      </c>
      <c r="D173" s="739" t="s">
        <v>2190</v>
      </c>
      <c r="E173" s="740" t="s">
        <v>1642</v>
      </c>
      <c r="F173" s="660" t="s">
        <v>1621</v>
      </c>
      <c r="G173" s="660" t="s">
        <v>1666</v>
      </c>
      <c r="H173" s="660" t="s">
        <v>558</v>
      </c>
      <c r="I173" s="660" t="s">
        <v>1318</v>
      </c>
      <c r="J173" s="660" t="s">
        <v>1577</v>
      </c>
      <c r="K173" s="660" t="s">
        <v>1578</v>
      </c>
      <c r="L173" s="661">
        <v>156.86000000000001</v>
      </c>
      <c r="M173" s="661">
        <v>1411.74</v>
      </c>
      <c r="N173" s="660">
        <v>9</v>
      </c>
      <c r="O173" s="741">
        <v>9</v>
      </c>
      <c r="P173" s="661">
        <v>313.72000000000003</v>
      </c>
      <c r="Q173" s="676">
        <v>0.22222222222222224</v>
      </c>
      <c r="R173" s="660">
        <v>2</v>
      </c>
      <c r="S173" s="676">
        <v>0.22222222222222221</v>
      </c>
      <c r="T173" s="741">
        <v>2</v>
      </c>
      <c r="U173" s="699">
        <v>0.22222222222222221</v>
      </c>
    </row>
    <row r="174" spans="1:21" ht="14.4" customHeight="1" x14ac:dyDescent="0.3">
      <c r="A174" s="659">
        <v>25</v>
      </c>
      <c r="B174" s="660" t="s">
        <v>1498</v>
      </c>
      <c r="C174" s="660">
        <v>89301252</v>
      </c>
      <c r="D174" s="739" t="s">
        <v>2190</v>
      </c>
      <c r="E174" s="740" t="s">
        <v>1642</v>
      </c>
      <c r="F174" s="660" t="s">
        <v>1621</v>
      </c>
      <c r="G174" s="660" t="s">
        <v>1666</v>
      </c>
      <c r="H174" s="660" t="s">
        <v>558</v>
      </c>
      <c r="I174" s="660" t="s">
        <v>1669</v>
      </c>
      <c r="J174" s="660" t="s">
        <v>1577</v>
      </c>
      <c r="K174" s="660" t="s">
        <v>1578</v>
      </c>
      <c r="L174" s="661">
        <v>156.86000000000001</v>
      </c>
      <c r="M174" s="661">
        <v>784.30000000000007</v>
      </c>
      <c r="N174" s="660">
        <v>5</v>
      </c>
      <c r="O174" s="741">
        <v>4.5</v>
      </c>
      <c r="P174" s="661">
        <v>313.72000000000003</v>
      </c>
      <c r="Q174" s="676">
        <v>0.4</v>
      </c>
      <c r="R174" s="660">
        <v>2</v>
      </c>
      <c r="S174" s="676">
        <v>0.4</v>
      </c>
      <c r="T174" s="741">
        <v>2</v>
      </c>
      <c r="U174" s="699">
        <v>0.44444444444444442</v>
      </c>
    </row>
    <row r="175" spans="1:21" ht="14.4" customHeight="1" x14ac:dyDescent="0.3">
      <c r="A175" s="659">
        <v>25</v>
      </c>
      <c r="B175" s="660" t="s">
        <v>1498</v>
      </c>
      <c r="C175" s="660">
        <v>89301252</v>
      </c>
      <c r="D175" s="739" t="s">
        <v>2190</v>
      </c>
      <c r="E175" s="740" t="s">
        <v>1642</v>
      </c>
      <c r="F175" s="660" t="s">
        <v>1621</v>
      </c>
      <c r="G175" s="660" t="s">
        <v>1913</v>
      </c>
      <c r="H175" s="660" t="s">
        <v>558</v>
      </c>
      <c r="I175" s="660" t="s">
        <v>734</v>
      </c>
      <c r="J175" s="660" t="s">
        <v>1914</v>
      </c>
      <c r="K175" s="660" t="s">
        <v>1915</v>
      </c>
      <c r="L175" s="661">
        <v>0</v>
      </c>
      <c r="M175" s="661">
        <v>0</v>
      </c>
      <c r="N175" s="660">
        <v>1</v>
      </c>
      <c r="O175" s="741">
        <v>0.5</v>
      </c>
      <c r="P175" s="661"/>
      <c r="Q175" s="676"/>
      <c r="R175" s="660"/>
      <c r="S175" s="676">
        <v>0</v>
      </c>
      <c r="T175" s="741"/>
      <c r="U175" s="699">
        <v>0</v>
      </c>
    </row>
    <row r="176" spans="1:21" ht="14.4" customHeight="1" x14ac:dyDescent="0.3">
      <c r="A176" s="659">
        <v>25</v>
      </c>
      <c r="B176" s="660" t="s">
        <v>1498</v>
      </c>
      <c r="C176" s="660">
        <v>89301252</v>
      </c>
      <c r="D176" s="739" t="s">
        <v>2190</v>
      </c>
      <c r="E176" s="740" t="s">
        <v>1642</v>
      </c>
      <c r="F176" s="660" t="s">
        <v>1621</v>
      </c>
      <c r="G176" s="660" t="s">
        <v>1674</v>
      </c>
      <c r="H176" s="660" t="s">
        <v>1152</v>
      </c>
      <c r="I176" s="660" t="s">
        <v>1373</v>
      </c>
      <c r="J176" s="660" t="s">
        <v>1374</v>
      </c>
      <c r="K176" s="660" t="s">
        <v>1582</v>
      </c>
      <c r="L176" s="661">
        <v>184.22</v>
      </c>
      <c r="M176" s="661">
        <v>1657.98</v>
      </c>
      <c r="N176" s="660">
        <v>9</v>
      </c>
      <c r="O176" s="741">
        <v>7.5</v>
      </c>
      <c r="P176" s="661">
        <v>368.44</v>
      </c>
      <c r="Q176" s="676">
        <v>0.22222222222222221</v>
      </c>
      <c r="R176" s="660">
        <v>2</v>
      </c>
      <c r="S176" s="676">
        <v>0.22222222222222221</v>
      </c>
      <c r="T176" s="741">
        <v>1.5</v>
      </c>
      <c r="U176" s="699">
        <v>0.2</v>
      </c>
    </row>
    <row r="177" spans="1:21" ht="14.4" customHeight="1" x14ac:dyDescent="0.3">
      <c r="A177" s="659">
        <v>25</v>
      </c>
      <c r="B177" s="660" t="s">
        <v>1498</v>
      </c>
      <c r="C177" s="660">
        <v>89301252</v>
      </c>
      <c r="D177" s="739" t="s">
        <v>2190</v>
      </c>
      <c r="E177" s="740" t="s">
        <v>1642</v>
      </c>
      <c r="F177" s="660" t="s">
        <v>1621</v>
      </c>
      <c r="G177" s="660" t="s">
        <v>1916</v>
      </c>
      <c r="H177" s="660" t="s">
        <v>558</v>
      </c>
      <c r="I177" s="660" t="s">
        <v>1917</v>
      </c>
      <c r="J177" s="660" t="s">
        <v>1918</v>
      </c>
      <c r="K177" s="660" t="s">
        <v>1919</v>
      </c>
      <c r="L177" s="661">
        <v>75.8</v>
      </c>
      <c r="M177" s="661">
        <v>75.8</v>
      </c>
      <c r="N177" s="660">
        <v>1</v>
      </c>
      <c r="O177" s="741">
        <v>1</v>
      </c>
      <c r="P177" s="661">
        <v>75.8</v>
      </c>
      <c r="Q177" s="676">
        <v>1</v>
      </c>
      <c r="R177" s="660">
        <v>1</v>
      </c>
      <c r="S177" s="676">
        <v>1</v>
      </c>
      <c r="T177" s="741">
        <v>1</v>
      </c>
      <c r="U177" s="699">
        <v>1</v>
      </c>
    </row>
    <row r="178" spans="1:21" ht="14.4" customHeight="1" x14ac:dyDescent="0.3">
      <c r="A178" s="659">
        <v>25</v>
      </c>
      <c r="B178" s="660" t="s">
        <v>1498</v>
      </c>
      <c r="C178" s="660">
        <v>89301252</v>
      </c>
      <c r="D178" s="739" t="s">
        <v>2190</v>
      </c>
      <c r="E178" s="740" t="s">
        <v>1642</v>
      </c>
      <c r="F178" s="660" t="s">
        <v>1621</v>
      </c>
      <c r="G178" s="660" t="s">
        <v>1920</v>
      </c>
      <c r="H178" s="660" t="s">
        <v>558</v>
      </c>
      <c r="I178" s="660" t="s">
        <v>1921</v>
      </c>
      <c r="J178" s="660" t="s">
        <v>1922</v>
      </c>
      <c r="K178" s="660" t="s">
        <v>1923</v>
      </c>
      <c r="L178" s="661">
        <v>45.75</v>
      </c>
      <c r="M178" s="661">
        <v>45.75</v>
      </c>
      <c r="N178" s="660">
        <v>1</v>
      </c>
      <c r="O178" s="741">
        <v>1</v>
      </c>
      <c r="P178" s="661">
        <v>45.75</v>
      </c>
      <c r="Q178" s="676">
        <v>1</v>
      </c>
      <c r="R178" s="660">
        <v>1</v>
      </c>
      <c r="S178" s="676">
        <v>1</v>
      </c>
      <c r="T178" s="741">
        <v>1</v>
      </c>
      <c r="U178" s="699">
        <v>1</v>
      </c>
    </row>
    <row r="179" spans="1:21" ht="14.4" customHeight="1" x14ac:dyDescent="0.3">
      <c r="A179" s="659">
        <v>25</v>
      </c>
      <c r="B179" s="660" t="s">
        <v>1498</v>
      </c>
      <c r="C179" s="660">
        <v>89301252</v>
      </c>
      <c r="D179" s="739" t="s">
        <v>2190</v>
      </c>
      <c r="E179" s="740" t="s">
        <v>1642</v>
      </c>
      <c r="F179" s="660" t="s">
        <v>1621</v>
      </c>
      <c r="G179" s="660" t="s">
        <v>1711</v>
      </c>
      <c r="H179" s="660" t="s">
        <v>558</v>
      </c>
      <c r="I179" s="660" t="s">
        <v>772</v>
      </c>
      <c r="J179" s="660" t="s">
        <v>773</v>
      </c>
      <c r="K179" s="660" t="s">
        <v>1712</v>
      </c>
      <c r="L179" s="661">
        <v>0</v>
      </c>
      <c r="M179" s="661">
        <v>0</v>
      </c>
      <c r="N179" s="660">
        <v>14</v>
      </c>
      <c r="O179" s="741">
        <v>2.5</v>
      </c>
      <c r="P179" s="661">
        <v>0</v>
      </c>
      <c r="Q179" s="676"/>
      <c r="R179" s="660">
        <v>2</v>
      </c>
      <c r="S179" s="676">
        <v>0.14285714285714285</v>
      </c>
      <c r="T179" s="741">
        <v>1.5</v>
      </c>
      <c r="U179" s="699">
        <v>0.6</v>
      </c>
    </row>
    <row r="180" spans="1:21" ht="14.4" customHeight="1" x14ac:dyDescent="0.3">
      <c r="A180" s="659">
        <v>25</v>
      </c>
      <c r="B180" s="660" t="s">
        <v>1498</v>
      </c>
      <c r="C180" s="660">
        <v>89301252</v>
      </c>
      <c r="D180" s="739" t="s">
        <v>2190</v>
      </c>
      <c r="E180" s="740" t="s">
        <v>1642</v>
      </c>
      <c r="F180" s="660" t="s">
        <v>1621</v>
      </c>
      <c r="G180" s="660" t="s">
        <v>1670</v>
      </c>
      <c r="H180" s="660" t="s">
        <v>1152</v>
      </c>
      <c r="I180" s="660" t="s">
        <v>1377</v>
      </c>
      <c r="J180" s="660" t="s">
        <v>1378</v>
      </c>
      <c r="K180" s="660" t="s">
        <v>1379</v>
      </c>
      <c r="L180" s="661">
        <v>154.01</v>
      </c>
      <c r="M180" s="661">
        <v>1694.11</v>
      </c>
      <c r="N180" s="660">
        <v>11</v>
      </c>
      <c r="O180" s="741">
        <v>9</v>
      </c>
      <c r="P180" s="661">
        <v>1078.07</v>
      </c>
      <c r="Q180" s="676">
        <v>0.63636363636363635</v>
      </c>
      <c r="R180" s="660">
        <v>7</v>
      </c>
      <c r="S180" s="676">
        <v>0.63636363636363635</v>
      </c>
      <c r="T180" s="741">
        <v>5</v>
      </c>
      <c r="U180" s="699">
        <v>0.55555555555555558</v>
      </c>
    </row>
    <row r="181" spans="1:21" ht="14.4" customHeight="1" x14ac:dyDescent="0.3">
      <c r="A181" s="659">
        <v>25</v>
      </c>
      <c r="B181" s="660" t="s">
        <v>1498</v>
      </c>
      <c r="C181" s="660">
        <v>89301252</v>
      </c>
      <c r="D181" s="739" t="s">
        <v>2190</v>
      </c>
      <c r="E181" s="740" t="s">
        <v>1642</v>
      </c>
      <c r="F181" s="660" t="s">
        <v>1621</v>
      </c>
      <c r="G181" s="660" t="s">
        <v>1906</v>
      </c>
      <c r="H181" s="660" t="s">
        <v>558</v>
      </c>
      <c r="I181" s="660" t="s">
        <v>1924</v>
      </c>
      <c r="J181" s="660" t="s">
        <v>1907</v>
      </c>
      <c r="K181" s="660" t="s">
        <v>1925</v>
      </c>
      <c r="L181" s="661">
        <v>34.31</v>
      </c>
      <c r="M181" s="661">
        <v>34.31</v>
      </c>
      <c r="N181" s="660">
        <v>1</v>
      </c>
      <c r="O181" s="741">
        <v>1</v>
      </c>
      <c r="P181" s="661">
        <v>34.31</v>
      </c>
      <c r="Q181" s="676">
        <v>1</v>
      </c>
      <c r="R181" s="660">
        <v>1</v>
      </c>
      <c r="S181" s="676">
        <v>1</v>
      </c>
      <c r="T181" s="741">
        <v>1</v>
      </c>
      <c r="U181" s="699">
        <v>1</v>
      </c>
    </row>
    <row r="182" spans="1:21" ht="14.4" customHeight="1" x14ac:dyDescent="0.3">
      <c r="A182" s="659">
        <v>25</v>
      </c>
      <c r="B182" s="660" t="s">
        <v>1498</v>
      </c>
      <c r="C182" s="660">
        <v>89301252</v>
      </c>
      <c r="D182" s="739" t="s">
        <v>2190</v>
      </c>
      <c r="E182" s="740" t="s">
        <v>1642</v>
      </c>
      <c r="F182" s="660" t="s">
        <v>1621</v>
      </c>
      <c r="G182" s="660" t="s">
        <v>1926</v>
      </c>
      <c r="H182" s="660" t="s">
        <v>558</v>
      </c>
      <c r="I182" s="660" t="s">
        <v>957</v>
      </c>
      <c r="J182" s="660" t="s">
        <v>1927</v>
      </c>
      <c r="K182" s="660" t="s">
        <v>1928</v>
      </c>
      <c r="L182" s="661">
        <v>65.069999999999993</v>
      </c>
      <c r="M182" s="661">
        <v>65.069999999999993</v>
      </c>
      <c r="N182" s="660">
        <v>1</v>
      </c>
      <c r="O182" s="741">
        <v>1</v>
      </c>
      <c r="P182" s="661">
        <v>65.069999999999993</v>
      </c>
      <c r="Q182" s="676">
        <v>1</v>
      </c>
      <c r="R182" s="660">
        <v>1</v>
      </c>
      <c r="S182" s="676">
        <v>1</v>
      </c>
      <c r="T182" s="741">
        <v>1</v>
      </c>
      <c r="U182" s="699">
        <v>1</v>
      </c>
    </row>
    <row r="183" spans="1:21" ht="14.4" customHeight="1" x14ac:dyDescent="0.3">
      <c r="A183" s="659">
        <v>25</v>
      </c>
      <c r="B183" s="660" t="s">
        <v>1498</v>
      </c>
      <c r="C183" s="660">
        <v>89301252</v>
      </c>
      <c r="D183" s="739" t="s">
        <v>2190</v>
      </c>
      <c r="E183" s="740" t="s">
        <v>1642</v>
      </c>
      <c r="F183" s="660" t="s">
        <v>1621</v>
      </c>
      <c r="G183" s="660" t="s">
        <v>1929</v>
      </c>
      <c r="H183" s="660" t="s">
        <v>558</v>
      </c>
      <c r="I183" s="660" t="s">
        <v>1342</v>
      </c>
      <c r="J183" s="660" t="s">
        <v>1343</v>
      </c>
      <c r="K183" s="660" t="s">
        <v>1344</v>
      </c>
      <c r="L183" s="661">
        <v>120.37</v>
      </c>
      <c r="M183" s="661">
        <v>240.74</v>
      </c>
      <c r="N183" s="660">
        <v>2</v>
      </c>
      <c r="O183" s="741">
        <v>2</v>
      </c>
      <c r="P183" s="661">
        <v>240.74</v>
      </c>
      <c r="Q183" s="676">
        <v>1</v>
      </c>
      <c r="R183" s="660">
        <v>2</v>
      </c>
      <c r="S183" s="676">
        <v>1</v>
      </c>
      <c r="T183" s="741">
        <v>2</v>
      </c>
      <c r="U183" s="699">
        <v>1</v>
      </c>
    </row>
    <row r="184" spans="1:21" ht="14.4" customHeight="1" x14ac:dyDescent="0.3">
      <c r="A184" s="659">
        <v>25</v>
      </c>
      <c r="B184" s="660" t="s">
        <v>1498</v>
      </c>
      <c r="C184" s="660">
        <v>89301252</v>
      </c>
      <c r="D184" s="739" t="s">
        <v>2190</v>
      </c>
      <c r="E184" s="740" t="s">
        <v>1642</v>
      </c>
      <c r="F184" s="660" t="s">
        <v>1621</v>
      </c>
      <c r="G184" s="660" t="s">
        <v>1671</v>
      </c>
      <c r="H184" s="660" t="s">
        <v>1152</v>
      </c>
      <c r="I184" s="660" t="s">
        <v>1672</v>
      </c>
      <c r="J184" s="660" t="s">
        <v>656</v>
      </c>
      <c r="K184" s="660" t="s">
        <v>1673</v>
      </c>
      <c r="L184" s="661">
        <v>48.31</v>
      </c>
      <c r="M184" s="661">
        <v>48.31</v>
      </c>
      <c r="N184" s="660">
        <v>1</v>
      </c>
      <c r="O184" s="741">
        <v>1</v>
      </c>
      <c r="P184" s="661">
        <v>48.31</v>
      </c>
      <c r="Q184" s="676">
        <v>1</v>
      </c>
      <c r="R184" s="660">
        <v>1</v>
      </c>
      <c r="S184" s="676">
        <v>1</v>
      </c>
      <c r="T184" s="741">
        <v>1</v>
      </c>
      <c r="U184" s="699">
        <v>1</v>
      </c>
    </row>
    <row r="185" spans="1:21" ht="14.4" customHeight="1" x14ac:dyDescent="0.3">
      <c r="A185" s="659">
        <v>25</v>
      </c>
      <c r="B185" s="660" t="s">
        <v>1498</v>
      </c>
      <c r="C185" s="660">
        <v>89301252</v>
      </c>
      <c r="D185" s="739" t="s">
        <v>2190</v>
      </c>
      <c r="E185" s="740" t="s">
        <v>1642</v>
      </c>
      <c r="F185" s="660" t="s">
        <v>1621</v>
      </c>
      <c r="G185" s="660" t="s">
        <v>1671</v>
      </c>
      <c r="H185" s="660" t="s">
        <v>1152</v>
      </c>
      <c r="I185" s="660" t="s">
        <v>1672</v>
      </c>
      <c r="J185" s="660" t="s">
        <v>656</v>
      </c>
      <c r="K185" s="660" t="s">
        <v>1673</v>
      </c>
      <c r="L185" s="661">
        <v>29.78</v>
      </c>
      <c r="M185" s="661">
        <v>29.78</v>
      </c>
      <c r="N185" s="660">
        <v>1</v>
      </c>
      <c r="O185" s="741">
        <v>1</v>
      </c>
      <c r="P185" s="661"/>
      <c r="Q185" s="676">
        <v>0</v>
      </c>
      <c r="R185" s="660"/>
      <c r="S185" s="676">
        <v>0</v>
      </c>
      <c r="T185" s="741"/>
      <c r="U185" s="699">
        <v>0</v>
      </c>
    </row>
    <row r="186" spans="1:21" ht="14.4" customHeight="1" x14ac:dyDescent="0.3">
      <c r="A186" s="659">
        <v>25</v>
      </c>
      <c r="B186" s="660" t="s">
        <v>1498</v>
      </c>
      <c r="C186" s="660">
        <v>89301252</v>
      </c>
      <c r="D186" s="739" t="s">
        <v>2190</v>
      </c>
      <c r="E186" s="740" t="s">
        <v>1642</v>
      </c>
      <c r="F186" s="660" t="s">
        <v>1621</v>
      </c>
      <c r="G186" s="660" t="s">
        <v>1671</v>
      </c>
      <c r="H186" s="660" t="s">
        <v>1152</v>
      </c>
      <c r="I186" s="660" t="s">
        <v>1158</v>
      </c>
      <c r="J186" s="660" t="s">
        <v>656</v>
      </c>
      <c r="K186" s="660" t="s">
        <v>1591</v>
      </c>
      <c r="L186" s="661">
        <v>96.63</v>
      </c>
      <c r="M186" s="661">
        <v>96.63</v>
      </c>
      <c r="N186" s="660">
        <v>1</v>
      </c>
      <c r="O186" s="741">
        <v>0.5</v>
      </c>
      <c r="P186" s="661"/>
      <c r="Q186" s="676">
        <v>0</v>
      </c>
      <c r="R186" s="660"/>
      <c r="S186" s="676">
        <v>0</v>
      </c>
      <c r="T186" s="741"/>
      <c r="U186" s="699">
        <v>0</v>
      </c>
    </row>
    <row r="187" spans="1:21" ht="14.4" customHeight="1" x14ac:dyDescent="0.3">
      <c r="A187" s="659">
        <v>25</v>
      </c>
      <c r="B187" s="660" t="s">
        <v>1498</v>
      </c>
      <c r="C187" s="660">
        <v>89301252</v>
      </c>
      <c r="D187" s="739" t="s">
        <v>2190</v>
      </c>
      <c r="E187" s="740" t="s">
        <v>1642</v>
      </c>
      <c r="F187" s="660" t="s">
        <v>1621</v>
      </c>
      <c r="G187" s="660" t="s">
        <v>1671</v>
      </c>
      <c r="H187" s="660" t="s">
        <v>1152</v>
      </c>
      <c r="I187" s="660" t="s">
        <v>1158</v>
      </c>
      <c r="J187" s="660" t="s">
        <v>656</v>
      </c>
      <c r="K187" s="660" t="s">
        <v>1591</v>
      </c>
      <c r="L187" s="661">
        <v>59.55</v>
      </c>
      <c r="M187" s="661">
        <v>59.55</v>
      </c>
      <c r="N187" s="660">
        <v>1</v>
      </c>
      <c r="O187" s="741">
        <v>1</v>
      </c>
      <c r="P187" s="661"/>
      <c r="Q187" s="676">
        <v>0</v>
      </c>
      <c r="R187" s="660"/>
      <c r="S187" s="676">
        <v>0</v>
      </c>
      <c r="T187" s="741"/>
      <c r="U187" s="699">
        <v>0</v>
      </c>
    </row>
    <row r="188" spans="1:21" ht="14.4" customHeight="1" x14ac:dyDescent="0.3">
      <c r="A188" s="659">
        <v>25</v>
      </c>
      <c r="B188" s="660" t="s">
        <v>1498</v>
      </c>
      <c r="C188" s="660">
        <v>89301252</v>
      </c>
      <c r="D188" s="739" t="s">
        <v>2190</v>
      </c>
      <c r="E188" s="740" t="s">
        <v>1643</v>
      </c>
      <c r="F188" s="660" t="s">
        <v>1621</v>
      </c>
      <c r="G188" s="660" t="s">
        <v>1666</v>
      </c>
      <c r="H188" s="660" t="s">
        <v>558</v>
      </c>
      <c r="I188" s="660" t="s">
        <v>1318</v>
      </c>
      <c r="J188" s="660" t="s">
        <v>1577</v>
      </c>
      <c r="K188" s="660" t="s">
        <v>1578</v>
      </c>
      <c r="L188" s="661">
        <v>156.86000000000001</v>
      </c>
      <c r="M188" s="661">
        <v>156.86000000000001</v>
      </c>
      <c r="N188" s="660">
        <v>1</v>
      </c>
      <c r="O188" s="741">
        <v>1</v>
      </c>
      <c r="P188" s="661">
        <v>156.86000000000001</v>
      </c>
      <c r="Q188" s="676">
        <v>1</v>
      </c>
      <c r="R188" s="660">
        <v>1</v>
      </c>
      <c r="S188" s="676">
        <v>1</v>
      </c>
      <c r="T188" s="741">
        <v>1</v>
      </c>
      <c r="U188" s="699">
        <v>1</v>
      </c>
    </row>
    <row r="189" spans="1:21" ht="14.4" customHeight="1" x14ac:dyDescent="0.3">
      <c r="A189" s="659">
        <v>25</v>
      </c>
      <c r="B189" s="660" t="s">
        <v>1498</v>
      </c>
      <c r="C189" s="660">
        <v>89301252</v>
      </c>
      <c r="D189" s="739" t="s">
        <v>2190</v>
      </c>
      <c r="E189" s="740" t="s">
        <v>1643</v>
      </c>
      <c r="F189" s="660" t="s">
        <v>1621</v>
      </c>
      <c r="G189" s="660" t="s">
        <v>1930</v>
      </c>
      <c r="H189" s="660" t="s">
        <v>558</v>
      </c>
      <c r="I189" s="660" t="s">
        <v>1931</v>
      </c>
      <c r="J189" s="660" t="s">
        <v>1932</v>
      </c>
      <c r="K189" s="660" t="s">
        <v>1344</v>
      </c>
      <c r="L189" s="661">
        <v>283.5</v>
      </c>
      <c r="M189" s="661">
        <v>283.5</v>
      </c>
      <c r="N189" s="660">
        <v>1</v>
      </c>
      <c r="O189" s="741">
        <v>0.5</v>
      </c>
      <c r="P189" s="661">
        <v>283.5</v>
      </c>
      <c r="Q189" s="676">
        <v>1</v>
      </c>
      <c r="R189" s="660">
        <v>1</v>
      </c>
      <c r="S189" s="676">
        <v>1</v>
      </c>
      <c r="T189" s="741">
        <v>0.5</v>
      </c>
      <c r="U189" s="699">
        <v>1</v>
      </c>
    </row>
    <row r="190" spans="1:21" ht="14.4" customHeight="1" x14ac:dyDescent="0.3">
      <c r="A190" s="659">
        <v>25</v>
      </c>
      <c r="B190" s="660" t="s">
        <v>1498</v>
      </c>
      <c r="C190" s="660">
        <v>89301252</v>
      </c>
      <c r="D190" s="739" t="s">
        <v>2190</v>
      </c>
      <c r="E190" s="740" t="s">
        <v>1643</v>
      </c>
      <c r="F190" s="660" t="s">
        <v>1621</v>
      </c>
      <c r="G190" s="660" t="s">
        <v>1933</v>
      </c>
      <c r="H190" s="660" t="s">
        <v>558</v>
      </c>
      <c r="I190" s="660" t="s">
        <v>1934</v>
      </c>
      <c r="J190" s="660" t="s">
        <v>1935</v>
      </c>
      <c r="K190" s="660" t="s">
        <v>1936</v>
      </c>
      <c r="L190" s="661">
        <v>0</v>
      </c>
      <c r="M190" s="661">
        <v>0</v>
      </c>
      <c r="N190" s="660">
        <v>1</v>
      </c>
      <c r="O190" s="741">
        <v>0.5</v>
      </c>
      <c r="P190" s="661">
        <v>0</v>
      </c>
      <c r="Q190" s="676"/>
      <c r="R190" s="660">
        <v>1</v>
      </c>
      <c r="S190" s="676">
        <v>1</v>
      </c>
      <c r="T190" s="741">
        <v>0.5</v>
      </c>
      <c r="U190" s="699">
        <v>1</v>
      </c>
    </row>
    <row r="191" spans="1:21" ht="14.4" customHeight="1" x14ac:dyDescent="0.3">
      <c r="A191" s="659">
        <v>25</v>
      </c>
      <c r="B191" s="660" t="s">
        <v>1498</v>
      </c>
      <c r="C191" s="660">
        <v>89301252</v>
      </c>
      <c r="D191" s="739" t="s">
        <v>2190</v>
      </c>
      <c r="E191" s="740" t="s">
        <v>1644</v>
      </c>
      <c r="F191" s="660" t="s">
        <v>1621</v>
      </c>
      <c r="G191" s="660" t="s">
        <v>1666</v>
      </c>
      <c r="H191" s="660" t="s">
        <v>558</v>
      </c>
      <c r="I191" s="660" t="s">
        <v>1318</v>
      </c>
      <c r="J191" s="660" t="s">
        <v>1577</v>
      </c>
      <c r="K191" s="660" t="s">
        <v>1578</v>
      </c>
      <c r="L191" s="661">
        <v>333.31</v>
      </c>
      <c r="M191" s="661">
        <v>12665.780000000002</v>
      </c>
      <c r="N191" s="660">
        <v>38</v>
      </c>
      <c r="O191" s="741">
        <v>37.5</v>
      </c>
      <c r="P191" s="661">
        <v>8666.0600000000031</v>
      </c>
      <c r="Q191" s="676">
        <v>0.6842105263157896</v>
      </c>
      <c r="R191" s="660">
        <v>26</v>
      </c>
      <c r="S191" s="676">
        <v>0.68421052631578949</v>
      </c>
      <c r="T191" s="741">
        <v>26</v>
      </c>
      <c r="U191" s="699">
        <v>0.69333333333333336</v>
      </c>
    </row>
    <row r="192" spans="1:21" ht="14.4" customHeight="1" x14ac:dyDescent="0.3">
      <c r="A192" s="659">
        <v>25</v>
      </c>
      <c r="B192" s="660" t="s">
        <v>1498</v>
      </c>
      <c r="C192" s="660">
        <v>89301252</v>
      </c>
      <c r="D192" s="739" t="s">
        <v>2190</v>
      </c>
      <c r="E192" s="740" t="s">
        <v>1644</v>
      </c>
      <c r="F192" s="660" t="s">
        <v>1621</v>
      </c>
      <c r="G192" s="660" t="s">
        <v>1666</v>
      </c>
      <c r="H192" s="660" t="s">
        <v>558</v>
      </c>
      <c r="I192" s="660" t="s">
        <v>1318</v>
      </c>
      <c r="J192" s="660" t="s">
        <v>1577</v>
      </c>
      <c r="K192" s="660" t="s">
        <v>1578</v>
      </c>
      <c r="L192" s="661">
        <v>156.86000000000001</v>
      </c>
      <c r="M192" s="661">
        <v>3294.0600000000013</v>
      </c>
      <c r="N192" s="660">
        <v>21</v>
      </c>
      <c r="O192" s="741">
        <v>20.5</v>
      </c>
      <c r="P192" s="661">
        <v>2509.7600000000011</v>
      </c>
      <c r="Q192" s="676">
        <v>0.76190476190476197</v>
      </c>
      <c r="R192" s="660">
        <v>16</v>
      </c>
      <c r="S192" s="676">
        <v>0.76190476190476186</v>
      </c>
      <c r="T192" s="741">
        <v>15.5</v>
      </c>
      <c r="U192" s="699">
        <v>0.75609756097560976</v>
      </c>
    </row>
    <row r="193" spans="1:21" ht="14.4" customHeight="1" x14ac:dyDescent="0.3">
      <c r="A193" s="659">
        <v>25</v>
      </c>
      <c r="B193" s="660" t="s">
        <v>1498</v>
      </c>
      <c r="C193" s="660">
        <v>89301252</v>
      </c>
      <c r="D193" s="739" t="s">
        <v>2190</v>
      </c>
      <c r="E193" s="740" t="s">
        <v>1644</v>
      </c>
      <c r="F193" s="660" t="s">
        <v>1621</v>
      </c>
      <c r="G193" s="660" t="s">
        <v>1666</v>
      </c>
      <c r="H193" s="660" t="s">
        <v>558</v>
      </c>
      <c r="I193" s="660" t="s">
        <v>1669</v>
      </c>
      <c r="J193" s="660" t="s">
        <v>1577</v>
      </c>
      <c r="K193" s="660" t="s">
        <v>1578</v>
      </c>
      <c r="L193" s="661">
        <v>333.31</v>
      </c>
      <c r="M193" s="661">
        <v>3999.7200000000003</v>
      </c>
      <c r="N193" s="660">
        <v>12</v>
      </c>
      <c r="O193" s="741">
        <v>11.5</v>
      </c>
      <c r="P193" s="661">
        <v>2666.48</v>
      </c>
      <c r="Q193" s="676">
        <v>0.66666666666666663</v>
      </c>
      <c r="R193" s="660">
        <v>8</v>
      </c>
      <c r="S193" s="676">
        <v>0.66666666666666663</v>
      </c>
      <c r="T193" s="741">
        <v>8</v>
      </c>
      <c r="U193" s="699">
        <v>0.69565217391304346</v>
      </c>
    </row>
    <row r="194" spans="1:21" ht="14.4" customHeight="1" x14ac:dyDescent="0.3">
      <c r="A194" s="659">
        <v>25</v>
      </c>
      <c r="B194" s="660" t="s">
        <v>1498</v>
      </c>
      <c r="C194" s="660">
        <v>89301252</v>
      </c>
      <c r="D194" s="739" t="s">
        <v>2190</v>
      </c>
      <c r="E194" s="740" t="s">
        <v>1644</v>
      </c>
      <c r="F194" s="660" t="s">
        <v>1621</v>
      </c>
      <c r="G194" s="660" t="s">
        <v>1666</v>
      </c>
      <c r="H194" s="660" t="s">
        <v>558</v>
      </c>
      <c r="I194" s="660" t="s">
        <v>1669</v>
      </c>
      <c r="J194" s="660" t="s">
        <v>1577</v>
      </c>
      <c r="K194" s="660" t="s">
        <v>1578</v>
      </c>
      <c r="L194" s="661">
        <v>156.86000000000001</v>
      </c>
      <c r="M194" s="661">
        <v>12391.939999999995</v>
      </c>
      <c r="N194" s="660">
        <v>79</v>
      </c>
      <c r="O194" s="741">
        <v>74</v>
      </c>
      <c r="P194" s="661">
        <v>7529.2799999999952</v>
      </c>
      <c r="Q194" s="676">
        <v>0.60759493670886067</v>
      </c>
      <c r="R194" s="660">
        <v>48</v>
      </c>
      <c r="S194" s="676">
        <v>0.60759493670886078</v>
      </c>
      <c r="T194" s="741">
        <v>44</v>
      </c>
      <c r="U194" s="699">
        <v>0.59459459459459463</v>
      </c>
    </row>
    <row r="195" spans="1:21" ht="14.4" customHeight="1" x14ac:dyDescent="0.3">
      <c r="A195" s="659">
        <v>25</v>
      </c>
      <c r="B195" s="660" t="s">
        <v>1498</v>
      </c>
      <c r="C195" s="660">
        <v>89301252</v>
      </c>
      <c r="D195" s="739" t="s">
        <v>2190</v>
      </c>
      <c r="E195" s="740" t="s">
        <v>1644</v>
      </c>
      <c r="F195" s="660" t="s">
        <v>1621</v>
      </c>
      <c r="G195" s="660" t="s">
        <v>1674</v>
      </c>
      <c r="H195" s="660" t="s">
        <v>1152</v>
      </c>
      <c r="I195" s="660" t="s">
        <v>1373</v>
      </c>
      <c r="J195" s="660" t="s">
        <v>1374</v>
      </c>
      <c r="K195" s="660" t="s">
        <v>1582</v>
      </c>
      <c r="L195" s="661">
        <v>184.22</v>
      </c>
      <c r="M195" s="661">
        <v>368.44</v>
      </c>
      <c r="N195" s="660">
        <v>2</v>
      </c>
      <c r="O195" s="741">
        <v>2</v>
      </c>
      <c r="P195" s="661">
        <v>368.44</v>
      </c>
      <c r="Q195" s="676">
        <v>1</v>
      </c>
      <c r="R195" s="660">
        <v>2</v>
      </c>
      <c r="S195" s="676">
        <v>1</v>
      </c>
      <c r="T195" s="741">
        <v>2</v>
      </c>
      <c r="U195" s="699">
        <v>1</v>
      </c>
    </row>
    <row r="196" spans="1:21" ht="14.4" customHeight="1" x14ac:dyDescent="0.3">
      <c r="A196" s="659">
        <v>25</v>
      </c>
      <c r="B196" s="660" t="s">
        <v>1498</v>
      </c>
      <c r="C196" s="660">
        <v>89301252</v>
      </c>
      <c r="D196" s="739" t="s">
        <v>2190</v>
      </c>
      <c r="E196" s="740" t="s">
        <v>1644</v>
      </c>
      <c r="F196" s="660" t="s">
        <v>1621</v>
      </c>
      <c r="G196" s="660" t="s">
        <v>1916</v>
      </c>
      <c r="H196" s="660" t="s">
        <v>558</v>
      </c>
      <c r="I196" s="660" t="s">
        <v>1917</v>
      </c>
      <c r="J196" s="660" t="s">
        <v>1918</v>
      </c>
      <c r="K196" s="660" t="s">
        <v>1919</v>
      </c>
      <c r="L196" s="661">
        <v>75.8</v>
      </c>
      <c r="M196" s="661">
        <v>75.8</v>
      </c>
      <c r="N196" s="660">
        <v>1</v>
      </c>
      <c r="O196" s="741">
        <v>1</v>
      </c>
      <c r="P196" s="661"/>
      <c r="Q196" s="676">
        <v>0</v>
      </c>
      <c r="R196" s="660"/>
      <c r="S196" s="676">
        <v>0</v>
      </c>
      <c r="T196" s="741"/>
      <c r="U196" s="699">
        <v>0</v>
      </c>
    </row>
    <row r="197" spans="1:21" ht="14.4" customHeight="1" x14ac:dyDescent="0.3">
      <c r="A197" s="659">
        <v>25</v>
      </c>
      <c r="B197" s="660" t="s">
        <v>1498</v>
      </c>
      <c r="C197" s="660">
        <v>89301252</v>
      </c>
      <c r="D197" s="739" t="s">
        <v>2190</v>
      </c>
      <c r="E197" s="740" t="s">
        <v>1644</v>
      </c>
      <c r="F197" s="660" t="s">
        <v>1621</v>
      </c>
      <c r="G197" s="660" t="s">
        <v>1920</v>
      </c>
      <c r="H197" s="660" t="s">
        <v>558</v>
      </c>
      <c r="I197" s="660" t="s">
        <v>1937</v>
      </c>
      <c r="J197" s="660" t="s">
        <v>814</v>
      </c>
      <c r="K197" s="660" t="s">
        <v>1938</v>
      </c>
      <c r="L197" s="661">
        <v>45.75</v>
      </c>
      <c r="M197" s="661">
        <v>45.75</v>
      </c>
      <c r="N197" s="660">
        <v>1</v>
      </c>
      <c r="O197" s="741">
        <v>1</v>
      </c>
      <c r="P197" s="661">
        <v>45.75</v>
      </c>
      <c r="Q197" s="676">
        <v>1</v>
      </c>
      <c r="R197" s="660">
        <v>1</v>
      </c>
      <c r="S197" s="676">
        <v>1</v>
      </c>
      <c r="T197" s="741">
        <v>1</v>
      </c>
      <c r="U197" s="699">
        <v>1</v>
      </c>
    </row>
    <row r="198" spans="1:21" ht="14.4" customHeight="1" x14ac:dyDescent="0.3">
      <c r="A198" s="659">
        <v>25</v>
      </c>
      <c r="B198" s="660" t="s">
        <v>1498</v>
      </c>
      <c r="C198" s="660">
        <v>89301252</v>
      </c>
      <c r="D198" s="739" t="s">
        <v>2190</v>
      </c>
      <c r="E198" s="740" t="s">
        <v>1644</v>
      </c>
      <c r="F198" s="660" t="s">
        <v>1621</v>
      </c>
      <c r="G198" s="660" t="s">
        <v>1800</v>
      </c>
      <c r="H198" s="660" t="s">
        <v>558</v>
      </c>
      <c r="I198" s="660" t="s">
        <v>1939</v>
      </c>
      <c r="J198" s="660" t="s">
        <v>1940</v>
      </c>
      <c r="K198" s="660" t="s">
        <v>1941</v>
      </c>
      <c r="L198" s="661">
        <v>94.2</v>
      </c>
      <c r="M198" s="661">
        <v>94.2</v>
      </c>
      <c r="N198" s="660">
        <v>1</v>
      </c>
      <c r="O198" s="741">
        <v>1</v>
      </c>
      <c r="P198" s="661"/>
      <c r="Q198" s="676">
        <v>0</v>
      </c>
      <c r="R198" s="660"/>
      <c r="S198" s="676">
        <v>0</v>
      </c>
      <c r="T198" s="741"/>
      <c r="U198" s="699">
        <v>0</v>
      </c>
    </row>
    <row r="199" spans="1:21" ht="14.4" customHeight="1" x14ac:dyDescent="0.3">
      <c r="A199" s="659">
        <v>25</v>
      </c>
      <c r="B199" s="660" t="s">
        <v>1498</v>
      </c>
      <c r="C199" s="660">
        <v>89301252</v>
      </c>
      <c r="D199" s="739" t="s">
        <v>2190</v>
      </c>
      <c r="E199" s="740" t="s">
        <v>1644</v>
      </c>
      <c r="F199" s="660" t="s">
        <v>1621</v>
      </c>
      <c r="G199" s="660" t="s">
        <v>1675</v>
      </c>
      <c r="H199" s="660" t="s">
        <v>558</v>
      </c>
      <c r="I199" s="660" t="s">
        <v>1676</v>
      </c>
      <c r="J199" s="660" t="s">
        <v>1677</v>
      </c>
      <c r="K199" s="660" t="s">
        <v>1678</v>
      </c>
      <c r="L199" s="661">
        <v>0</v>
      </c>
      <c r="M199" s="661">
        <v>0</v>
      </c>
      <c r="N199" s="660">
        <v>3</v>
      </c>
      <c r="O199" s="741">
        <v>3</v>
      </c>
      <c r="P199" s="661">
        <v>0</v>
      </c>
      <c r="Q199" s="676"/>
      <c r="R199" s="660">
        <v>1</v>
      </c>
      <c r="S199" s="676">
        <v>0.33333333333333331</v>
      </c>
      <c r="T199" s="741">
        <v>1</v>
      </c>
      <c r="U199" s="699">
        <v>0.33333333333333331</v>
      </c>
    </row>
    <row r="200" spans="1:21" ht="14.4" customHeight="1" x14ac:dyDescent="0.3">
      <c r="A200" s="659">
        <v>25</v>
      </c>
      <c r="B200" s="660" t="s">
        <v>1498</v>
      </c>
      <c r="C200" s="660">
        <v>89301252</v>
      </c>
      <c r="D200" s="739" t="s">
        <v>2190</v>
      </c>
      <c r="E200" s="740" t="s">
        <v>1644</v>
      </c>
      <c r="F200" s="660" t="s">
        <v>1621</v>
      </c>
      <c r="G200" s="660" t="s">
        <v>1675</v>
      </c>
      <c r="H200" s="660" t="s">
        <v>558</v>
      </c>
      <c r="I200" s="660" t="s">
        <v>1055</v>
      </c>
      <c r="J200" s="660" t="s">
        <v>1677</v>
      </c>
      <c r="K200" s="660" t="s">
        <v>1805</v>
      </c>
      <c r="L200" s="661">
        <v>117.71</v>
      </c>
      <c r="M200" s="661">
        <v>235.42</v>
      </c>
      <c r="N200" s="660">
        <v>2</v>
      </c>
      <c r="O200" s="741">
        <v>1.5</v>
      </c>
      <c r="P200" s="661">
        <v>235.42</v>
      </c>
      <c r="Q200" s="676">
        <v>1</v>
      </c>
      <c r="R200" s="660">
        <v>2</v>
      </c>
      <c r="S200" s="676">
        <v>1</v>
      </c>
      <c r="T200" s="741">
        <v>1.5</v>
      </c>
      <c r="U200" s="699">
        <v>1</v>
      </c>
    </row>
    <row r="201" spans="1:21" ht="14.4" customHeight="1" x14ac:dyDescent="0.3">
      <c r="A201" s="659">
        <v>25</v>
      </c>
      <c r="B201" s="660" t="s">
        <v>1498</v>
      </c>
      <c r="C201" s="660">
        <v>89301252</v>
      </c>
      <c r="D201" s="739" t="s">
        <v>2190</v>
      </c>
      <c r="E201" s="740" t="s">
        <v>1644</v>
      </c>
      <c r="F201" s="660" t="s">
        <v>1621</v>
      </c>
      <c r="G201" s="660" t="s">
        <v>1942</v>
      </c>
      <c r="H201" s="660" t="s">
        <v>558</v>
      </c>
      <c r="I201" s="660" t="s">
        <v>1943</v>
      </c>
      <c r="J201" s="660" t="s">
        <v>1944</v>
      </c>
      <c r="K201" s="660" t="s">
        <v>1945</v>
      </c>
      <c r="L201" s="661">
        <v>0</v>
      </c>
      <c r="M201" s="661">
        <v>0</v>
      </c>
      <c r="N201" s="660">
        <v>1</v>
      </c>
      <c r="O201" s="741">
        <v>1</v>
      </c>
      <c r="P201" s="661"/>
      <c r="Q201" s="676"/>
      <c r="R201" s="660"/>
      <c r="S201" s="676">
        <v>0</v>
      </c>
      <c r="T201" s="741"/>
      <c r="U201" s="699">
        <v>0</v>
      </c>
    </row>
    <row r="202" spans="1:21" ht="14.4" customHeight="1" x14ac:dyDescent="0.3">
      <c r="A202" s="659">
        <v>25</v>
      </c>
      <c r="B202" s="660" t="s">
        <v>1498</v>
      </c>
      <c r="C202" s="660">
        <v>89301252</v>
      </c>
      <c r="D202" s="739" t="s">
        <v>2190</v>
      </c>
      <c r="E202" s="740" t="s">
        <v>1644</v>
      </c>
      <c r="F202" s="660" t="s">
        <v>1621</v>
      </c>
      <c r="G202" s="660" t="s">
        <v>1742</v>
      </c>
      <c r="H202" s="660" t="s">
        <v>558</v>
      </c>
      <c r="I202" s="660" t="s">
        <v>920</v>
      </c>
      <c r="J202" s="660" t="s">
        <v>921</v>
      </c>
      <c r="K202" s="660" t="s">
        <v>1743</v>
      </c>
      <c r="L202" s="661">
        <v>71.2</v>
      </c>
      <c r="M202" s="661">
        <v>284.8</v>
      </c>
      <c r="N202" s="660">
        <v>4</v>
      </c>
      <c r="O202" s="741">
        <v>3</v>
      </c>
      <c r="P202" s="661">
        <v>142.4</v>
      </c>
      <c r="Q202" s="676">
        <v>0.5</v>
      </c>
      <c r="R202" s="660">
        <v>2</v>
      </c>
      <c r="S202" s="676">
        <v>0.5</v>
      </c>
      <c r="T202" s="741">
        <v>2</v>
      </c>
      <c r="U202" s="699">
        <v>0.66666666666666663</v>
      </c>
    </row>
    <row r="203" spans="1:21" ht="14.4" customHeight="1" x14ac:dyDescent="0.3">
      <c r="A203" s="659">
        <v>25</v>
      </c>
      <c r="B203" s="660" t="s">
        <v>1498</v>
      </c>
      <c r="C203" s="660">
        <v>89301252</v>
      </c>
      <c r="D203" s="739" t="s">
        <v>2190</v>
      </c>
      <c r="E203" s="740" t="s">
        <v>1644</v>
      </c>
      <c r="F203" s="660" t="s">
        <v>1621</v>
      </c>
      <c r="G203" s="660" t="s">
        <v>1744</v>
      </c>
      <c r="H203" s="660" t="s">
        <v>558</v>
      </c>
      <c r="I203" s="660" t="s">
        <v>1745</v>
      </c>
      <c r="J203" s="660" t="s">
        <v>1746</v>
      </c>
      <c r="K203" s="660" t="s">
        <v>1747</v>
      </c>
      <c r="L203" s="661">
        <v>31.4</v>
      </c>
      <c r="M203" s="661">
        <v>31.4</v>
      </c>
      <c r="N203" s="660">
        <v>1</v>
      </c>
      <c r="O203" s="741">
        <v>1</v>
      </c>
      <c r="P203" s="661">
        <v>31.4</v>
      </c>
      <c r="Q203" s="676">
        <v>1</v>
      </c>
      <c r="R203" s="660">
        <v>1</v>
      </c>
      <c r="S203" s="676">
        <v>1</v>
      </c>
      <c r="T203" s="741">
        <v>1</v>
      </c>
      <c r="U203" s="699">
        <v>1</v>
      </c>
    </row>
    <row r="204" spans="1:21" ht="14.4" customHeight="1" x14ac:dyDescent="0.3">
      <c r="A204" s="659">
        <v>25</v>
      </c>
      <c r="B204" s="660" t="s">
        <v>1498</v>
      </c>
      <c r="C204" s="660">
        <v>89301252</v>
      </c>
      <c r="D204" s="739" t="s">
        <v>2190</v>
      </c>
      <c r="E204" s="740" t="s">
        <v>1644</v>
      </c>
      <c r="F204" s="660" t="s">
        <v>1621</v>
      </c>
      <c r="G204" s="660" t="s">
        <v>1744</v>
      </c>
      <c r="H204" s="660" t="s">
        <v>558</v>
      </c>
      <c r="I204" s="660" t="s">
        <v>1946</v>
      </c>
      <c r="J204" s="660" t="s">
        <v>1947</v>
      </c>
      <c r="K204" s="660" t="s">
        <v>1948</v>
      </c>
      <c r="L204" s="661">
        <v>38.549999999999997</v>
      </c>
      <c r="M204" s="661">
        <v>38.549999999999997</v>
      </c>
      <c r="N204" s="660">
        <v>1</v>
      </c>
      <c r="O204" s="741">
        <v>1</v>
      </c>
      <c r="P204" s="661">
        <v>38.549999999999997</v>
      </c>
      <c r="Q204" s="676">
        <v>1</v>
      </c>
      <c r="R204" s="660">
        <v>1</v>
      </c>
      <c r="S204" s="676">
        <v>1</v>
      </c>
      <c r="T204" s="741">
        <v>1</v>
      </c>
      <c r="U204" s="699">
        <v>1</v>
      </c>
    </row>
    <row r="205" spans="1:21" ht="14.4" customHeight="1" x14ac:dyDescent="0.3">
      <c r="A205" s="659">
        <v>25</v>
      </c>
      <c r="B205" s="660" t="s">
        <v>1498</v>
      </c>
      <c r="C205" s="660">
        <v>89301252</v>
      </c>
      <c r="D205" s="739" t="s">
        <v>2190</v>
      </c>
      <c r="E205" s="740" t="s">
        <v>1644</v>
      </c>
      <c r="F205" s="660" t="s">
        <v>1621</v>
      </c>
      <c r="G205" s="660" t="s">
        <v>1670</v>
      </c>
      <c r="H205" s="660" t="s">
        <v>1152</v>
      </c>
      <c r="I205" s="660" t="s">
        <v>1377</v>
      </c>
      <c r="J205" s="660" t="s">
        <v>1378</v>
      </c>
      <c r="K205" s="660" t="s">
        <v>1379</v>
      </c>
      <c r="L205" s="661">
        <v>154.01</v>
      </c>
      <c r="M205" s="661">
        <v>4928.32</v>
      </c>
      <c r="N205" s="660">
        <v>32</v>
      </c>
      <c r="O205" s="741">
        <v>30</v>
      </c>
      <c r="P205" s="661">
        <v>3388.2200000000003</v>
      </c>
      <c r="Q205" s="676">
        <v>0.68750000000000011</v>
      </c>
      <c r="R205" s="660">
        <v>22</v>
      </c>
      <c r="S205" s="676">
        <v>0.6875</v>
      </c>
      <c r="T205" s="741">
        <v>20</v>
      </c>
      <c r="U205" s="699">
        <v>0.66666666666666663</v>
      </c>
    </row>
    <row r="206" spans="1:21" ht="14.4" customHeight="1" x14ac:dyDescent="0.3">
      <c r="A206" s="659">
        <v>25</v>
      </c>
      <c r="B206" s="660" t="s">
        <v>1498</v>
      </c>
      <c r="C206" s="660">
        <v>89301252</v>
      </c>
      <c r="D206" s="739" t="s">
        <v>2190</v>
      </c>
      <c r="E206" s="740" t="s">
        <v>1644</v>
      </c>
      <c r="F206" s="660" t="s">
        <v>1621</v>
      </c>
      <c r="G206" s="660" t="s">
        <v>1670</v>
      </c>
      <c r="H206" s="660" t="s">
        <v>1152</v>
      </c>
      <c r="I206" s="660" t="s">
        <v>1699</v>
      </c>
      <c r="J206" s="660" t="s">
        <v>1700</v>
      </c>
      <c r="K206" s="660" t="s">
        <v>1701</v>
      </c>
      <c r="L206" s="661">
        <v>77.010000000000005</v>
      </c>
      <c r="M206" s="661">
        <v>385.05000000000007</v>
      </c>
      <c r="N206" s="660">
        <v>5</v>
      </c>
      <c r="O206" s="741">
        <v>2</v>
      </c>
      <c r="P206" s="661">
        <v>231.03000000000003</v>
      </c>
      <c r="Q206" s="676">
        <v>0.6</v>
      </c>
      <c r="R206" s="660">
        <v>3</v>
      </c>
      <c r="S206" s="676">
        <v>0.6</v>
      </c>
      <c r="T206" s="741">
        <v>1</v>
      </c>
      <c r="U206" s="699">
        <v>0.5</v>
      </c>
    </row>
    <row r="207" spans="1:21" ht="14.4" customHeight="1" x14ac:dyDescent="0.3">
      <c r="A207" s="659">
        <v>25</v>
      </c>
      <c r="B207" s="660" t="s">
        <v>1498</v>
      </c>
      <c r="C207" s="660">
        <v>89301252</v>
      </c>
      <c r="D207" s="739" t="s">
        <v>2190</v>
      </c>
      <c r="E207" s="740" t="s">
        <v>1644</v>
      </c>
      <c r="F207" s="660" t="s">
        <v>1621</v>
      </c>
      <c r="G207" s="660" t="s">
        <v>1818</v>
      </c>
      <c r="H207" s="660" t="s">
        <v>558</v>
      </c>
      <c r="I207" s="660" t="s">
        <v>1822</v>
      </c>
      <c r="J207" s="660" t="s">
        <v>1823</v>
      </c>
      <c r="K207" s="660" t="s">
        <v>1824</v>
      </c>
      <c r="L207" s="661">
        <v>98.84</v>
      </c>
      <c r="M207" s="661">
        <v>197.68</v>
      </c>
      <c r="N207" s="660">
        <v>2</v>
      </c>
      <c r="O207" s="741">
        <v>2</v>
      </c>
      <c r="P207" s="661">
        <v>98.84</v>
      </c>
      <c r="Q207" s="676">
        <v>0.5</v>
      </c>
      <c r="R207" s="660">
        <v>1</v>
      </c>
      <c r="S207" s="676">
        <v>0.5</v>
      </c>
      <c r="T207" s="741">
        <v>1</v>
      </c>
      <c r="U207" s="699">
        <v>0.5</v>
      </c>
    </row>
    <row r="208" spans="1:21" ht="14.4" customHeight="1" x14ac:dyDescent="0.3">
      <c r="A208" s="659">
        <v>25</v>
      </c>
      <c r="B208" s="660" t="s">
        <v>1498</v>
      </c>
      <c r="C208" s="660">
        <v>89301252</v>
      </c>
      <c r="D208" s="739" t="s">
        <v>2190</v>
      </c>
      <c r="E208" s="740" t="s">
        <v>1644</v>
      </c>
      <c r="F208" s="660" t="s">
        <v>1621</v>
      </c>
      <c r="G208" s="660" t="s">
        <v>1671</v>
      </c>
      <c r="H208" s="660" t="s">
        <v>1152</v>
      </c>
      <c r="I208" s="660" t="s">
        <v>1672</v>
      </c>
      <c r="J208" s="660" t="s">
        <v>656</v>
      </c>
      <c r="K208" s="660" t="s">
        <v>1673</v>
      </c>
      <c r="L208" s="661">
        <v>48.31</v>
      </c>
      <c r="M208" s="661">
        <v>386.48</v>
      </c>
      <c r="N208" s="660">
        <v>8</v>
      </c>
      <c r="O208" s="741">
        <v>6</v>
      </c>
      <c r="P208" s="661">
        <v>193.24</v>
      </c>
      <c r="Q208" s="676">
        <v>0.5</v>
      </c>
      <c r="R208" s="660">
        <v>4</v>
      </c>
      <c r="S208" s="676">
        <v>0.5</v>
      </c>
      <c r="T208" s="741">
        <v>3</v>
      </c>
      <c r="U208" s="699">
        <v>0.5</v>
      </c>
    </row>
    <row r="209" spans="1:21" ht="14.4" customHeight="1" x14ac:dyDescent="0.3">
      <c r="A209" s="659">
        <v>25</v>
      </c>
      <c r="B209" s="660" t="s">
        <v>1498</v>
      </c>
      <c r="C209" s="660">
        <v>89301252</v>
      </c>
      <c r="D209" s="739" t="s">
        <v>2190</v>
      </c>
      <c r="E209" s="740" t="s">
        <v>1644</v>
      </c>
      <c r="F209" s="660" t="s">
        <v>1621</v>
      </c>
      <c r="G209" s="660" t="s">
        <v>1671</v>
      </c>
      <c r="H209" s="660" t="s">
        <v>1152</v>
      </c>
      <c r="I209" s="660" t="s">
        <v>1672</v>
      </c>
      <c r="J209" s="660" t="s">
        <v>656</v>
      </c>
      <c r="K209" s="660" t="s">
        <v>1673</v>
      </c>
      <c r="L209" s="661">
        <v>29.78</v>
      </c>
      <c r="M209" s="661">
        <v>178.68</v>
      </c>
      <c r="N209" s="660">
        <v>6</v>
      </c>
      <c r="O209" s="741">
        <v>3</v>
      </c>
      <c r="P209" s="661">
        <v>119.12</v>
      </c>
      <c r="Q209" s="676">
        <v>0.66666666666666663</v>
      </c>
      <c r="R209" s="660">
        <v>4</v>
      </c>
      <c r="S209" s="676">
        <v>0.66666666666666663</v>
      </c>
      <c r="T209" s="741">
        <v>2</v>
      </c>
      <c r="U209" s="699">
        <v>0.66666666666666663</v>
      </c>
    </row>
    <row r="210" spans="1:21" ht="14.4" customHeight="1" x14ac:dyDescent="0.3">
      <c r="A210" s="659">
        <v>25</v>
      </c>
      <c r="B210" s="660" t="s">
        <v>1498</v>
      </c>
      <c r="C210" s="660">
        <v>89301252</v>
      </c>
      <c r="D210" s="739" t="s">
        <v>2190</v>
      </c>
      <c r="E210" s="740" t="s">
        <v>1644</v>
      </c>
      <c r="F210" s="660" t="s">
        <v>1621</v>
      </c>
      <c r="G210" s="660" t="s">
        <v>1671</v>
      </c>
      <c r="H210" s="660" t="s">
        <v>1152</v>
      </c>
      <c r="I210" s="660" t="s">
        <v>1158</v>
      </c>
      <c r="J210" s="660" t="s">
        <v>656</v>
      </c>
      <c r="K210" s="660" t="s">
        <v>1591</v>
      </c>
      <c r="L210" s="661">
        <v>96.63</v>
      </c>
      <c r="M210" s="661">
        <v>96.63</v>
      </c>
      <c r="N210" s="660">
        <v>1</v>
      </c>
      <c r="O210" s="741">
        <v>1</v>
      </c>
      <c r="P210" s="661">
        <v>96.63</v>
      </c>
      <c r="Q210" s="676">
        <v>1</v>
      </c>
      <c r="R210" s="660">
        <v>1</v>
      </c>
      <c r="S210" s="676">
        <v>1</v>
      </c>
      <c r="T210" s="741">
        <v>1</v>
      </c>
      <c r="U210" s="699">
        <v>1</v>
      </c>
    </row>
    <row r="211" spans="1:21" ht="14.4" customHeight="1" x14ac:dyDescent="0.3">
      <c r="A211" s="659">
        <v>25</v>
      </c>
      <c r="B211" s="660" t="s">
        <v>1498</v>
      </c>
      <c r="C211" s="660">
        <v>89301252</v>
      </c>
      <c r="D211" s="739" t="s">
        <v>2190</v>
      </c>
      <c r="E211" s="740" t="s">
        <v>1644</v>
      </c>
      <c r="F211" s="660" t="s">
        <v>1621</v>
      </c>
      <c r="G211" s="660" t="s">
        <v>1671</v>
      </c>
      <c r="H211" s="660" t="s">
        <v>1152</v>
      </c>
      <c r="I211" s="660" t="s">
        <v>1158</v>
      </c>
      <c r="J211" s="660" t="s">
        <v>656</v>
      </c>
      <c r="K211" s="660" t="s">
        <v>1591</v>
      </c>
      <c r="L211" s="661">
        <v>59.55</v>
      </c>
      <c r="M211" s="661">
        <v>119.1</v>
      </c>
      <c r="N211" s="660">
        <v>2</v>
      </c>
      <c r="O211" s="741">
        <v>1.5</v>
      </c>
      <c r="P211" s="661">
        <v>119.1</v>
      </c>
      <c r="Q211" s="676">
        <v>1</v>
      </c>
      <c r="R211" s="660">
        <v>2</v>
      </c>
      <c r="S211" s="676">
        <v>1</v>
      </c>
      <c r="T211" s="741">
        <v>1.5</v>
      </c>
      <c r="U211" s="699">
        <v>1</v>
      </c>
    </row>
    <row r="212" spans="1:21" ht="14.4" customHeight="1" x14ac:dyDescent="0.3">
      <c r="A212" s="659">
        <v>25</v>
      </c>
      <c r="B212" s="660" t="s">
        <v>1498</v>
      </c>
      <c r="C212" s="660">
        <v>89301252</v>
      </c>
      <c r="D212" s="739" t="s">
        <v>2190</v>
      </c>
      <c r="E212" s="740" t="s">
        <v>1644</v>
      </c>
      <c r="F212" s="660" t="s">
        <v>1621</v>
      </c>
      <c r="G212" s="660" t="s">
        <v>1671</v>
      </c>
      <c r="H212" s="660" t="s">
        <v>558</v>
      </c>
      <c r="I212" s="660" t="s">
        <v>1072</v>
      </c>
      <c r="J212" s="660" t="s">
        <v>656</v>
      </c>
      <c r="K212" s="660" t="s">
        <v>1681</v>
      </c>
      <c r="L212" s="661">
        <v>96.63</v>
      </c>
      <c r="M212" s="661">
        <v>96.63</v>
      </c>
      <c r="N212" s="660">
        <v>1</v>
      </c>
      <c r="O212" s="741">
        <v>1</v>
      </c>
      <c r="P212" s="661"/>
      <c r="Q212" s="676">
        <v>0</v>
      </c>
      <c r="R212" s="660"/>
      <c r="S212" s="676">
        <v>0</v>
      </c>
      <c r="T212" s="741"/>
      <c r="U212" s="699">
        <v>0</v>
      </c>
    </row>
    <row r="213" spans="1:21" ht="14.4" customHeight="1" x14ac:dyDescent="0.3">
      <c r="A213" s="659">
        <v>25</v>
      </c>
      <c r="B213" s="660" t="s">
        <v>1498</v>
      </c>
      <c r="C213" s="660">
        <v>89301252</v>
      </c>
      <c r="D213" s="739" t="s">
        <v>2190</v>
      </c>
      <c r="E213" s="740" t="s">
        <v>1644</v>
      </c>
      <c r="F213" s="660" t="s">
        <v>1621</v>
      </c>
      <c r="G213" s="660" t="s">
        <v>1671</v>
      </c>
      <c r="H213" s="660" t="s">
        <v>558</v>
      </c>
      <c r="I213" s="660" t="s">
        <v>655</v>
      </c>
      <c r="J213" s="660" t="s">
        <v>656</v>
      </c>
      <c r="K213" s="660" t="s">
        <v>1876</v>
      </c>
      <c r="L213" s="661">
        <v>48.31</v>
      </c>
      <c r="M213" s="661">
        <v>96.62</v>
      </c>
      <c r="N213" s="660">
        <v>2</v>
      </c>
      <c r="O213" s="741">
        <v>1.5</v>
      </c>
      <c r="P213" s="661">
        <v>48.31</v>
      </c>
      <c r="Q213" s="676">
        <v>0.5</v>
      </c>
      <c r="R213" s="660">
        <v>1</v>
      </c>
      <c r="S213" s="676">
        <v>0.5</v>
      </c>
      <c r="T213" s="741">
        <v>0.5</v>
      </c>
      <c r="U213" s="699">
        <v>0.33333333333333331</v>
      </c>
    </row>
    <row r="214" spans="1:21" ht="14.4" customHeight="1" x14ac:dyDescent="0.3">
      <c r="A214" s="659">
        <v>25</v>
      </c>
      <c r="B214" s="660" t="s">
        <v>1498</v>
      </c>
      <c r="C214" s="660">
        <v>89301252</v>
      </c>
      <c r="D214" s="739" t="s">
        <v>2190</v>
      </c>
      <c r="E214" s="740" t="s">
        <v>1644</v>
      </c>
      <c r="F214" s="660" t="s">
        <v>1621</v>
      </c>
      <c r="G214" s="660" t="s">
        <v>1671</v>
      </c>
      <c r="H214" s="660" t="s">
        <v>558</v>
      </c>
      <c r="I214" s="660" t="s">
        <v>655</v>
      </c>
      <c r="J214" s="660" t="s">
        <v>656</v>
      </c>
      <c r="K214" s="660" t="s">
        <v>1876</v>
      </c>
      <c r="L214" s="661">
        <v>29.78</v>
      </c>
      <c r="M214" s="661">
        <v>29.78</v>
      </c>
      <c r="N214" s="660">
        <v>1</v>
      </c>
      <c r="O214" s="741">
        <v>1</v>
      </c>
      <c r="P214" s="661"/>
      <c r="Q214" s="676">
        <v>0</v>
      </c>
      <c r="R214" s="660"/>
      <c r="S214" s="676">
        <v>0</v>
      </c>
      <c r="T214" s="741"/>
      <c r="U214" s="699">
        <v>0</v>
      </c>
    </row>
    <row r="215" spans="1:21" ht="14.4" customHeight="1" x14ac:dyDescent="0.3">
      <c r="A215" s="659">
        <v>25</v>
      </c>
      <c r="B215" s="660" t="s">
        <v>1498</v>
      </c>
      <c r="C215" s="660">
        <v>89301252</v>
      </c>
      <c r="D215" s="739" t="s">
        <v>2190</v>
      </c>
      <c r="E215" s="740" t="s">
        <v>1644</v>
      </c>
      <c r="F215" s="660" t="s">
        <v>1621</v>
      </c>
      <c r="G215" s="660" t="s">
        <v>1949</v>
      </c>
      <c r="H215" s="660" t="s">
        <v>558</v>
      </c>
      <c r="I215" s="660" t="s">
        <v>1950</v>
      </c>
      <c r="J215" s="660" t="s">
        <v>1951</v>
      </c>
      <c r="K215" s="660" t="s">
        <v>1952</v>
      </c>
      <c r="L215" s="661">
        <v>0</v>
      </c>
      <c r="M215" s="661">
        <v>0</v>
      </c>
      <c r="N215" s="660">
        <v>1</v>
      </c>
      <c r="O215" s="741">
        <v>1</v>
      </c>
      <c r="P215" s="661">
        <v>0</v>
      </c>
      <c r="Q215" s="676"/>
      <c r="R215" s="660">
        <v>1</v>
      </c>
      <c r="S215" s="676">
        <v>1</v>
      </c>
      <c r="T215" s="741">
        <v>1</v>
      </c>
      <c r="U215" s="699">
        <v>1</v>
      </c>
    </row>
    <row r="216" spans="1:21" ht="14.4" customHeight="1" x14ac:dyDescent="0.3">
      <c r="A216" s="659">
        <v>25</v>
      </c>
      <c r="B216" s="660" t="s">
        <v>1498</v>
      </c>
      <c r="C216" s="660">
        <v>89301252</v>
      </c>
      <c r="D216" s="739" t="s">
        <v>2190</v>
      </c>
      <c r="E216" s="740" t="s">
        <v>1644</v>
      </c>
      <c r="F216" s="660" t="s">
        <v>1621</v>
      </c>
      <c r="G216" s="660" t="s">
        <v>1691</v>
      </c>
      <c r="H216" s="660" t="s">
        <v>558</v>
      </c>
      <c r="I216" s="660" t="s">
        <v>1831</v>
      </c>
      <c r="J216" s="660" t="s">
        <v>1125</v>
      </c>
      <c r="K216" s="660" t="s">
        <v>1832</v>
      </c>
      <c r="L216" s="661">
        <v>56.69</v>
      </c>
      <c r="M216" s="661">
        <v>56.69</v>
      </c>
      <c r="N216" s="660">
        <v>1</v>
      </c>
      <c r="O216" s="741">
        <v>1</v>
      </c>
      <c r="P216" s="661"/>
      <c r="Q216" s="676">
        <v>0</v>
      </c>
      <c r="R216" s="660"/>
      <c r="S216" s="676">
        <v>0</v>
      </c>
      <c r="T216" s="741"/>
      <c r="U216" s="699">
        <v>0</v>
      </c>
    </row>
    <row r="217" spans="1:21" ht="14.4" customHeight="1" x14ac:dyDescent="0.3">
      <c r="A217" s="659">
        <v>25</v>
      </c>
      <c r="B217" s="660" t="s">
        <v>1498</v>
      </c>
      <c r="C217" s="660">
        <v>89301252</v>
      </c>
      <c r="D217" s="739" t="s">
        <v>2190</v>
      </c>
      <c r="E217" s="740" t="s">
        <v>1644</v>
      </c>
      <c r="F217" s="660" t="s">
        <v>1621</v>
      </c>
      <c r="G217" s="660" t="s">
        <v>1691</v>
      </c>
      <c r="H217" s="660" t="s">
        <v>558</v>
      </c>
      <c r="I217" s="660" t="s">
        <v>1692</v>
      </c>
      <c r="J217" s="660" t="s">
        <v>1125</v>
      </c>
      <c r="K217" s="660" t="s">
        <v>1693</v>
      </c>
      <c r="L217" s="661">
        <v>0</v>
      </c>
      <c r="M217" s="661">
        <v>0</v>
      </c>
      <c r="N217" s="660">
        <v>1</v>
      </c>
      <c r="O217" s="741">
        <v>1</v>
      </c>
      <c r="P217" s="661">
        <v>0</v>
      </c>
      <c r="Q217" s="676"/>
      <c r="R217" s="660">
        <v>1</v>
      </c>
      <c r="S217" s="676">
        <v>1</v>
      </c>
      <c r="T217" s="741">
        <v>1</v>
      </c>
      <c r="U217" s="699">
        <v>1</v>
      </c>
    </row>
    <row r="218" spans="1:21" ht="14.4" customHeight="1" x14ac:dyDescent="0.3">
      <c r="A218" s="659">
        <v>25</v>
      </c>
      <c r="B218" s="660" t="s">
        <v>1498</v>
      </c>
      <c r="C218" s="660">
        <v>89301252</v>
      </c>
      <c r="D218" s="739" t="s">
        <v>2190</v>
      </c>
      <c r="E218" s="740" t="s">
        <v>1644</v>
      </c>
      <c r="F218" s="660" t="s">
        <v>1621</v>
      </c>
      <c r="G218" s="660" t="s">
        <v>1953</v>
      </c>
      <c r="H218" s="660" t="s">
        <v>558</v>
      </c>
      <c r="I218" s="660" t="s">
        <v>1954</v>
      </c>
      <c r="J218" s="660" t="s">
        <v>1955</v>
      </c>
      <c r="K218" s="660" t="s">
        <v>1956</v>
      </c>
      <c r="L218" s="661">
        <v>22.88</v>
      </c>
      <c r="M218" s="661">
        <v>22.88</v>
      </c>
      <c r="N218" s="660">
        <v>1</v>
      </c>
      <c r="O218" s="741">
        <v>1</v>
      </c>
      <c r="P218" s="661">
        <v>22.88</v>
      </c>
      <c r="Q218" s="676">
        <v>1</v>
      </c>
      <c r="R218" s="660">
        <v>1</v>
      </c>
      <c r="S218" s="676">
        <v>1</v>
      </c>
      <c r="T218" s="741">
        <v>1</v>
      </c>
      <c r="U218" s="699">
        <v>1</v>
      </c>
    </row>
    <row r="219" spans="1:21" ht="14.4" customHeight="1" x14ac:dyDescent="0.3">
      <c r="A219" s="659">
        <v>25</v>
      </c>
      <c r="B219" s="660" t="s">
        <v>1498</v>
      </c>
      <c r="C219" s="660">
        <v>89301252</v>
      </c>
      <c r="D219" s="739" t="s">
        <v>2190</v>
      </c>
      <c r="E219" s="740" t="s">
        <v>1644</v>
      </c>
      <c r="F219" s="660" t="s">
        <v>1621</v>
      </c>
      <c r="G219" s="660" t="s">
        <v>1957</v>
      </c>
      <c r="H219" s="660" t="s">
        <v>558</v>
      </c>
      <c r="I219" s="660" t="s">
        <v>1958</v>
      </c>
      <c r="J219" s="660" t="s">
        <v>1959</v>
      </c>
      <c r="K219" s="660" t="s">
        <v>1960</v>
      </c>
      <c r="L219" s="661">
        <v>23.46</v>
      </c>
      <c r="M219" s="661">
        <v>23.46</v>
      </c>
      <c r="N219" s="660">
        <v>1</v>
      </c>
      <c r="O219" s="741">
        <v>1</v>
      </c>
      <c r="P219" s="661">
        <v>23.46</v>
      </c>
      <c r="Q219" s="676">
        <v>1</v>
      </c>
      <c r="R219" s="660">
        <v>1</v>
      </c>
      <c r="S219" s="676">
        <v>1</v>
      </c>
      <c r="T219" s="741">
        <v>1</v>
      </c>
      <c r="U219" s="699">
        <v>1</v>
      </c>
    </row>
    <row r="220" spans="1:21" ht="14.4" customHeight="1" x14ac:dyDescent="0.3">
      <c r="A220" s="659">
        <v>25</v>
      </c>
      <c r="B220" s="660" t="s">
        <v>1498</v>
      </c>
      <c r="C220" s="660">
        <v>89301252</v>
      </c>
      <c r="D220" s="739" t="s">
        <v>2190</v>
      </c>
      <c r="E220" s="740" t="s">
        <v>1644</v>
      </c>
      <c r="F220" s="660" t="s">
        <v>1621</v>
      </c>
      <c r="G220" s="660" t="s">
        <v>1961</v>
      </c>
      <c r="H220" s="660" t="s">
        <v>558</v>
      </c>
      <c r="I220" s="660" t="s">
        <v>1962</v>
      </c>
      <c r="J220" s="660" t="s">
        <v>1963</v>
      </c>
      <c r="K220" s="660" t="s">
        <v>1964</v>
      </c>
      <c r="L220" s="661">
        <v>0</v>
      </c>
      <c r="M220" s="661">
        <v>0</v>
      </c>
      <c r="N220" s="660">
        <v>1</v>
      </c>
      <c r="O220" s="741">
        <v>0.5</v>
      </c>
      <c r="P220" s="661">
        <v>0</v>
      </c>
      <c r="Q220" s="676"/>
      <c r="R220" s="660">
        <v>1</v>
      </c>
      <c r="S220" s="676">
        <v>1</v>
      </c>
      <c r="T220" s="741">
        <v>0.5</v>
      </c>
      <c r="U220" s="699">
        <v>1</v>
      </c>
    </row>
    <row r="221" spans="1:21" ht="14.4" customHeight="1" x14ac:dyDescent="0.3">
      <c r="A221" s="659">
        <v>25</v>
      </c>
      <c r="B221" s="660" t="s">
        <v>1498</v>
      </c>
      <c r="C221" s="660">
        <v>89301252</v>
      </c>
      <c r="D221" s="739" t="s">
        <v>2190</v>
      </c>
      <c r="E221" s="740" t="s">
        <v>1644</v>
      </c>
      <c r="F221" s="660" t="s">
        <v>1621</v>
      </c>
      <c r="G221" s="660" t="s">
        <v>1933</v>
      </c>
      <c r="H221" s="660" t="s">
        <v>558</v>
      </c>
      <c r="I221" s="660" t="s">
        <v>1965</v>
      </c>
      <c r="J221" s="660" t="s">
        <v>1966</v>
      </c>
      <c r="K221" s="660" t="s">
        <v>1967</v>
      </c>
      <c r="L221" s="661">
        <v>0</v>
      </c>
      <c r="M221" s="661">
        <v>0</v>
      </c>
      <c r="N221" s="660">
        <v>1</v>
      </c>
      <c r="O221" s="741">
        <v>0.5</v>
      </c>
      <c r="P221" s="661">
        <v>0</v>
      </c>
      <c r="Q221" s="676"/>
      <c r="R221" s="660">
        <v>1</v>
      </c>
      <c r="S221" s="676">
        <v>1</v>
      </c>
      <c r="T221" s="741">
        <v>0.5</v>
      </c>
      <c r="U221" s="699">
        <v>1</v>
      </c>
    </row>
    <row r="222" spans="1:21" ht="14.4" customHeight="1" x14ac:dyDescent="0.3">
      <c r="A222" s="659">
        <v>25</v>
      </c>
      <c r="B222" s="660" t="s">
        <v>1498</v>
      </c>
      <c r="C222" s="660">
        <v>89301252</v>
      </c>
      <c r="D222" s="739" t="s">
        <v>2190</v>
      </c>
      <c r="E222" s="740" t="s">
        <v>1644</v>
      </c>
      <c r="F222" s="660" t="s">
        <v>1621</v>
      </c>
      <c r="G222" s="660" t="s">
        <v>1774</v>
      </c>
      <c r="H222" s="660" t="s">
        <v>558</v>
      </c>
      <c r="I222" s="660" t="s">
        <v>1968</v>
      </c>
      <c r="J222" s="660" t="s">
        <v>1969</v>
      </c>
      <c r="K222" s="660" t="s">
        <v>1777</v>
      </c>
      <c r="L222" s="661">
        <v>314.33999999999997</v>
      </c>
      <c r="M222" s="661">
        <v>314.33999999999997</v>
      </c>
      <c r="N222" s="660">
        <v>1</v>
      </c>
      <c r="O222" s="741">
        <v>1</v>
      </c>
      <c r="P222" s="661">
        <v>314.33999999999997</v>
      </c>
      <c r="Q222" s="676">
        <v>1</v>
      </c>
      <c r="R222" s="660">
        <v>1</v>
      </c>
      <c r="S222" s="676">
        <v>1</v>
      </c>
      <c r="T222" s="741">
        <v>1</v>
      </c>
      <c r="U222" s="699">
        <v>1</v>
      </c>
    </row>
    <row r="223" spans="1:21" ht="14.4" customHeight="1" x14ac:dyDescent="0.3">
      <c r="A223" s="659">
        <v>25</v>
      </c>
      <c r="B223" s="660" t="s">
        <v>1498</v>
      </c>
      <c r="C223" s="660">
        <v>89301252</v>
      </c>
      <c r="D223" s="739" t="s">
        <v>2190</v>
      </c>
      <c r="E223" s="740" t="s">
        <v>1644</v>
      </c>
      <c r="F223" s="660" t="s">
        <v>1622</v>
      </c>
      <c r="G223" s="660" t="s">
        <v>1793</v>
      </c>
      <c r="H223" s="660" t="s">
        <v>558</v>
      </c>
      <c r="I223" s="660" t="s">
        <v>1794</v>
      </c>
      <c r="J223" s="660" t="s">
        <v>1795</v>
      </c>
      <c r="K223" s="660"/>
      <c r="L223" s="661">
        <v>0</v>
      </c>
      <c r="M223" s="661">
        <v>0</v>
      </c>
      <c r="N223" s="660">
        <v>3</v>
      </c>
      <c r="O223" s="741">
        <v>3</v>
      </c>
      <c r="P223" s="661">
        <v>0</v>
      </c>
      <c r="Q223" s="676"/>
      <c r="R223" s="660">
        <v>2</v>
      </c>
      <c r="S223" s="676">
        <v>0.66666666666666663</v>
      </c>
      <c r="T223" s="741">
        <v>2</v>
      </c>
      <c r="U223" s="699">
        <v>0.66666666666666663</v>
      </c>
    </row>
    <row r="224" spans="1:21" ht="14.4" customHeight="1" x14ac:dyDescent="0.3">
      <c r="A224" s="659">
        <v>25</v>
      </c>
      <c r="B224" s="660" t="s">
        <v>1498</v>
      </c>
      <c r="C224" s="660">
        <v>89301252</v>
      </c>
      <c r="D224" s="739" t="s">
        <v>2190</v>
      </c>
      <c r="E224" s="740" t="s">
        <v>1645</v>
      </c>
      <c r="F224" s="660" t="s">
        <v>1621</v>
      </c>
      <c r="G224" s="660" t="s">
        <v>1666</v>
      </c>
      <c r="H224" s="660" t="s">
        <v>558</v>
      </c>
      <c r="I224" s="660" t="s">
        <v>1318</v>
      </c>
      <c r="J224" s="660" t="s">
        <v>1577</v>
      </c>
      <c r="K224" s="660" t="s">
        <v>1578</v>
      </c>
      <c r="L224" s="661">
        <v>333.31</v>
      </c>
      <c r="M224" s="661">
        <v>7666.130000000001</v>
      </c>
      <c r="N224" s="660">
        <v>23</v>
      </c>
      <c r="O224" s="741">
        <v>22.5</v>
      </c>
      <c r="P224" s="661">
        <v>2333.17</v>
      </c>
      <c r="Q224" s="676">
        <v>0.30434782608695649</v>
      </c>
      <c r="R224" s="660">
        <v>7</v>
      </c>
      <c r="S224" s="676">
        <v>0.30434782608695654</v>
      </c>
      <c r="T224" s="741">
        <v>7</v>
      </c>
      <c r="U224" s="699">
        <v>0.31111111111111112</v>
      </c>
    </row>
    <row r="225" spans="1:21" ht="14.4" customHeight="1" x14ac:dyDescent="0.3">
      <c r="A225" s="659">
        <v>25</v>
      </c>
      <c r="B225" s="660" t="s">
        <v>1498</v>
      </c>
      <c r="C225" s="660">
        <v>89301252</v>
      </c>
      <c r="D225" s="739" t="s">
        <v>2190</v>
      </c>
      <c r="E225" s="740" t="s">
        <v>1645</v>
      </c>
      <c r="F225" s="660" t="s">
        <v>1621</v>
      </c>
      <c r="G225" s="660" t="s">
        <v>1666</v>
      </c>
      <c r="H225" s="660" t="s">
        <v>558</v>
      </c>
      <c r="I225" s="660" t="s">
        <v>1318</v>
      </c>
      <c r="J225" s="660" t="s">
        <v>1577</v>
      </c>
      <c r="K225" s="660" t="s">
        <v>1578</v>
      </c>
      <c r="L225" s="661">
        <v>156.86000000000001</v>
      </c>
      <c r="M225" s="661">
        <v>5960.680000000003</v>
      </c>
      <c r="N225" s="660">
        <v>38</v>
      </c>
      <c r="O225" s="741">
        <v>36</v>
      </c>
      <c r="P225" s="661">
        <v>3607.780000000002</v>
      </c>
      <c r="Q225" s="676">
        <v>0.60526315789473684</v>
      </c>
      <c r="R225" s="660">
        <v>23</v>
      </c>
      <c r="S225" s="676">
        <v>0.60526315789473684</v>
      </c>
      <c r="T225" s="741">
        <v>21</v>
      </c>
      <c r="U225" s="699">
        <v>0.58333333333333337</v>
      </c>
    </row>
    <row r="226" spans="1:21" ht="14.4" customHeight="1" x14ac:dyDescent="0.3">
      <c r="A226" s="659">
        <v>25</v>
      </c>
      <c r="B226" s="660" t="s">
        <v>1498</v>
      </c>
      <c r="C226" s="660">
        <v>89301252</v>
      </c>
      <c r="D226" s="739" t="s">
        <v>2190</v>
      </c>
      <c r="E226" s="740" t="s">
        <v>1645</v>
      </c>
      <c r="F226" s="660" t="s">
        <v>1621</v>
      </c>
      <c r="G226" s="660" t="s">
        <v>1666</v>
      </c>
      <c r="H226" s="660" t="s">
        <v>558</v>
      </c>
      <c r="I226" s="660" t="s">
        <v>1453</v>
      </c>
      <c r="J226" s="660" t="s">
        <v>1613</v>
      </c>
      <c r="K226" s="660" t="s">
        <v>1614</v>
      </c>
      <c r="L226" s="661">
        <v>333.31</v>
      </c>
      <c r="M226" s="661">
        <v>666.62</v>
      </c>
      <c r="N226" s="660">
        <v>2</v>
      </c>
      <c r="O226" s="741">
        <v>2</v>
      </c>
      <c r="P226" s="661">
        <v>333.31</v>
      </c>
      <c r="Q226" s="676">
        <v>0.5</v>
      </c>
      <c r="R226" s="660">
        <v>1</v>
      </c>
      <c r="S226" s="676">
        <v>0.5</v>
      </c>
      <c r="T226" s="741">
        <v>1</v>
      </c>
      <c r="U226" s="699">
        <v>0.5</v>
      </c>
    </row>
    <row r="227" spans="1:21" ht="14.4" customHeight="1" x14ac:dyDescent="0.3">
      <c r="A227" s="659">
        <v>25</v>
      </c>
      <c r="B227" s="660" t="s">
        <v>1498</v>
      </c>
      <c r="C227" s="660">
        <v>89301252</v>
      </c>
      <c r="D227" s="739" t="s">
        <v>2190</v>
      </c>
      <c r="E227" s="740" t="s">
        <v>1645</v>
      </c>
      <c r="F227" s="660" t="s">
        <v>1621</v>
      </c>
      <c r="G227" s="660" t="s">
        <v>1666</v>
      </c>
      <c r="H227" s="660" t="s">
        <v>558</v>
      </c>
      <c r="I227" s="660" t="s">
        <v>1453</v>
      </c>
      <c r="J227" s="660" t="s">
        <v>1613</v>
      </c>
      <c r="K227" s="660" t="s">
        <v>1614</v>
      </c>
      <c r="L227" s="661">
        <v>151.61000000000001</v>
      </c>
      <c r="M227" s="661">
        <v>151.61000000000001</v>
      </c>
      <c r="N227" s="660">
        <v>1</v>
      </c>
      <c r="O227" s="741">
        <v>1</v>
      </c>
      <c r="P227" s="661">
        <v>151.61000000000001</v>
      </c>
      <c r="Q227" s="676">
        <v>1</v>
      </c>
      <c r="R227" s="660">
        <v>1</v>
      </c>
      <c r="S227" s="676">
        <v>1</v>
      </c>
      <c r="T227" s="741">
        <v>1</v>
      </c>
      <c r="U227" s="699">
        <v>1</v>
      </c>
    </row>
    <row r="228" spans="1:21" ht="14.4" customHeight="1" x14ac:dyDescent="0.3">
      <c r="A228" s="659">
        <v>25</v>
      </c>
      <c r="B228" s="660" t="s">
        <v>1498</v>
      </c>
      <c r="C228" s="660">
        <v>89301252</v>
      </c>
      <c r="D228" s="739" t="s">
        <v>2190</v>
      </c>
      <c r="E228" s="740" t="s">
        <v>1645</v>
      </c>
      <c r="F228" s="660" t="s">
        <v>1621</v>
      </c>
      <c r="G228" s="660" t="s">
        <v>1666</v>
      </c>
      <c r="H228" s="660" t="s">
        <v>558</v>
      </c>
      <c r="I228" s="660" t="s">
        <v>1669</v>
      </c>
      <c r="J228" s="660" t="s">
        <v>1577</v>
      </c>
      <c r="K228" s="660" t="s">
        <v>1578</v>
      </c>
      <c r="L228" s="661">
        <v>156.86000000000001</v>
      </c>
      <c r="M228" s="661">
        <v>470.58000000000004</v>
      </c>
      <c r="N228" s="660">
        <v>3</v>
      </c>
      <c r="O228" s="741">
        <v>3</v>
      </c>
      <c r="P228" s="661">
        <v>156.86000000000001</v>
      </c>
      <c r="Q228" s="676">
        <v>0.33333333333333331</v>
      </c>
      <c r="R228" s="660">
        <v>1</v>
      </c>
      <c r="S228" s="676">
        <v>0.33333333333333331</v>
      </c>
      <c r="T228" s="741">
        <v>1</v>
      </c>
      <c r="U228" s="699">
        <v>0.33333333333333331</v>
      </c>
    </row>
    <row r="229" spans="1:21" ht="14.4" customHeight="1" x14ac:dyDescent="0.3">
      <c r="A229" s="659">
        <v>25</v>
      </c>
      <c r="B229" s="660" t="s">
        <v>1498</v>
      </c>
      <c r="C229" s="660">
        <v>89301252</v>
      </c>
      <c r="D229" s="739" t="s">
        <v>2190</v>
      </c>
      <c r="E229" s="740" t="s">
        <v>1645</v>
      </c>
      <c r="F229" s="660" t="s">
        <v>1621</v>
      </c>
      <c r="G229" s="660" t="s">
        <v>1970</v>
      </c>
      <c r="H229" s="660" t="s">
        <v>1152</v>
      </c>
      <c r="I229" s="660" t="s">
        <v>1971</v>
      </c>
      <c r="J229" s="660" t="s">
        <v>1972</v>
      </c>
      <c r="K229" s="660" t="s">
        <v>1973</v>
      </c>
      <c r="L229" s="661">
        <v>125.14</v>
      </c>
      <c r="M229" s="661">
        <v>750.84</v>
      </c>
      <c r="N229" s="660">
        <v>6</v>
      </c>
      <c r="O229" s="741">
        <v>2</v>
      </c>
      <c r="P229" s="661">
        <v>250.28</v>
      </c>
      <c r="Q229" s="676">
        <v>0.33333333333333331</v>
      </c>
      <c r="R229" s="660">
        <v>2</v>
      </c>
      <c r="S229" s="676">
        <v>0.33333333333333331</v>
      </c>
      <c r="T229" s="741">
        <v>1</v>
      </c>
      <c r="U229" s="699">
        <v>0.5</v>
      </c>
    </row>
    <row r="230" spans="1:21" ht="14.4" customHeight="1" x14ac:dyDescent="0.3">
      <c r="A230" s="659">
        <v>25</v>
      </c>
      <c r="B230" s="660" t="s">
        <v>1498</v>
      </c>
      <c r="C230" s="660">
        <v>89301252</v>
      </c>
      <c r="D230" s="739" t="s">
        <v>2190</v>
      </c>
      <c r="E230" s="740" t="s">
        <v>1645</v>
      </c>
      <c r="F230" s="660" t="s">
        <v>1621</v>
      </c>
      <c r="G230" s="660" t="s">
        <v>1674</v>
      </c>
      <c r="H230" s="660" t="s">
        <v>1152</v>
      </c>
      <c r="I230" s="660" t="s">
        <v>1373</v>
      </c>
      <c r="J230" s="660" t="s">
        <v>1374</v>
      </c>
      <c r="K230" s="660" t="s">
        <v>1582</v>
      </c>
      <c r="L230" s="661">
        <v>184.22</v>
      </c>
      <c r="M230" s="661">
        <v>552.66</v>
      </c>
      <c r="N230" s="660">
        <v>3</v>
      </c>
      <c r="O230" s="741">
        <v>3</v>
      </c>
      <c r="P230" s="661">
        <v>368.44</v>
      </c>
      <c r="Q230" s="676">
        <v>0.66666666666666674</v>
      </c>
      <c r="R230" s="660">
        <v>2</v>
      </c>
      <c r="S230" s="676">
        <v>0.66666666666666663</v>
      </c>
      <c r="T230" s="741">
        <v>2</v>
      </c>
      <c r="U230" s="699">
        <v>0.66666666666666663</v>
      </c>
    </row>
    <row r="231" spans="1:21" ht="14.4" customHeight="1" x14ac:dyDescent="0.3">
      <c r="A231" s="659">
        <v>25</v>
      </c>
      <c r="B231" s="660" t="s">
        <v>1498</v>
      </c>
      <c r="C231" s="660">
        <v>89301252</v>
      </c>
      <c r="D231" s="739" t="s">
        <v>2190</v>
      </c>
      <c r="E231" s="740" t="s">
        <v>1645</v>
      </c>
      <c r="F231" s="660" t="s">
        <v>1621</v>
      </c>
      <c r="G231" s="660" t="s">
        <v>1801</v>
      </c>
      <c r="H231" s="660" t="s">
        <v>558</v>
      </c>
      <c r="I231" s="660" t="s">
        <v>1802</v>
      </c>
      <c r="J231" s="660" t="s">
        <v>1803</v>
      </c>
      <c r="K231" s="660" t="s">
        <v>1804</v>
      </c>
      <c r="L231" s="661">
        <v>75.19</v>
      </c>
      <c r="M231" s="661">
        <v>75.19</v>
      </c>
      <c r="N231" s="660">
        <v>1</v>
      </c>
      <c r="O231" s="741">
        <v>1</v>
      </c>
      <c r="P231" s="661">
        <v>75.19</v>
      </c>
      <c r="Q231" s="676">
        <v>1</v>
      </c>
      <c r="R231" s="660">
        <v>1</v>
      </c>
      <c r="S231" s="676">
        <v>1</v>
      </c>
      <c r="T231" s="741">
        <v>1</v>
      </c>
      <c r="U231" s="699">
        <v>1</v>
      </c>
    </row>
    <row r="232" spans="1:21" ht="14.4" customHeight="1" x14ac:dyDescent="0.3">
      <c r="A232" s="659">
        <v>25</v>
      </c>
      <c r="B232" s="660" t="s">
        <v>1498</v>
      </c>
      <c r="C232" s="660">
        <v>89301252</v>
      </c>
      <c r="D232" s="739" t="s">
        <v>2190</v>
      </c>
      <c r="E232" s="740" t="s">
        <v>1645</v>
      </c>
      <c r="F232" s="660" t="s">
        <v>1621</v>
      </c>
      <c r="G232" s="660" t="s">
        <v>1670</v>
      </c>
      <c r="H232" s="660" t="s">
        <v>1152</v>
      </c>
      <c r="I232" s="660" t="s">
        <v>1377</v>
      </c>
      <c r="J232" s="660" t="s">
        <v>1378</v>
      </c>
      <c r="K232" s="660" t="s">
        <v>1379</v>
      </c>
      <c r="L232" s="661">
        <v>154.01</v>
      </c>
      <c r="M232" s="661">
        <v>3080.2</v>
      </c>
      <c r="N232" s="660">
        <v>20</v>
      </c>
      <c r="O232" s="741">
        <v>11.5</v>
      </c>
      <c r="P232" s="661">
        <v>1078.07</v>
      </c>
      <c r="Q232" s="676">
        <v>0.35</v>
      </c>
      <c r="R232" s="660">
        <v>7</v>
      </c>
      <c r="S232" s="676">
        <v>0.35</v>
      </c>
      <c r="T232" s="741">
        <v>5.5</v>
      </c>
      <c r="U232" s="699">
        <v>0.47826086956521741</v>
      </c>
    </row>
    <row r="233" spans="1:21" ht="14.4" customHeight="1" x14ac:dyDescent="0.3">
      <c r="A233" s="659">
        <v>25</v>
      </c>
      <c r="B233" s="660" t="s">
        <v>1498</v>
      </c>
      <c r="C233" s="660">
        <v>89301252</v>
      </c>
      <c r="D233" s="739" t="s">
        <v>2190</v>
      </c>
      <c r="E233" s="740" t="s">
        <v>1645</v>
      </c>
      <c r="F233" s="660" t="s">
        <v>1621</v>
      </c>
      <c r="G233" s="660" t="s">
        <v>1670</v>
      </c>
      <c r="H233" s="660" t="s">
        <v>1152</v>
      </c>
      <c r="I233" s="660" t="s">
        <v>1699</v>
      </c>
      <c r="J233" s="660" t="s">
        <v>1700</v>
      </c>
      <c r="K233" s="660" t="s">
        <v>1701</v>
      </c>
      <c r="L233" s="661">
        <v>77.010000000000005</v>
      </c>
      <c r="M233" s="661">
        <v>154.02000000000001</v>
      </c>
      <c r="N233" s="660">
        <v>2</v>
      </c>
      <c r="O233" s="741">
        <v>1</v>
      </c>
      <c r="P233" s="661">
        <v>154.02000000000001</v>
      </c>
      <c r="Q233" s="676">
        <v>1</v>
      </c>
      <c r="R233" s="660">
        <v>2</v>
      </c>
      <c r="S233" s="676">
        <v>1</v>
      </c>
      <c r="T233" s="741">
        <v>1</v>
      </c>
      <c r="U233" s="699">
        <v>1</v>
      </c>
    </row>
    <row r="234" spans="1:21" ht="14.4" customHeight="1" x14ac:dyDescent="0.3">
      <c r="A234" s="659">
        <v>25</v>
      </c>
      <c r="B234" s="660" t="s">
        <v>1498</v>
      </c>
      <c r="C234" s="660">
        <v>89301252</v>
      </c>
      <c r="D234" s="739" t="s">
        <v>2190</v>
      </c>
      <c r="E234" s="740" t="s">
        <v>1645</v>
      </c>
      <c r="F234" s="660" t="s">
        <v>1621</v>
      </c>
      <c r="G234" s="660" t="s">
        <v>1670</v>
      </c>
      <c r="H234" s="660" t="s">
        <v>1152</v>
      </c>
      <c r="I234" s="660" t="s">
        <v>1974</v>
      </c>
      <c r="J234" s="660" t="s">
        <v>1584</v>
      </c>
      <c r="K234" s="660" t="s">
        <v>1975</v>
      </c>
      <c r="L234" s="661">
        <v>82.92</v>
      </c>
      <c r="M234" s="661">
        <v>82.92</v>
      </c>
      <c r="N234" s="660">
        <v>1</v>
      </c>
      <c r="O234" s="741">
        <v>1</v>
      </c>
      <c r="P234" s="661"/>
      <c r="Q234" s="676">
        <v>0</v>
      </c>
      <c r="R234" s="660"/>
      <c r="S234" s="676">
        <v>0</v>
      </c>
      <c r="T234" s="741"/>
      <c r="U234" s="699">
        <v>0</v>
      </c>
    </row>
    <row r="235" spans="1:21" ht="14.4" customHeight="1" x14ac:dyDescent="0.3">
      <c r="A235" s="659">
        <v>25</v>
      </c>
      <c r="B235" s="660" t="s">
        <v>1498</v>
      </c>
      <c r="C235" s="660">
        <v>89301252</v>
      </c>
      <c r="D235" s="739" t="s">
        <v>2190</v>
      </c>
      <c r="E235" s="740" t="s">
        <v>1645</v>
      </c>
      <c r="F235" s="660" t="s">
        <v>1621</v>
      </c>
      <c r="G235" s="660" t="s">
        <v>1976</v>
      </c>
      <c r="H235" s="660" t="s">
        <v>558</v>
      </c>
      <c r="I235" s="660" t="s">
        <v>1977</v>
      </c>
      <c r="J235" s="660" t="s">
        <v>1978</v>
      </c>
      <c r="K235" s="660" t="s">
        <v>1979</v>
      </c>
      <c r="L235" s="661">
        <v>77.36</v>
      </c>
      <c r="M235" s="661">
        <v>77.36</v>
      </c>
      <c r="N235" s="660">
        <v>1</v>
      </c>
      <c r="O235" s="741">
        <v>1</v>
      </c>
      <c r="P235" s="661">
        <v>77.36</v>
      </c>
      <c r="Q235" s="676">
        <v>1</v>
      </c>
      <c r="R235" s="660">
        <v>1</v>
      </c>
      <c r="S235" s="676">
        <v>1</v>
      </c>
      <c r="T235" s="741">
        <v>1</v>
      </c>
      <c r="U235" s="699">
        <v>1</v>
      </c>
    </row>
    <row r="236" spans="1:21" ht="14.4" customHeight="1" x14ac:dyDescent="0.3">
      <c r="A236" s="659">
        <v>25</v>
      </c>
      <c r="B236" s="660" t="s">
        <v>1498</v>
      </c>
      <c r="C236" s="660">
        <v>89301252</v>
      </c>
      <c r="D236" s="739" t="s">
        <v>2190</v>
      </c>
      <c r="E236" s="740" t="s">
        <v>1645</v>
      </c>
      <c r="F236" s="660" t="s">
        <v>1621</v>
      </c>
      <c r="G236" s="660" t="s">
        <v>1814</v>
      </c>
      <c r="H236" s="660" t="s">
        <v>558</v>
      </c>
      <c r="I236" s="660" t="s">
        <v>1815</v>
      </c>
      <c r="J236" s="660" t="s">
        <v>1816</v>
      </c>
      <c r="K236" s="660" t="s">
        <v>1817</v>
      </c>
      <c r="L236" s="661">
        <v>64.13</v>
      </c>
      <c r="M236" s="661">
        <v>192.39</v>
      </c>
      <c r="N236" s="660">
        <v>3</v>
      </c>
      <c r="O236" s="741">
        <v>1</v>
      </c>
      <c r="P236" s="661"/>
      <c r="Q236" s="676">
        <v>0</v>
      </c>
      <c r="R236" s="660"/>
      <c r="S236" s="676">
        <v>0</v>
      </c>
      <c r="T236" s="741"/>
      <c r="U236" s="699">
        <v>0</v>
      </c>
    </row>
    <row r="237" spans="1:21" ht="14.4" customHeight="1" x14ac:dyDescent="0.3">
      <c r="A237" s="659">
        <v>25</v>
      </c>
      <c r="B237" s="660" t="s">
        <v>1498</v>
      </c>
      <c r="C237" s="660">
        <v>89301252</v>
      </c>
      <c r="D237" s="739" t="s">
        <v>2190</v>
      </c>
      <c r="E237" s="740" t="s">
        <v>1645</v>
      </c>
      <c r="F237" s="660" t="s">
        <v>1621</v>
      </c>
      <c r="G237" s="660" t="s">
        <v>1825</v>
      </c>
      <c r="H237" s="660" t="s">
        <v>558</v>
      </c>
      <c r="I237" s="660" t="s">
        <v>1980</v>
      </c>
      <c r="J237" s="660" t="s">
        <v>1827</v>
      </c>
      <c r="K237" s="660" t="s">
        <v>1830</v>
      </c>
      <c r="L237" s="661">
        <v>137.33000000000001</v>
      </c>
      <c r="M237" s="661">
        <v>137.33000000000001</v>
      </c>
      <c r="N237" s="660">
        <v>1</v>
      </c>
      <c r="O237" s="741">
        <v>1</v>
      </c>
      <c r="P237" s="661">
        <v>137.33000000000001</v>
      </c>
      <c r="Q237" s="676">
        <v>1</v>
      </c>
      <c r="R237" s="660">
        <v>1</v>
      </c>
      <c r="S237" s="676">
        <v>1</v>
      </c>
      <c r="T237" s="741">
        <v>1</v>
      </c>
      <c r="U237" s="699">
        <v>1</v>
      </c>
    </row>
    <row r="238" spans="1:21" ht="14.4" customHeight="1" x14ac:dyDescent="0.3">
      <c r="A238" s="659">
        <v>25</v>
      </c>
      <c r="B238" s="660" t="s">
        <v>1498</v>
      </c>
      <c r="C238" s="660">
        <v>89301252</v>
      </c>
      <c r="D238" s="739" t="s">
        <v>2190</v>
      </c>
      <c r="E238" s="740" t="s">
        <v>1645</v>
      </c>
      <c r="F238" s="660" t="s">
        <v>1621</v>
      </c>
      <c r="G238" s="660" t="s">
        <v>1929</v>
      </c>
      <c r="H238" s="660" t="s">
        <v>558</v>
      </c>
      <c r="I238" s="660" t="s">
        <v>1342</v>
      </c>
      <c r="J238" s="660" t="s">
        <v>1343</v>
      </c>
      <c r="K238" s="660" t="s">
        <v>1344</v>
      </c>
      <c r="L238" s="661">
        <v>120.37</v>
      </c>
      <c r="M238" s="661">
        <v>120.37</v>
      </c>
      <c r="N238" s="660">
        <v>1</v>
      </c>
      <c r="O238" s="741">
        <v>1</v>
      </c>
      <c r="P238" s="661">
        <v>120.37</v>
      </c>
      <c r="Q238" s="676">
        <v>1</v>
      </c>
      <c r="R238" s="660">
        <v>1</v>
      </c>
      <c r="S238" s="676">
        <v>1</v>
      </c>
      <c r="T238" s="741">
        <v>1</v>
      </c>
      <c r="U238" s="699">
        <v>1</v>
      </c>
    </row>
    <row r="239" spans="1:21" ht="14.4" customHeight="1" x14ac:dyDescent="0.3">
      <c r="A239" s="659">
        <v>25</v>
      </c>
      <c r="B239" s="660" t="s">
        <v>1498</v>
      </c>
      <c r="C239" s="660">
        <v>89301252</v>
      </c>
      <c r="D239" s="739" t="s">
        <v>2190</v>
      </c>
      <c r="E239" s="740" t="s">
        <v>1645</v>
      </c>
      <c r="F239" s="660" t="s">
        <v>1621</v>
      </c>
      <c r="G239" s="660" t="s">
        <v>1671</v>
      </c>
      <c r="H239" s="660" t="s">
        <v>1152</v>
      </c>
      <c r="I239" s="660" t="s">
        <v>1672</v>
      </c>
      <c r="J239" s="660" t="s">
        <v>656</v>
      </c>
      <c r="K239" s="660" t="s">
        <v>1673</v>
      </c>
      <c r="L239" s="661">
        <v>48.31</v>
      </c>
      <c r="M239" s="661">
        <v>289.86</v>
      </c>
      <c r="N239" s="660">
        <v>6</v>
      </c>
      <c r="O239" s="741">
        <v>4.5</v>
      </c>
      <c r="P239" s="661">
        <v>96.62</v>
      </c>
      <c r="Q239" s="676">
        <v>0.33333333333333331</v>
      </c>
      <c r="R239" s="660">
        <v>2</v>
      </c>
      <c r="S239" s="676">
        <v>0.33333333333333331</v>
      </c>
      <c r="T239" s="741">
        <v>1</v>
      </c>
      <c r="U239" s="699">
        <v>0.22222222222222221</v>
      </c>
    </row>
    <row r="240" spans="1:21" ht="14.4" customHeight="1" x14ac:dyDescent="0.3">
      <c r="A240" s="659">
        <v>25</v>
      </c>
      <c r="B240" s="660" t="s">
        <v>1498</v>
      </c>
      <c r="C240" s="660">
        <v>89301252</v>
      </c>
      <c r="D240" s="739" t="s">
        <v>2190</v>
      </c>
      <c r="E240" s="740" t="s">
        <v>1645</v>
      </c>
      <c r="F240" s="660" t="s">
        <v>1621</v>
      </c>
      <c r="G240" s="660" t="s">
        <v>1671</v>
      </c>
      <c r="H240" s="660" t="s">
        <v>1152</v>
      </c>
      <c r="I240" s="660" t="s">
        <v>1672</v>
      </c>
      <c r="J240" s="660" t="s">
        <v>656</v>
      </c>
      <c r="K240" s="660" t="s">
        <v>1673</v>
      </c>
      <c r="L240" s="661">
        <v>29.78</v>
      </c>
      <c r="M240" s="661">
        <v>29.78</v>
      </c>
      <c r="N240" s="660">
        <v>1</v>
      </c>
      <c r="O240" s="741">
        <v>1</v>
      </c>
      <c r="P240" s="661">
        <v>29.78</v>
      </c>
      <c r="Q240" s="676">
        <v>1</v>
      </c>
      <c r="R240" s="660">
        <v>1</v>
      </c>
      <c r="S240" s="676">
        <v>1</v>
      </c>
      <c r="T240" s="741">
        <v>1</v>
      </c>
      <c r="U240" s="699">
        <v>1</v>
      </c>
    </row>
    <row r="241" spans="1:21" ht="14.4" customHeight="1" x14ac:dyDescent="0.3">
      <c r="A241" s="659">
        <v>25</v>
      </c>
      <c r="B241" s="660" t="s">
        <v>1498</v>
      </c>
      <c r="C241" s="660">
        <v>89301252</v>
      </c>
      <c r="D241" s="739" t="s">
        <v>2190</v>
      </c>
      <c r="E241" s="740" t="s">
        <v>1645</v>
      </c>
      <c r="F241" s="660" t="s">
        <v>1621</v>
      </c>
      <c r="G241" s="660" t="s">
        <v>1671</v>
      </c>
      <c r="H241" s="660" t="s">
        <v>1152</v>
      </c>
      <c r="I241" s="660" t="s">
        <v>1158</v>
      </c>
      <c r="J241" s="660" t="s">
        <v>656</v>
      </c>
      <c r="K241" s="660" t="s">
        <v>1591</v>
      </c>
      <c r="L241" s="661">
        <v>96.63</v>
      </c>
      <c r="M241" s="661">
        <v>96.63</v>
      </c>
      <c r="N241" s="660">
        <v>1</v>
      </c>
      <c r="O241" s="741">
        <v>1</v>
      </c>
      <c r="P241" s="661">
        <v>96.63</v>
      </c>
      <c r="Q241" s="676">
        <v>1</v>
      </c>
      <c r="R241" s="660">
        <v>1</v>
      </c>
      <c r="S241" s="676">
        <v>1</v>
      </c>
      <c r="T241" s="741">
        <v>1</v>
      </c>
      <c r="U241" s="699">
        <v>1</v>
      </c>
    </row>
    <row r="242" spans="1:21" ht="14.4" customHeight="1" x14ac:dyDescent="0.3">
      <c r="A242" s="659">
        <v>25</v>
      </c>
      <c r="B242" s="660" t="s">
        <v>1498</v>
      </c>
      <c r="C242" s="660">
        <v>89301252</v>
      </c>
      <c r="D242" s="739" t="s">
        <v>2190</v>
      </c>
      <c r="E242" s="740" t="s">
        <v>1645</v>
      </c>
      <c r="F242" s="660" t="s">
        <v>1621</v>
      </c>
      <c r="G242" s="660" t="s">
        <v>1671</v>
      </c>
      <c r="H242" s="660" t="s">
        <v>558</v>
      </c>
      <c r="I242" s="660" t="s">
        <v>1072</v>
      </c>
      <c r="J242" s="660" t="s">
        <v>656</v>
      </c>
      <c r="K242" s="660" t="s">
        <v>1681</v>
      </c>
      <c r="L242" s="661">
        <v>59.55</v>
      </c>
      <c r="M242" s="661">
        <v>59.55</v>
      </c>
      <c r="N242" s="660">
        <v>1</v>
      </c>
      <c r="O242" s="741">
        <v>0.5</v>
      </c>
      <c r="P242" s="661">
        <v>59.55</v>
      </c>
      <c r="Q242" s="676">
        <v>1</v>
      </c>
      <c r="R242" s="660">
        <v>1</v>
      </c>
      <c r="S242" s="676">
        <v>1</v>
      </c>
      <c r="T242" s="741">
        <v>0.5</v>
      </c>
      <c r="U242" s="699">
        <v>1</v>
      </c>
    </row>
    <row r="243" spans="1:21" ht="14.4" customHeight="1" x14ac:dyDescent="0.3">
      <c r="A243" s="659">
        <v>25</v>
      </c>
      <c r="B243" s="660" t="s">
        <v>1498</v>
      </c>
      <c r="C243" s="660">
        <v>89301252</v>
      </c>
      <c r="D243" s="739" t="s">
        <v>2190</v>
      </c>
      <c r="E243" s="740" t="s">
        <v>1645</v>
      </c>
      <c r="F243" s="660" t="s">
        <v>1621</v>
      </c>
      <c r="G243" s="660" t="s">
        <v>1671</v>
      </c>
      <c r="H243" s="660" t="s">
        <v>558</v>
      </c>
      <c r="I243" s="660" t="s">
        <v>655</v>
      </c>
      <c r="J243" s="660" t="s">
        <v>656</v>
      </c>
      <c r="K243" s="660" t="s">
        <v>1876</v>
      </c>
      <c r="L243" s="661">
        <v>48.31</v>
      </c>
      <c r="M243" s="661">
        <v>289.86</v>
      </c>
      <c r="N243" s="660">
        <v>6</v>
      </c>
      <c r="O243" s="741">
        <v>5.5</v>
      </c>
      <c r="P243" s="661">
        <v>193.24</v>
      </c>
      <c r="Q243" s="676">
        <v>0.66666666666666663</v>
      </c>
      <c r="R243" s="660">
        <v>4</v>
      </c>
      <c r="S243" s="676">
        <v>0.66666666666666663</v>
      </c>
      <c r="T243" s="741">
        <v>3.5</v>
      </c>
      <c r="U243" s="699">
        <v>0.63636363636363635</v>
      </c>
    </row>
    <row r="244" spans="1:21" ht="14.4" customHeight="1" x14ac:dyDescent="0.3">
      <c r="A244" s="659">
        <v>25</v>
      </c>
      <c r="B244" s="660" t="s">
        <v>1498</v>
      </c>
      <c r="C244" s="660">
        <v>89301252</v>
      </c>
      <c r="D244" s="739" t="s">
        <v>2190</v>
      </c>
      <c r="E244" s="740" t="s">
        <v>1645</v>
      </c>
      <c r="F244" s="660" t="s">
        <v>1621</v>
      </c>
      <c r="G244" s="660" t="s">
        <v>1671</v>
      </c>
      <c r="H244" s="660" t="s">
        <v>558</v>
      </c>
      <c r="I244" s="660" t="s">
        <v>655</v>
      </c>
      <c r="J244" s="660" t="s">
        <v>656</v>
      </c>
      <c r="K244" s="660" t="s">
        <v>1876</v>
      </c>
      <c r="L244" s="661">
        <v>29.78</v>
      </c>
      <c r="M244" s="661">
        <v>29.78</v>
      </c>
      <c r="N244" s="660">
        <v>1</v>
      </c>
      <c r="O244" s="741">
        <v>0.5</v>
      </c>
      <c r="P244" s="661">
        <v>29.78</v>
      </c>
      <c r="Q244" s="676">
        <v>1</v>
      </c>
      <c r="R244" s="660">
        <v>1</v>
      </c>
      <c r="S244" s="676">
        <v>1</v>
      </c>
      <c r="T244" s="741">
        <v>0.5</v>
      </c>
      <c r="U244" s="699">
        <v>1</v>
      </c>
    </row>
    <row r="245" spans="1:21" ht="14.4" customHeight="1" x14ac:dyDescent="0.3">
      <c r="A245" s="659">
        <v>25</v>
      </c>
      <c r="B245" s="660" t="s">
        <v>1498</v>
      </c>
      <c r="C245" s="660">
        <v>89301252</v>
      </c>
      <c r="D245" s="739" t="s">
        <v>2190</v>
      </c>
      <c r="E245" s="740" t="s">
        <v>1645</v>
      </c>
      <c r="F245" s="660" t="s">
        <v>1621</v>
      </c>
      <c r="G245" s="660" t="s">
        <v>1953</v>
      </c>
      <c r="H245" s="660" t="s">
        <v>558</v>
      </c>
      <c r="I245" s="660" t="s">
        <v>1954</v>
      </c>
      <c r="J245" s="660" t="s">
        <v>1955</v>
      </c>
      <c r="K245" s="660" t="s">
        <v>1956</v>
      </c>
      <c r="L245" s="661">
        <v>22.88</v>
      </c>
      <c r="M245" s="661">
        <v>45.76</v>
      </c>
      <c r="N245" s="660">
        <v>2</v>
      </c>
      <c r="O245" s="741">
        <v>1</v>
      </c>
      <c r="P245" s="661">
        <v>45.76</v>
      </c>
      <c r="Q245" s="676">
        <v>1</v>
      </c>
      <c r="R245" s="660">
        <v>2</v>
      </c>
      <c r="S245" s="676">
        <v>1</v>
      </c>
      <c r="T245" s="741">
        <v>1</v>
      </c>
      <c r="U245" s="699">
        <v>1</v>
      </c>
    </row>
    <row r="246" spans="1:21" ht="14.4" customHeight="1" x14ac:dyDescent="0.3">
      <c r="A246" s="659">
        <v>25</v>
      </c>
      <c r="B246" s="660" t="s">
        <v>1498</v>
      </c>
      <c r="C246" s="660">
        <v>89301252</v>
      </c>
      <c r="D246" s="739" t="s">
        <v>2190</v>
      </c>
      <c r="E246" s="740" t="s">
        <v>1645</v>
      </c>
      <c r="F246" s="660" t="s">
        <v>1621</v>
      </c>
      <c r="G246" s="660" t="s">
        <v>1981</v>
      </c>
      <c r="H246" s="660" t="s">
        <v>558</v>
      </c>
      <c r="I246" s="660" t="s">
        <v>690</v>
      </c>
      <c r="J246" s="660" t="s">
        <v>1982</v>
      </c>
      <c r="K246" s="660" t="s">
        <v>1983</v>
      </c>
      <c r="L246" s="661">
        <v>0</v>
      </c>
      <c r="M246" s="661">
        <v>0</v>
      </c>
      <c r="N246" s="660">
        <v>4</v>
      </c>
      <c r="O246" s="741">
        <v>4</v>
      </c>
      <c r="P246" s="661">
        <v>0</v>
      </c>
      <c r="Q246" s="676"/>
      <c r="R246" s="660">
        <v>2</v>
      </c>
      <c r="S246" s="676">
        <v>0.5</v>
      </c>
      <c r="T246" s="741">
        <v>2</v>
      </c>
      <c r="U246" s="699">
        <v>0.5</v>
      </c>
    </row>
    <row r="247" spans="1:21" ht="14.4" customHeight="1" x14ac:dyDescent="0.3">
      <c r="A247" s="659">
        <v>25</v>
      </c>
      <c r="B247" s="660" t="s">
        <v>1498</v>
      </c>
      <c r="C247" s="660">
        <v>89301252</v>
      </c>
      <c r="D247" s="739" t="s">
        <v>2190</v>
      </c>
      <c r="E247" s="740" t="s">
        <v>1647</v>
      </c>
      <c r="F247" s="660" t="s">
        <v>1621</v>
      </c>
      <c r="G247" s="660" t="s">
        <v>1666</v>
      </c>
      <c r="H247" s="660" t="s">
        <v>558</v>
      </c>
      <c r="I247" s="660" t="s">
        <v>1835</v>
      </c>
      <c r="J247" s="660" t="s">
        <v>1836</v>
      </c>
      <c r="K247" s="660" t="s">
        <v>1578</v>
      </c>
      <c r="L247" s="661">
        <v>156.86000000000001</v>
      </c>
      <c r="M247" s="661">
        <v>156.86000000000001</v>
      </c>
      <c r="N247" s="660">
        <v>1</v>
      </c>
      <c r="O247" s="741">
        <v>0.5</v>
      </c>
      <c r="P247" s="661">
        <v>156.86000000000001</v>
      </c>
      <c r="Q247" s="676">
        <v>1</v>
      </c>
      <c r="R247" s="660">
        <v>1</v>
      </c>
      <c r="S247" s="676">
        <v>1</v>
      </c>
      <c r="T247" s="741">
        <v>0.5</v>
      </c>
      <c r="U247" s="699">
        <v>1</v>
      </c>
    </row>
    <row r="248" spans="1:21" ht="14.4" customHeight="1" x14ac:dyDescent="0.3">
      <c r="A248" s="659">
        <v>25</v>
      </c>
      <c r="B248" s="660" t="s">
        <v>1498</v>
      </c>
      <c r="C248" s="660">
        <v>89301252</v>
      </c>
      <c r="D248" s="739" t="s">
        <v>2190</v>
      </c>
      <c r="E248" s="740" t="s">
        <v>1647</v>
      </c>
      <c r="F248" s="660" t="s">
        <v>1621</v>
      </c>
      <c r="G248" s="660" t="s">
        <v>1666</v>
      </c>
      <c r="H248" s="660" t="s">
        <v>558</v>
      </c>
      <c r="I248" s="660" t="s">
        <v>1667</v>
      </c>
      <c r="J248" s="660" t="s">
        <v>1577</v>
      </c>
      <c r="K248" s="660" t="s">
        <v>1668</v>
      </c>
      <c r="L248" s="661">
        <v>0</v>
      </c>
      <c r="M248" s="661">
        <v>0</v>
      </c>
      <c r="N248" s="660">
        <v>1</v>
      </c>
      <c r="O248" s="741">
        <v>0.5</v>
      </c>
      <c r="P248" s="661"/>
      <c r="Q248" s="676"/>
      <c r="R248" s="660"/>
      <c r="S248" s="676">
        <v>0</v>
      </c>
      <c r="T248" s="741"/>
      <c r="U248" s="699">
        <v>0</v>
      </c>
    </row>
    <row r="249" spans="1:21" ht="14.4" customHeight="1" x14ac:dyDescent="0.3">
      <c r="A249" s="659">
        <v>25</v>
      </c>
      <c r="B249" s="660" t="s">
        <v>1498</v>
      </c>
      <c r="C249" s="660">
        <v>89301252</v>
      </c>
      <c r="D249" s="739" t="s">
        <v>2190</v>
      </c>
      <c r="E249" s="740" t="s">
        <v>1647</v>
      </c>
      <c r="F249" s="660" t="s">
        <v>1621</v>
      </c>
      <c r="G249" s="660" t="s">
        <v>1666</v>
      </c>
      <c r="H249" s="660" t="s">
        <v>558</v>
      </c>
      <c r="I249" s="660" t="s">
        <v>1318</v>
      </c>
      <c r="J249" s="660" t="s">
        <v>1577</v>
      </c>
      <c r="K249" s="660" t="s">
        <v>1578</v>
      </c>
      <c r="L249" s="661">
        <v>333.31</v>
      </c>
      <c r="M249" s="661">
        <v>1666.55</v>
      </c>
      <c r="N249" s="660">
        <v>5</v>
      </c>
      <c r="O249" s="741">
        <v>5</v>
      </c>
      <c r="P249" s="661">
        <v>1333.24</v>
      </c>
      <c r="Q249" s="676">
        <v>0.8</v>
      </c>
      <c r="R249" s="660">
        <v>4</v>
      </c>
      <c r="S249" s="676">
        <v>0.8</v>
      </c>
      <c r="T249" s="741">
        <v>4</v>
      </c>
      <c r="U249" s="699">
        <v>0.8</v>
      </c>
    </row>
    <row r="250" spans="1:21" ht="14.4" customHeight="1" x14ac:dyDescent="0.3">
      <c r="A250" s="659">
        <v>25</v>
      </c>
      <c r="B250" s="660" t="s">
        <v>1498</v>
      </c>
      <c r="C250" s="660">
        <v>89301252</v>
      </c>
      <c r="D250" s="739" t="s">
        <v>2190</v>
      </c>
      <c r="E250" s="740" t="s">
        <v>1647</v>
      </c>
      <c r="F250" s="660" t="s">
        <v>1621</v>
      </c>
      <c r="G250" s="660" t="s">
        <v>1666</v>
      </c>
      <c r="H250" s="660" t="s">
        <v>558</v>
      </c>
      <c r="I250" s="660" t="s">
        <v>1318</v>
      </c>
      <c r="J250" s="660" t="s">
        <v>1577</v>
      </c>
      <c r="K250" s="660" t="s">
        <v>1578</v>
      </c>
      <c r="L250" s="661">
        <v>156.86000000000001</v>
      </c>
      <c r="M250" s="661">
        <v>2196.0400000000004</v>
      </c>
      <c r="N250" s="660">
        <v>14</v>
      </c>
      <c r="O250" s="741">
        <v>10.5</v>
      </c>
      <c r="P250" s="661">
        <v>1411.7400000000002</v>
      </c>
      <c r="Q250" s="676">
        <v>0.64285714285714279</v>
      </c>
      <c r="R250" s="660">
        <v>9</v>
      </c>
      <c r="S250" s="676">
        <v>0.6428571428571429</v>
      </c>
      <c r="T250" s="741">
        <v>6.5</v>
      </c>
      <c r="U250" s="699">
        <v>0.61904761904761907</v>
      </c>
    </row>
    <row r="251" spans="1:21" ht="14.4" customHeight="1" x14ac:dyDescent="0.3">
      <c r="A251" s="659">
        <v>25</v>
      </c>
      <c r="B251" s="660" t="s">
        <v>1498</v>
      </c>
      <c r="C251" s="660">
        <v>89301252</v>
      </c>
      <c r="D251" s="739" t="s">
        <v>2190</v>
      </c>
      <c r="E251" s="740" t="s">
        <v>1647</v>
      </c>
      <c r="F251" s="660" t="s">
        <v>1621</v>
      </c>
      <c r="G251" s="660" t="s">
        <v>1666</v>
      </c>
      <c r="H251" s="660" t="s">
        <v>558</v>
      </c>
      <c r="I251" s="660" t="s">
        <v>1984</v>
      </c>
      <c r="J251" s="660" t="s">
        <v>1985</v>
      </c>
      <c r="K251" s="660" t="s">
        <v>1986</v>
      </c>
      <c r="L251" s="661">
        <v>79.36</v>
      </c>
      <c r="M251" s="661">
        <v>79.36</v>
      </c>
      <c r="N251" s="660">
        <v>1</v>
      </c>
      <c r="O251" s="741">
        <v>1</v>
      </c>
      <c r="P251" s="661">
        <v>79.36</v>
      </c>
      <c r="Q251" s="676">
        <v>1</v>
      </c>
      <c r="R251" s="660">
        <v>1</v>
      </c>
      <c r="S251" s="676">
        <v>1</v>
      </c>
      <c r="T251" s="741">
        <v>1</v>
      </c>
      <c r="U251" s="699">
        <v>1</v>
      </c>
    </row>
    <row r="252" spans="1:21" ht="14.4" customHeight="1" x14ac:dyDescent="0.3">
      <c r="A252" s="659">
        <v>25</v>
      </c>
      <c r="B252" s="660" t="s">
        <v>1498</v>
      </c>
      <c r="C252" s="660">
        <v>89301252</v>
      </c>
      <c r="D252" s="739" t="s">
        <v>2190</v>
      </c>
      <c r="E252" s="740" t="s">
        <v>1647</v>
      </c>
      <c r="F252" s="660" t="s">
        <v>1621</v>
      </c>
      <c r="G252" s="660" t="s">
        <v>1666</v>
      </c>
      <c r="H252" s="660" t="s">
        <v>558</v>
      </c>
      <c r="I252" s="660" t="s">
        <v>1453</v>
      </c>
      <c r="J252" s="660" t="s">
        <v>1613</v>
      </c>
      <c r="K252" s="660" t="s">
        <v>1614</v>
      </c>
      <c r="L252" s="661">
        <v>151.61000000000001</v>
      </c>
      <c r="M252" s="661">
        <v>151.61000000000001</v>
      </c>
      <c r="N252" s="660">
        <v>1</v>
      </c>
      <c r="O252" s="741">
        <v>0.5</v>
      </c>
      <c r="P252" s="661">
        <v>151.61000000000001</v>
      </c>
      <c r="Q252" s="676">
        <v>1</v>
      </c>
      <c r="R252" s="660">
        <v>1</v>
      </c>
      <c r="S252" s="676">
        <v>1</v>
      </c>
      <c r="T252" s="741">
        <v>0.5</v>
      </c>
      <c r="U252" s="699">
        <v>1</v>
      </c>
    </row>
    <row r="253" spans="1:21" ht="14.4" customHeight="1" x14ac:dyDescent="0.3">
      <c r="A253" s="659">
        <v>25</v>
      </c>
      <c r="B253" s="660" t="s">
        <v>1498</v>
      </c>
      <c r="C253" s="660">
        <v>89301252</v>
      </c>
      <c r="D253" s="739" t="s">
        <v>2190</v>
      </c>
      <c r="E253" s="740" t="s">
        <v>1647</v>
      </c>
      <c r="F253" s="660" t="s">
        <v>1621</v>
      </c>
      <c r="G253" s="660" t="s">
        <v>1987</v>
      </c>
      <c r="H253" s="660" t="s">
        <v>558</v>
      </c>
      <c r="I253" s="660" t="s">
        <v>1988</v>
      </c>
      <c r="J253" s="660" t="s">
        <v>1989</v>
      </c>
      <c r="K253" s="660" t="s">
        <v>1990</v>
      </c>
      <c r="L253" s="661">
        <v>0</v>
      </c>
      <c r="M253" s="661">
        <v>0</v>
      </c>
      <c r="N253" s="660">
        <v>1</v>
      </c>
      <c r="O253" s="741">
        <v>1</v>
      </c>
      <c r="P253" s="661"/>
      <c r="Q253" s="676"/>
      <c r="R253" s="660"/>
      <c r="S253" s="676">
        <v>0</v>
      </c>
      <c r="T253" s="741"/>
      <c r="U253" s="699">
        <v>0</v>
      </c>
    </row>
    <row r="254" spans="1:21" ht="14.4" customHeight="1" x14ac:dyDescent="0.3">
      <c r="A254" s="659">
        <v>25</v>
      </c>
      <c r="B254" s="660" t="s">
        <v>1498</v>
      </c>
      <c r="C254" s="660">
        <v>89301252</v>
      </c>
      <c r="D254" s="739" t="s">
        <v>2190</v>
      </c>
      <c r="E254" s="740" t="s">
        <v>1647</v>
      </c>
      <c r="F254" s="660" t="s">
        <v>1621</v>
      </c>
      <c r="G254" s="660" t="s">
        <v>1674</v>
      </c>
      <c r="H254" s="660" t="s">
        <v>1152</v>
      </c>
      <c r="I254" s="660" t="s">
        <v>1373</v>
      </c>
      <c r="J254" s="660" t="s">
        <v>1374</v>
      </c>
      <c r="K254" s="660" t="s">
        <v>1582</v>
      </c>
      <c r="L254" s="661">
        <v>184.22</v>
      </c>
      <c r="M254" s="661">
        <v>184.22</v>
      </c>
      <c r="N254" s="660">
        <v>1</v>
      </c>
      <c r="O254" s="741">
        <v>1</v>
      </c>
      <c r="P254" s="661">
        <v>184.22</v>
      </c>
      <c r="Q254" s="676">
        <v>1</v>
      </c>
      <c r="R254" s="660">
        <v>1</v>
      </c>
      <c r="S254" s="676">
        <v>1</v>
      </c>
      <c r="T254" s="741">
        <v>1</v>
      </c>
      <c r="U254" s="699">
        <v>1</v>
      </c>
    </row>
    <row r="255" spans="1:21" ht="14.4" customHeight="1" x14ac:dyDescent="0.3">
      <c r="A255" s="659">
        <v>25</v>
      </c>
      <c r="B255" s="660" t="s">
        <v>1498</v>
      </c>
      <c r="C255" s="660">
        <v>89301252</v>
      </c>
      <c r="D255" s="739" t="s">
        <v>2190</v>
      </c>
      <c r="E255" s="740" t="s">
        <v>1647</v>
      </c>
      <c r="F255" s="660" t="s">
        <v>1621</v>
      </c>
      <c r="G255" s="660" t="s">
        <v>1991</v>
      </c>
      <c r="H255" s="660" t="s">
        <v>1152</v>
      </c>
      <c r="I255" s="660" t="s">
        <v>1992</v>
      </c>
      <c r="J255" s="660" t="s">
        <v>1201</v>
      </c>
      <c r="K255" s="660" t="s">
        <v>1005</v>
      </c>
      <c r="L255" s="661">
        <v>0</v>
      </c>
      <c r="M255" s="661">
        <v>0</v>
      </c>
      <c r="N255" s="660">
        <v>1</v>
      </c>
      <c r="O255" s="741">
        <v>1</v>
      </c>
      <c r="P255" s="661"/>
      <c r="Q255" s="676"/>
      <c r="R255" s="660"/>
      <c r="S255" s="676">
        <v>0</v>
      </c>
      <c r="T255" s="741"/>
      <c r="U255" s="699">
        <v>0</v>
      </c>
    </row>
    <row r="256" spans="1:21" ht="14.4" customHeight="1" x14ac:dyDescent="0.3">
      <c r="A256" s="659">
        <v>25</v>
      </c>
      <c r="B256" s="660" t="s">
        <v>1498</v>
      </c>
      <c r="C256" s="660">
        <v>89301252</v>
      </c>
      <c r="D256" s="739" t="s">
        <v>2190</v>
      </c>
      <c r="E256" s="740" t="s">
        <v>1647</v>
      </c>
      <c r="F256" s="660" t="s">
        <v>1621</v>
      </c>
      <c r="G256" s="660" t="s">
        <v>1993</v>
      </c>
      <c r="H256" s="660" t="s">
        <v>558</v>
      </c>
      <c r="I256" s="660" t="s">
        <v>1994</v>
      </c>
      <c r="J256" s="660" t="s">
        <v>1995</v>
      </c>
      <c r="K256" s="660" t="s">
        <v>1996</v>
      </c>
      <c r="L256" s="661">
        <v>0</v>
      </c>
      <c r="M256" s="661">
        <v>0</v>
      </c>
      <c r="N256" s="660">
        <v>1</v>
      </c>
      <c r="O256" s="741">
        <v>1</v>
      </c>
      <c r="P256" s="661">
        <v>0</v>
      </c>
      <c r="Q256" s="676"/>
      <c r="R256" s="660">
        <v>1</v>
      </c>
      <c r="S256" s="676">
        <v>1</v>
      </c>
      <c r="T256" s="741">
        <v>1</v>
      </c>
      <c r="U256" s="699">
        <v>1</v>
      </c>
    </row>
    <row r="257" spans="1:21" ht="14.4" customHeight="1" x14ac:dyDescent="0.3">
      <c r="A257" s="659">
        <v>25</v>
      </c>
      <c r="B257" s="660" t="s">
        <v>1498</v>
      </c>
      <c r="C257" s="660">
        <v>89301252</v>
      </c>
      <c r="D257" s="739" t="s">
        <v>2190</v>
      </c>
      <c r="E257" s="740" t="s">
        <v>1647</v>
      </c>
      <c r="F257" s="660" t="s">
        <v>1621</v>
      </c>
      <c r="G257" s="660" t="s">
        <v>1843</v>
      </c>
      <c r="H257" s="660" t="s">
        <v>558</v>
      </c>
      <c r="I257" s="660" t="s">
        <v>629</v>
      </c>
      <c r="J257" s="660" t="s">
        <v>1997</v>
      </c>
      <c r="K257" s="660" t="s">
        <v>1956</v>
      </c>
      <c r="L257" s="661">
        <v>14.2</v>
      </c>
      <c r="M257" s="661">
        <v>14.2</v>
      </c>
      <c r="N257" s="660">
        <v>1</v>
      </c>
      <c r="O257" s="741">
        <v>0.5</v>
      </c>
      <c r="P257" s="661"/>
      <c r="Q257" s="676">
        <v>0</v>
      </c>
      <c r="R257" s="660"/>
      <c r="S257" s="676">
        <v>0</v>
      </c>
      <c r="T257" s="741"/>
      <c r="U257" s="699">
        <v>0</v>
      </c>
    </row>
    <row r="258" spans="1:21" ht="14.4" customHeight="1" x14ac:dyDescent="0.3">
      <c r="A258" s="659">
        <v>25</v>
      </c>
      <c r="B258" s="660" t="s">
        <v>1498</v>
      </c>
      <c r="C258" s="660">
        <v>89301252</v>
      </c>
      <c r="D258" s="739" t="s">
        <v>2190</v>
      </c>
      <c r="E258" s="740" t="s">
        <v>1647</v>
      </c>
      <c r="F258" s="660" t="s">
        <v>1621</v>
      </c>
      <c r="G258" s="660" t="s">
        <v>1800</v>
      </c>
      <c r="H258" s="660" t="s">
        <v>558</v>
      </c>
      <c r="I258" s="660" t="s">
        <v>1998</v>
      </c>
      <c r="J258" s="660" t="s">
        <v>1999</v>
      </c>
      <c r="K258" s="660" t="s">
        <v>2000</v>
      </c>
      <c r="L258" s="661">
        <v>37.68</v>
      </c>
      <c r="M258" s="661">
        <v>37.68</v>
      </c>
      <c r="N258" s="660">
        <v>1</v>
      </c>
      <c r="O258" s="741">
        <v>1</v>
      </c>
      <c r="P258" s="661"/>
      <c r="Q258" s="676">
        <v>0</v>
      </c>
      <c r="R258" s="660"/>
      <c r="S258" s="676">
        <v>0</v>
      </c>
      <c r="T258" s="741"/>
      <c r="U258" s="699">
        <v>0</v>
      </c>
    </row>
    <row r="259" spans="1:21" ht="14.4" customHeight="1" x14ac:dyDescent="0.3">
      <c r="A259" s="659">
        <v>25</v>
      </c>
      <c r="B259" s="660" t="s">
        <v>1498</v>
      </c>
      <c r="C259" s="660">
        <v>89301252</v>
      </c>
      <c r="D259" s="739" t="s">
        <v>2190</v>
      </c>
      <c r="E259" s="740" t="s">
        <v>1647</v>
      </c>
      <c r="F259" s="660" t="s">
        <v>1621</v>
      </c>
      <c r="G259" s="660" t="s">
        <v>1859</v>
      </c>
      <c r="H259" s="660" t="s">
        <v>1152</v>
      </c>
      <c r="I259" s="660" t="s">
        <v>2001</v>
      </c>
      <c r="J259" s="660" t="s">
        <v>2002</v>
      </c>
      <c r="K259" s="660" t="s">
        <v>2003</v>
      </c>
      <c r="L259" s="661">
        <v>603.38</v>
      </c>
      <c r="M259" s="661">
        <v>1206.76</v>
      </c>
      <c r="N259" s="660">
        <v>2</v>
      </c>
      <c r="O259" s="741">
        <v>1</v>
      </c>
      <c r="P259" s="661">
        <v>1206.76</v>
      </c>
      <c r="Q259" s="676">
        <v>1</v>
      </c>
      <c r="R259" s="660">
        <v>2</v>
      </c>
      <c r="S259" s="676">
        <v>1</v>
      </c>
      <c r="T259" s="741">
        <v>1</v>
      </c>
      <c r="U259" s="699">
        <v>1</v>
      </c>
    </row>
    <row r="260" spans="1:21" ht="14.4" customHeight="1" x14ac:dyDescent="0.3">
      <c r="A260" s="659">
        <v>25</v>
      </c>
      <c r="B260" s="660" t="s">
        <v>1498</v>
      </c>
      <c r="C260" s="660">
        <v>89301252</v>
      </c>
      <c r="D260" s="739" t="s">
        <v>2190</v>
      </c>
      <c r="E260" s="740" t="s">
        <v>1647</v>
      </c>
      <c r="F260" s="660" t="s">
        <v>1621</v>
      </c>
      <c r="G260" s="660" t="s">
        <v>1859</v>
      </c>
      <c r="H260" s="660" t="s">
        <v>1152</v>
      </c>
      <c r="I260" s="660" t="s">
        <v>2004</v>
      </c>
      <c r="J260" s="660" t="s">
        <v>1393</v>
      </c>
      <c r="K260" s="660" t="s">
        <v>2005</v>
      </c>
      <c r="L260" s="661">
        <v>3127.19</v>
      </c>
      <c r="M260" s="661">
        <v>6254.38</v>
      </c>
      <c r="N260" s="660">
        <v>2</v>
      </c>
      <c r="O260" s="741">
        <v>2</v>
      </c>
      <c r="P260" s="661">
        <v>6254.38</v>
      </c>
      <c r="Q260" s="676">
        <v>1</v>
      </c>
      <c r="R260" s="660">
        <v>2</v>
      </c>
      <c r="S260" s="676">
        <v>1</v>
      </c>
      <c r="T260" s="741">
        <v>2</v>
      </c>
      <c r="U260" s="699">
        <v>1</v>
      </c>
    </row>
    <row r="261" spans="1:21" ht="14.4" customHeight="1" x14ac:dyDescent="0.3">
      <c r="A261" s="659">
        <v>25</v>
      </c>
      <c r="B261" s="660" t="s">
        <v>1498</v>
      </c>
      <c r="C261" s="660">
        <v>89301252</v>
      </c>
      <c r="D261" s="739" t="s">
        <v>2190</v>
      </c>
      <c r="E261" s="740" t="s">
        <v>1647</v>
      </c>
      <c r="F261" s="660" t="s">
        <v>1621</v>
      </c>
      <c r="G261" s="660" t="s">
        <v>1859</v>
      </c>
      <c r="H261" s="660" t="s">
        <v>1152</v>
      </c>
      <c r="I261" s="660" t="s">
        <v>1392</v>
      </c>
      <c r="J261" s="660" t="s">
        <v>1393</v>
      </c>
      <c r="K261" s="660" t="s">
        <v>1589</v>
      </c>
      <c r="L261" s="661">
        <v>782.22</v>
      </c>
      <c r="M261" s="661">
        <v>782.22</v>
      </c>
      <c r="N261" s="660">
        <v>1</v>
      </c>
      <c r="O261" s="741">
        <v>0.5</v>
      </c>
      <c r="P261" s="661">
        <v>782.22</v>
      </c>
      <c r="Q261" s="676">
        <v>1</v>
      </c>
      <c r="R261" s="660">
        <v>1</v>
      </c>
      <c r="S261" s="676">
        <v>1</v>
      </c>
      <c r="T261" s="741">
        <v>0.5</v>
      </c>
      <c r="U261" s="699">
        <v>1</v>
      </c>
    </row>
    <row r="262" spans="1:21" ht="14.4" customHeight="1" x14ac:dyDescent="0.3">
      <c r="A262" s="659">
        <v>25</v>
      </c>
      <c r="B262" s="660" t="s">
        <v>1498</v>
      </c>
      <c r="C262" s="660">
        <v>89301252</v>
      </c>
      <c r="D262" s="739" t="s">
        <v>2190</v>
      </c>
      <c r="E262" s="740" t="s">
        <v>1647</v>
      </c>
      <c r="F262" s="660" t="s">
        <v>1621</v>
      </c>
      <c r="G262" s="660" t="s">
        <v>1738</v>
      </c>
      <c r="H262" s="660" t="s">
        <v>558</v>
      </c>
      <c r="I262" s="660" t="s">
        <v>1739</v>
      </c>
      <c r="J262" s="660" t="s">
        <v>1740</v>
      </c>
      <c r="K262" s="660" t="s">
        <v>1741</v>
      </c>
      <c r="L262" s="661">
        <v>0</v>
      </c>
      <c r="M262" s="661">
        <v>0</v>
      </c>
      <c r="N262" s="660">
        <v>1</v>
      </c>
      <c r="O262" s="741">
        <v>1</v>
      </c>
      <c r="P262" s="661"/>
      <c r="Q262" s="676"/>
      <c r="R262" s="660"/>
      <c r="S262" s="676">
        <v>0</v>
      </c>
      <c r="T262" s="741"/>
      <c r="U262" s="699">
        <v>0</v>
      </c>
    </row>
    <row r="263" spans="1:21" ht="14.4" customHeight="1" x14ac:dyDescent="0.3">
      <c r="A263" s="659">
        <v>25</v>
      </c>
      <c r="B263" s="660" t="s">
        <v>1498</v>
      </c>
      <c r="C263" s="660">
        <v>89301252</v>
      </c>
      <c r="D263" s="739" t="s">
        <v>2190</v>
      </c>
      <c r="E263" s="740" t="s">
        <v>1647</v>
      </c>
      <c r="F263" s="660" t="s">
        <v>1621</v>
      </c>
      <c r="G263" s="660" t="s">
        <v>2006</v>
      </c>
      <c r="H263" s="660" t="s">
        <v>558</v>
      </c>
      <c r="I263" s="660" t="s">
        <v>2007</v>
      </c>
      <c r="J263" s="660" t="s">
        <v>2008</v>
      </c>
      <c r="K263" s="660" t="s">
        <v>2009</v>
      </c>
      <c r="L263" s="661">
        <v>1710.02</v>
      </c>
      <c r="M263" s="661">
        <v>5130.0599999999995</v>
      </c>
      <c r="N263" s="660">
        <v>3</v>
      </c>
      <c r="O263" s="741">
        <v>2</v>
      </c>
      <c r="P263" s="661">
        <v>5130.0599999999995</v>
      </c>
      <c r="Q263" s="676">
        <v>1</v>
      </c>
      <c r="R263" s="660">
        <v>3</v>
      </c>
      <c r="S263" s="676">
        <v>1</v>
      </c>
      <c r="T263" s="741">
        <v>2</v>
      </c>
      <c r="U263" s="699">
        <v>1</v>
      </c>
    </row>
    <row r="264" spans="1:21" ht="14.4" customHeight="1" x14ac:dyDescent="0.3">
      <c r="A264" s="659">
        <v>25</v>
      </c>
      <c r="B264" s="660" t="s">
        <v>1498</v>
      </c>
      <c r="C264" s="660">
        <v>89301252</v>
      </c>
      <c r="D264" s="739" t="s">
        <v>2190</v>
      </c>
      <c r="E264" s="740" t="s">
        <v>1647</v>
      </c>
      <c r="F264" s="660" t="s">
        <v>1621</v>
      </c>
      <c r="G264" s="660" t="s">
        <v>2006</v>
      </c>
      <c r="H264" s="660" t="s">
        <v>558</v>
      </c>
      <c r="I264" s="660" t="s">
        <v>2010</v>
      </c>
      <c r="J264" s="660" t="s">
        <v>2008</v>
      </c>
      <c r="K264" s="660" t="s">
        <v>2011</v>
      </c>
      <c r="L264" s="661">
        <v>0</v>
      </c>
      <c r="M264" s="661">
        <v>0</v>
      </c>
      <c r="N264" s="660">
        <v>2</v>
      </c>
      <c r="O264" s="741">
        <v>2</v>
      </c>
      <c r="P264" s="661">
        <v>0</v>
      </c>
      <c r="Q264" s="676"/>
      <c r="R264" s="660">
        <v>1</v>
      </c>
      <c r="S264" s="676">
        <v>0.5</v>
      </c>
      <c r="T264" s="741">
        <v>1</v>
      </c>
      <c r="U264" s="699">
        <v>0.5</v>
      </c>
    </row>
    <row r="265" spans="1:21" ht="14.4" customHeight="1" x14ac:dyDescent="0.3">
      <c r="A265" s="659">
        <v>25</v>
      </c>
      <c r="B265" s="660" t="s">
        <v>1498</v>
      </c>
      <c r="C265" s="660">
        <v>89301252</v>
      </c>
      <c r="D265" s="739" t="s">
        <v>2190</v>
      </c>
      <c r="E265" s="740" t="s">
        <v>1647</v>
      </c>
      <c r="F265" s="660" t="s">
        <v>1621</v>
      </c>
      <c r="G265" s="660" t="s">
        <v>1683</v>
      </c>
      <c r="H265" s="660" t="s">
        <v>558</v>
      </c>
      <c r="I265" s="660" t="s">
        <v>1307</v>
      </c>
      <c r="J265" s="660" t="s">
        <v>1308</v>
      </c>
      <c r="K265" s="660" t="s">
        <v>1684</v>
      </c>
      <c r="L265" s="661">
        <v>50.27</v>
      </c>
      <c r="M265" s="661">
        <v>50.27</v>
      </c>
      <c r="N265" s="660">
        <v>1</v>
      </c>
      <c r="O265" s="741">
        <v>1</v>
      </c>
      <c r="P265" s="661">
        <v>50.27</v>
      </c>
      <c r="Q265" s="676">
        <v>1</v>
      </c>
      <c r="R265" s="660">
        <v>1</v>
      </c>
      <c r="S265" s="676">
        <v>1</v>
      </c>
      <c r="T265" s="741">
        <v>1</v>
      </c>
      <c r="U265" s="699">
        <v>1</v>
      </c>
    </row>
    <row r="266" spans="1:21" ht="14.4" customHeight="1" x14ac:dyDescent="0.3">
      <c r="A266" s="659">
        <v>25</v>
      </c>
      <c r="B266" s="660" t="s">
        <v>1498</v>
      </c>
      <c r="C266" s="660">
        <v>89301252</v>
      </c>
      <c r="D266" s="739" t="s">
        <v>2190</v>
      </c>
      <c r="E266" s="740" t="s">
        <v>1647</v>
      </c>
      <c r="F266" s="660" t="s">
        <v>1621</v>
      </c>
      <c r="G266" s="660" t="s">
        <v>1930</v>
      </c>
      <c r="H266" s="660" t="s">
        <v>558</v>
      </c>
      <c r="I266" s="660" t="s">
        <v>1931</v>
      </c>
      <c r="J266" s="660" t="s">
        <v>1932</v>
      </c>
      <c r="K266" s="660" t="s">
        <v>1344</v>
      </c>
      <c r="L266" s="661">
        <v>283.5</v>
      </c>
      <c r="M266" s="661">
        <v>850.5</v>
      </c>
      <c r="N266" s="660">
        <v>3</v>
      </c>
      <c r="O266" s="741">
        <v>0.5</v>
      </c>
      <c r="P266" s="661">
        <v>850.5</v>
      </c>
      <c r="Q266" s="676">
        <v>1</v>
      </c>
      <c r="R266" s="660">
        <v>3</v>
      </c>
      <c r="S266" s="676">
        <v>1</v>
      </c>
      <c r="T266" s="741">
        <v>0.5</v>
      </c>
      <c r="U266" s="699">
        <v>1</v>
      </c>
    </row>
    <row r="267" spans="1:21" ht="14.4" customHeight="1" x14ac:dyDescent="0.3">
      <c r="A267" s="659">
        <v>25</v>
      </c>
      <c r="B267" s="660" t="s">
        <v>1498</v>
      </c>
      <c r="C267" s="660">
        <v>89301252</v>
      </c>
      <c r="D267" s="739" t="s">
        <v>2190</v>
      </c>
      <c r="E267" s="740" t="s">
        <v>1647</v>
      </c>
      <c r="F267" s="660" t="s">
        <v>1621</v>
      </c>
      <c r="G267" s="660" t="s">
        <v>1670</v>
      </c>
      <c r="H267" s="660" t="s">
        <v>1152</v>
      </c>
      <c r="I267" s="660" t="s">
        <v>1377</v>
      </c>
      <c r="J267" s="660" t="s">
        <v>1378</v>
      </c>
      <c r="K267" s="660" t="s">
        <v>1379</v>
      </c>
      <c r="L267" s="661">
        <v>154.01</v>
      </c>
      <c r="M267" s="661">
        <v>1232.08</v>
      </c>
      <c r="N267" s="660">
        <v>8</v>
      </c>
      <c r="O267" s="741">
        <v>6</v>
      </c>
      <c r="P267" s="661">
        <v>1078.07</v>
      </c>
      <c r="Q267" s="676">
        <v>0.875</v>
      </c>
      <c r="R267" s="660">
        <v>7</v>
      </c>
      <c r="S267" s="676">
        <v>0.875</v>
      </c>
      <c r="T267" s="741">
        <v>5</v>
      </c>
      <c r="U267" s="699">
        <v>0.83333333333333337</v>
      </c>
    </row>
    <row r="268" spans="1:21" ht="14.4" customHeight="1" x14ac:dyDescent="0.3">
      <c r="A268" s="659">
        <v>25</v>
      </c>
      <c r="B268" s="660" t="s">
        <v>1498</v>
      </c>
      <c r="C268" s="660">
        <v>89301252</v>
      </c>
      <c r="D268" s="739" t="s">
        <v>2190</v>
      </c>
      <c r="E268" s="740" t="s">
        <v>1647</v>
      </c>
      <c r="F268" s="660" t="s">
        <v>1621</v>
      </c>
      <c r="G268" s="660" t="s">
        <v>2012</v>
      </c>
      <c r="H268" s="660" t="s">
        <v>558</v>
      </c>
      <c r="I268" s="660" t="s">
        <v>2013</v>
      </c>
      <c r="J268" s="660" t="s">
        <v>2014</v>
      </c>
      <c r="K268" s="660" t="s">
        <v>2015</v>
      </c>
      <c r="L268" s="661">
        <v>200.07</v>
      </c>
      <c r="M268" s="661">
        <v>200.07</v>
      </c>
      <c r="N268" s="660">
        <v>1</v>
      </c>
      <c r="O268" s="741">
        <v>0.5</v>
      </c>
      <c r="P268" s="661">
        <v>200.07</v>
      </c>
      <c r="Q268" s="676">
        <v>1</v>
      </c>
      <c r="R268" s="660">
        <v>1</v>
      </c>
      <c r="S268" s="676">
        <v>1</v>
      </c>
      <c r="T268" s="741">
        <v>0.5</v>
      </c>
      <c r="U268" s="699">
        <v>1</v>
      </c>
    </row>
    <row r="269" spans="1:21" ht="14.4" customHeight="1" x14ac:dyDescent="0.3">
      <c r="A269" s="659">
        <v>25</v>
      </c>
      <c r="B269" s="660" t="s">
        <v>1498</v>
      </c>
      <c r="C269" s="660">
        <v>89301252</v>
      </c>
      <c r="D269" s="739" t="s">
        <v>2190</v>
      </c>
      <c r="E269" s="740" t="s">
        <v>1647</v>
      </c>
      <c r="F269" s="660" t="s">
        <v>1621</v>
      </c>
      <c r="G269" s="660" t="s">
        <v>1679</v>
      </c>
      <c r="H269" s="660" t="s">
        <v>558</v>
      </c>
      <c r="I269" s="660" t="s">
        <v>1314</v>
      </c>
      <c r="J269" s="660" t="s">
        <v>1315</v>
      </c>
      <c r="K269" s="660" t="s">
        <v>1680</v>
      </c>
      <c r="L269" s="661">
        <v>31.54</v>
      </c>
      <c r="M269" s="661">
        <v>94.62</v>
      </c>
      <c r="N269" s="660">
        <v>3</v>
      </c>
      <c r="O269" s="741">
        <v>1.5</v>
      </c>
      <c r="P269" s="661">
        <v>94.62</v>
      </c>
      <c r="Q269" s="676">
        <v>1</v>
      </c>
      <c r="R269" s="660">
        <v>3</v>
      </c>
      <c r="S269" s="676">
        <v>1</v>
      </c>
      <c r="T269" s="741">
        <v>1.5</v>
      </c>
      <c r="U269" s="699">
        <v>1</v>
      </c>
    </row>
    <row r="270" spans="1:21" ht="14.4" customHeight="1" x14ac:dyDescent="0.3">
      <c r="A270" s="659">
        <v>25</v>
      </c>
      <c r="B270" s="660" t="s">
        <v>1498</v>
      </c>
      <c r="C270" s="660">
        <v>89301252</v>
      </c>
      <c r="D270" s="739" t="s">
        <v>2190</v>
      </c>
      <c r="E270" s="740" t="s">
        <v>1647</v>
      </c>
      <c r="F270" s="660" t="s">
        <v>1621</v>
      </c>
      <c r="G270" s="660" t="s">
        <v>1679</v>
      </c>
      <c r="H270" s="660" t="s">
        <v>558</v>
      </c>
      <c r="I270" s="660" t="s">
        <v>1716</v>
      </c>
      <c r="J270" s="660" t="s">
        <v>1315</v>
      </c>
      <c r="K270" s="660" t="s">
        <v>1717</v>
      </c>
      <c r="L270" s="661">
        <v>35.75</v>
      </c>
      <c r="M270" s="661">
        <v>71.5</v>
      </c>
      <c r="N270" s="660">
        <v>2</v>
      </c>
      <c r="O270" s="741">
        <v>1</v>
      </c>
      <c r="P270" s="661"/>
      <c r="Q270" s="676">
        <v>0</v>
      </c>
      <c r="R270" s="660"/>
      <c r="S270" s="676">
        <v>0</v>
      </c>
      <c r="T270" s="741"/>
      <c r="U270" s="699">
        <v>0</v>
      </c>
    </row>
    <row r="271" spans="1:21" ht="14.4" customHeight="1" x14ac:dyDescent="0.3">
      <c r="A271" s="659">
        <v>25</v>
      </c>
      <c r="B271" s="660" t="s">
        <v>1498</v>
      </c>
      <c r="C271" s="660">
        <v>89301252</v>
      </c>
      <c r="D271" s="739" t="s">
        <v>2190</v>
      </c>
      <c r="E271" s="740" t="s">
        <v>1647</v>
      </c>
      <c r="F271" s="660" t="s">
        <v>1621</v>
      </c>
      <c r="G271" s="660" t="s">
        <v>1874</v>
      </c>
      <c r="H271" s="660" t="s">
        <v>558</v>
      </c>
      <c r="I271" s="660" t="s">
        <v>1875</v>
      </c>
      <c r="J271" s="660" t="s">
        <v>1033</v>
      </c>
      <c r="K271" s="660" t="s">
        <v>1034</v>
      </c>
      <c r="L271" s="661">
        <v>0</v>
      </c>
      <c r="M271" s="661">
        <v>0</v>
      </c>
      <c r="N271" s="660">
        <v>4</v>
      </c>
      <c r="O271" s="741">
        <v>1</v>
      </c>
      <c r="P271" s="661"/>
      <c r="Q271" s="676"/>
      <c r="R271" s="660"/>
      <c r="S271" s="676">
        <v>0</v>
      </c>
      <c r="T271" s="741"/>
      <c r="U271" s="699">
        <v>0</v>
      </c>
    </row>
    <row r="272" spans="1:21" ht="14.4" customHeight="1" x14ac:dyDescent="0.3">
      <c r="A272" s="659">
        <v>25</v>
      </c>
      <c r="B272" s="660" t="s">
        <v>1498</v>
      </c>
      <c r="C272" s="660">
        <v>89301252</v>
      </c>
      <c r="D272" s="739" t="s">
        <v>2190</v>
      </c>
      <c r="E272" s="740" t="s">
        <v>1647</v>
      </c>
      <c r="F272" s="660" t="s">
        <v>1621</v>
      </c>
      <c r="G272" s="660" t="s">
        <v>1671</v>
      </c>
      <c r="H272" s="660" t="s">
        <v>1152</v>
      </c>
      <c r="I272" s="660" t="s">
        <v>1672</v>
      </c>
      <c r="J272" s="660" t="s">
        <v>656</v>
      </c>
      <c r="K272" s="660" t="s">
        <v>1673</v>
      </c>
      <c r="L272" s="661">
        <v>48.31</v>
      </c>
      <c r="M272" s="661">
        <v>338.17</v>
      </c>
      <c r="N272" s="660">
        <v>7</v>
      </c>
      <c r="O272" s="741">
        <v>5</v>
      </c>
      <c r="P272" s="661">
        <v>96.62</v>
      </c>
      <c r="Q272" s="676">
        <v>0.2857142857142857</v>
      </c>
      <c r="R272" s="660">
        <v>2</v>
      </c>
      <c r="S272" s="676">
        <v>0.2857142857142857</v>
      </c>
      <c r="T272" s="741">
        <v>1</v>
      </c>
      <c r="U272" s="699">
        <v>0.2</v>
      </c>
    </row>
    <row r="273" spans="1:21" ht="14.4" customHeight="1" x14ac:dyDescent="0.3">
      <c r="A273" s="659">
        <v>25</v>
      </c>
      <c r="B273" s="660" t="s">
        <v>1498</v>
      </c>
      <c r="C273" s="660">
        <v>89301252</v>
      </c>
      <c r="D273" s="739" t="s">
        <v>2190</v>
      </c>
      <c r="E273" s="740" t="s">
        <v>1647</v>
      </c>
      <c r="F273" s="660" t="s">
        <v>1621</v>
      </c>
      <c r="G273" s="660" t="s">
        <v>1671</v>
      </c>
      <c r="H273" s="660" t="s">
        <v>1152</v>
      </c>
      <c r="I273" s="660" t="s">
        <v>1672</v>
      </c>
      <c r="J273" s="660" t="s">
        <v>656</v>
      </c>
      <c r="K273" s="660" t="s">
        <v>1673</v>
      </c>
      <c r="L273" s="661">
        <v>29.78</v>
      </c>
      <c r="M273" s="661">
        <v>59.56</v>
      </c>
      <c r="N273" s="660">
        <v>2</v>
      </c>
      <c r="O273" s="741">
        <v>1</v>
      </c>
      <c r="P273" s="661">
        <v>29.78</v>
      </c>
      <c r="Q273" s="676">
        <v>0.5</v>
      </c>
      <c r="R273" s="660">
        <v>1</v>
      </c>
      <c r="S273" s="676">
        <v>0.5</v>
      </c>
      <c r="T273" s="741">
        <v>0.5</v>
      </c>
      <c r="U273" s="699">
        <v>0.5</v>
      </c>
    </row>
    <row r="274" spans="1:21" ht="14.4" customHeight="1" x14ac:dyDescent="0.3">
      <c r="A274" s="659">
        <v>25</v>
      </c>
      <c r="B274" s="660" t="s">
        <v>1498</v>
      </c>
      <c r="C274" s="660">
        <v>89301252</v>
      </c>
      <c r="D274" s="739" t="s">
        <v>2190</v>
      </c>
      <c r="E274" s="740" t="s">
        <v>1647</v>
      </c>
      <c r="F274" s="660" t="s">
        <v>1621</v>
      </c>
      <c r="G274" s="660" t="s">
        <v>1671</v>
      </c>
      <c r="H274" s="660" t="s">
        <v>1152</v>
      </c>
      <c r="I274" s="660" t="s">
        <v>1158</v>
      </c>
      <c r="J274" s="660" t="s">
        <v>656</v>
      </c>
      <c r="K274" s="660" t="s">
        <v>1591</v>
      </c>
      <c r="L274" s="661">
        <v>96.63</v>
      </c>
      <c r="M274" s="661">
        <v>96.63</v>
      </c>
      <c r="N274" s="660">
        <v>1</v>
      </c>
      <c r="O274" s="741">
        <v>1</v>
      </c>
      <c r="P274" s="661"/>
      <c r="Q274" s="676">
        <v>0</v>
      </c>
      <c r="R274" s="660"/>
      <c r="S274" s="676">
        <v>0</v>
      </c>
      <c r="T274" s="741"/>
      <c r="U274" s="699">
        <v>0</v>
      </c>
    </row>
    <row r="275" spans="1:21" ht="14.4" customHeight="1" x14ac:dyDescent="0.3">
      <c r="A275" s="659">
        <v>25</v>
      </c>
      <c r="B275" s="660" t="s">
        <v>1498</v>
      </c>
      <c r="C275" s="660">
        <v>89301252</v>
      </c>
      <c r="D275" s="739" t="s">
        <v>2190</v>
      </c>
      <c r="E275" s="740" t="s">
        <v>1647</v>
      </c>
      <c r="F275" s="660" t="s">
        <v>1621</v>
      </c>
      <c r="G275" s="660" t="s">
        <v>1671</v>
      </c>
      <c r="H275" s="660" t="s">
        <v>558</v>
      </c>
      <c r="I275" s="660" t="s">
        <v>655</v>
      </c>
      <c r="J275" s="660" t="s">
        <v>656</v>
      </c>
      <c r="K275" s="660" t="s">
        <v>1876</v>
      </c>
      <c r="L275" s="661">
        <v>29.78</v>
      </c>
      <c r="M275" s="661">
        <v>59.56</v>
      </c>
      <c r="N275" s="660">
        <v>2</v>
      </c>
      <c r="O275" s="741">
        <v>1.5</v>
      </c>
      <c r="P275" s="661">
        <v>59.56</v>
      </c>
      <c r="Q275" s="676">
        <v>1</v>
      </c>
      <c r="R275" s="660">
        <v>2</v>
      </c>
      <c r="S275" s="676">
        <v>1</v>
      </c>
      <c r="T275" s="741">
        <v>1.5</v>
      </c>
      <c r="U275" s="699">
        <v>1</v>
      </c>
    </row>
    <row r="276" spans="1:21" ht="14.4" customHeight="1" x14ac:dyDescent="0.3">
      <c r="A276" s="659">
        <v>25</v>
      </c>
      <c r="B276" s="660" t="s">
        <v>1498</v>
      </c>
      <c r="C276" s="660">
        <v>89301252</v>
      </c>
      <c r="D276" s="739" t="s">
        <v>2190</v>
      </c>
      <c r="E276" s="740" t="s">
        <v>1647</v>
      </c>
      <c r="F276" s="660" t="s">
        <v>1621</v>
      </c>
      <c r="G276" s="660" t="s">
        <v>1688</v>
      </c>
      <c r="H276" s="660" t="s">
        <v>558</v>
      </c>
      <c r="I276" s="660" t="s">
        <v>2016</v>
      </c>
      <c r="J276" s="660" t="s">
        <v>2017</v>
      </c>
      <c r="K276" s="660" t="s">
        <v>2018</v>
      </c>
      <c r="L276" s="661">
        <v>0</v>
      </c>
      <c r="M276" s="661">
        <v>0</v>
      </c>
      <c r="N276" s="660">
        <v>2</v>
      </c>
      <c r="O276" s="741">
        <v>0.5</v>
      </c>
      <c r="P276" s="661">
        <v>0</v>
      </c>
      <c r="Q276" s="676"/>
      <c r="R276" s="660">
        <v>2</v>
      </c>
      <c r="S276" s="676">
        <v>1</v>
      </c>
      <c r="T276" s="741">
        <v>0.5</v>
      </c>
      <c r="U276" s="699">
        <v>1</v>
      </c>
    </row>
    <row r="277" spans="1:21" ht="14.4" customHeight="1" x14ac:dyDescent="0.3">
      <c r="A277" s="659">
        <v>25</v>
      </c>
      <c r="B277" s="660" t="s">
        <v>1498</v>
      </c>
      <c r="C277" s="660">
        <v>89301252</v>
      </c>
      <c r="D277" s="739" t="s">
        <v>2190</v>
      </c>
      <c r="E277" s="740" t="s">
        <v>1647</v>
      </c>
      <c r="F277" s="660" t="s">
        <v>1621</v>
      </c>
      <c r="G277" s="660" t="s">
        <v>2019</v>
      </c>
      <c r="H277" s="660" t="s">
        <v>1152</v>
      </c>
      <c r="I277" s="660" t="s">
        <v>1165</v>
      </c>
      <c r="J277" s="660" t="s">
        <v>1562</v>
      </c>
      <c r="K277" s="660" t="s">
        <v>1167</v>
      </c>
      <c r="L277" s="661">
        <v>100.92</v>
      </c>
      <c r="M277" s="661">
        <v>100.92</v>
      </c>
      <c r="N277" s="660">
        <v>1</v>
      </c>
      <c r="O277" s="741">
        <v>0.5</v>
      </c>
      <c r="P277" s="661">
        <v>100.92</v>
      </c>
      <c r="Q277" s="676">
        <v>1</v>
      </c>
      <c r="R277" s="660">
        <v>1</v>
      </c>
      <c r="S277" s="676">
        <v>1</v>
      </c>
      <c r="T277" s="741">
        <v>0.5</v>
      </c>
      <c r="U277" s="699">
        <v>1</v>
      </c>
    </row>
    <row r="278" spans="1:21" ht="14.4" customHeight="1" x14ac:dyDescent="0.3">
      <c r="A278" s="659">
        <v>25</v>
      </c>
      <c r="B278" s="660" t="s">
        <v>1498</v>
      </c>
      <c r="C278" s="660">
        <v>89301252</v>
      </c>
      <c r="D278" s="739" t="s">
        <v>2190</v>
      </c>
      <c r="E278" s="740" t="s">
        <v>1647</v>
      </c>
      <c r="F278" s="660" t="s">
        <v>1621</v>
      </c>
      <c r="G278" s="660" t="s">
        <v>1694</v>
      </c>
      <c r="H278" s="660" t="s">
        <v>558</v>
      </c>
      <c r="I278" s="660" t="s">
        <v>1695</v>
      </c>
      <c r="J278" s="660" t="s">
        <v>880</v>
      </c>
      <c r="K278" s="660" t="s">
        <v>1696</v>
      </c>
      <c r="L278" s="661">
        <v>40.64</v>
      </c>
      <c r="M278" s="661">
        <v>40.64</v>
      </c>
      <c r="N278" s="660">
        <v>1</v>
      </c>
      <c r="O278" s="741">
        <v>0.5</v>
      </c>
      <c r="P278" s="661"/>
      <c r="Q278" s="676">
        <v>0</v>
      </c>
      <c r="R278" s="660"/>
      <c r="S278" s="676">
        <v>0</v>
      </c>
      <c r="T278" s="741"/>
      <c r="U278" s="699">
        <v>0</v>
      </c>
    </row>
    <row r="279" spans="1:21" ht="14.4" customHeight="1" x14ac:dyDescent="0.3">
      <c r="A279" s="659">
        <v>25</v>
      </c>
      <c r="B279" s="660" t="s">
        <v>1498</v>
      </c>
      <c r="C279" s="660">
        <v>89301252</v>
      </c>
      <c r="D279" s="739" t="s">
        <v>2190</v>
      </c>
      <c r="E279" s="740" t="s">
        <v>1647</v>
      </c>
      <c r="F279" s="660" t="s">
        <v>1621</v>
      </c>
      <c r="G279" s="660" t="s">
        <v>1694</v>
      </c>
      <c r="H279" s="660" t="s">
        <v>558</v>
      </c>
      <c r="I279" s="660" t="s">
        <v>2020</v>
      </c>
      <c r="J279" s="660" t="s">
        <v>2021</v>
      </c>
      <c r="K279" s="660" t="s">
        <v>1696</v>
      </c>
      <c r="L279" s="661">
        <v>95.44</v>
      </c>
      <c r="M279" s="661">
        <v>95.44</v>
      </c>
      <c r="N279" s="660">
        <v>1</v>
      </c>
      <c r="O279" s="741">
        <v>0.5</v>
      </c>
      <c r="P279" s="661">
        <v>95.44</v>
      </c>
      <c r="Q279" s="676">
        <v>1</v>
      </c>
      <c r="R279" s="660">
        <v>1</v>
      </c>
      <c r="S279" s="676">
        <v>1</v>
      </c>
      <c r="T279" s="741">
        <v>0.5</v>
      </c>
      <c r="U279" s="699">
        <v>1</v>
      </c>
    </row>
    <row r="280" spans="1:21" ht="14.4" customHeight="1" x14ac:dyDescent="0.3">
      <c r="A280" s="659">
        <v>25</v>
      </c>
      <c r="B280" s="660" t="s">
        <v>1498</v>
      </c>
      <c r="C280" s="660">
        <v>89301252</v>
      </c>
      <c r="D280" s="739" t="s">
        <v>2190</v>
      </c>
      <c r="E280" s="740" t="s">
        <v>1648</v>
      </c>
      <c r="F280" s="660" t="s">
        <v>1621</v>
      </c>
      <c r="G280" s="660" t="s">
        <v>1666</v>
      </c>
      <c r="H280" s="660" t="s">
        <v>558</v>
      </c>
      <c r="I280" s="660" t="s">
        <v>1667</v>
      </c>
      <c r="J280" s="660" t="s">
        <v>1577</v>
      </c>
      <c r="K280" s="660" t="s">
        <v>1668</v>
      </c>
      <c r="L280" s="661">
        <v>0</v>
      </c>
      <c r="M280" s="661">
        <v>0</v>
      </c>
      <c r="N280" s="660">
        <v>1</v>
      </c>
      <c r="O280" s="741">
        <v>1</v>
      </c>
      <c r="P280" s="661"/>
      <c r="Q280" s="676"/>
      <c r="R280" s="660"/>
      <c r="S280" s="676">
        <v>0</v>
      </c>
      <c r="T280" s="741"/>
      <c r="U280" s="699">
        <v>0</v>
      </c>
    </row>
    <row r="281" spans="1:21" ht="14.4" customHeight="1" x14ac:dyDescent="0.3">
      <c r="A281" s="659">
        <v>25</v>
      </c>
      <c r="B281" s="660" t="s">
        <v>1498</v>
      </c>
      <c r="C281" s="660">
        <v>89301252</v>
      </c>
      <c r="D281" s="739" t="s">
        <v>2190</v>
      </c>
      <c r="E281" s="740" t="s">
        <v>1648</v>
      </c>
      <c r="F281" s="660" t="s">
        <v>1621</v>
      </c>
      <c r="G281" s="660" t="s">
        <v>1666</v>
      </c>
      <c r="H281" s="660" t="s">
        <v>558</v>
      </c>
      <c r="I281" s="660" t="s">
        <v>1318</v>
      </c>
      <c r="J281" s="660" t="s">
        <v>1577</v>
      </c>
      <c r="K281" s="660" t="s">
        <v>1578</v>
      </c>
      <c r="L281" s="661">
        <v>333.31</v>
      </c>
      <c r="M281" s="661">
        <v>6999.51</v>
      </c>
      <c r="N281" s="660">
        <v>21</v>
      </c>
      <c r="O281" s="741">
        <v>21</v>
      </c>
      <c r="P281" s="661">
        <v>3333.1</v>
      </c>
      <c r="Q281" s="676">
        <v>0.47619047619047616</v>
      </c>
      <c r="R281" s="660">
        <v>10</v>
      </c>
      <c r="S281" s="676">
        <v>0.47619047619047616</v>
      </c>
      <c r="T281" s="741">
        <v>10</v>
      </c>
      <c r="U281" s="699">
        <v>0.47619047619047616</v>
      </c>
    </row>
    <row r="282" spans="1:21" ht="14.4" customHeight="1" x14ac:dyDescent="0.3">
      <c r="A282" s="659">
        <v>25</v>
      </c>
      <c r="B282" s="660" t="s">
        <v>1498</v>
      </c>
      <c r="C282" s="660">
        <v>89301252</v>
      </c>
      <c r="D282" s="739" t="s">
        <v>2190</v>
      </c>
      <c r="E282" s="740" t="s">
        <v>1648</v>
      </c>
      <c r="F282" s="660" t="s">
        <v>1621</v>
      </c>
      <c r="G282" s="660" t="s">
        <v>1666</v>
      </c>
      <c r="H282" s="660" t="s">
        <v>558</v>
      </c>
      <c r="I282" s="660" t="s">
        <v>1318</v>
      </c>
      <c r="J282" s="660" t="s">
        <v>1577</v>
      </c>
      <c r="K282" s="660" t="s">
        <v>1578</v>
      </c>
      <c r="L282" s="661">
        <v>156.86000000000001</v>
      </c>
      <c r="M282" s="661">
        <v>1411.7400000000002</v>
      </c>
      <c r="N282" s="660">
        <v>9</v>
      </c>
      <c r="O282" s="741">
        <v>8.5</v>
      </c>
      <c r="P282" s="661">
        <v>784.30000000000007</v>
      </c>
      <c r="Q282" s="676">
        <v>0.55555555555555547</v>
      </c>
      <c r="R282" s="660">
        <v>5</v>
      </c>
      <c r="S282" s="676">
        <v>0.55555555555555558</v>
      </c>
      <c r="T282" s="741">
        <v>5</v>
      </c>
      <c r="U282" s="699">
        <v>0.58823529411764708</v>
      </c>
    </row>
    <row r="283" spans="1:21" ht="14.4" customHeight="1" x14ac:dyDescent="0.3">
      <c r="A283" s="659">
        <v>25</v>
      </c>
      <c r="B283" s="660" t="s">
        <v>1498</v>
      </c>
      <c r="C283" s="660">
        <v>89301252</v>
      </c>
      <c r="D283" s="739" t="s">
        <v>2190</v>
      </c>
      <c r="E283" s="740" t="s">
        <v>1648</v>
      </c>
      <c r="F283" s="660" t="s">
        <v>1621</v>
      </c>
      <c r="G283" s="660" t="s">
        <v>1674</v>
      </c>
      <c r="H283" s="660" t="s">
        <v>558</v>
      </c>
      <c r="I283" s="660" t="s">
        <v>2022</v>
      </c>
      <c r="J283" s="660" t="s">
        <v>2023</v>
      </c>
      <c r="K283" s="660" t="s">
        <v>2024</v>
      </c>
      <c r="L283" s="661">
        <v>0</v>
      </c>
      <c r="M283" s="661">
        <v>0</v>
      </c>
      <c r="N283" s="660">
        <v>2</v>
      </c>
      <c r="O283" s="741">
        <v>1</v>
      </c>
      <c r="P283" s="661"/>
      <c r="Q283" s="676"/>
      <c r="R283" s="660"/>
      <c r="S283" s="676">
        <v>0</v>
      </c>
      <c r="T283" s="741"/>
      <c r="U283" s="699">
        <v>0</v>
      </c>
    </row>
    <row r="284" spans="1:21" ht="14.4" customHeight="1" x14ac:dyDescent="0.3">
      <c r="A284" s="659">
        <v>25</v>
      </c>
      <c r="B284" s="660" t="s">
        <v>1498</v>
      </c>
      <c r="C284" s="660">
        <v>89301252</v>
      </c>
      <c r="D284" s="739" t="s">
        <v>2190</v>
      </c>
      <c r="E284" s="740" t="s">
        <v>1648</v>
      </c>
      <c r="F284" s="660" t="s">
        <v>1621</v>
      </c>
      <c r="G284" s="660" t="s">
        <v>1920</v>
      </c>
      <c r="H284" s="660" t="s">
        <v>558</v>
      </c>
      <c r="I284" s="660" t="s">
        <v>813</v>
      </c>
      <c r="J284" s="660" t="s">
        <v>814</v>
      </c>
      <c r="K284" s="660" t="s">
        <v>1923</v>
      </c>
      <c r="L284" s="661">
        <v>45.75</v>
      </c>
      <c r="M284" s="661">
        <v>45.75</v>
      </c>
      <c r="N284" s="660">
        <v>1</v>
      </c>
      <c r="O284" s="741">
        <v>1</v>
      </c>
      <c r="P284" s="661">
        <v>45.75</v>
      </c>
      <c r="Q284" s="676">
        <v>1</v>
      </c>
      <c r="R284" s="660">
        <v>1</v>
      </c>
      <c r="S284" s="676">
        <v>1</v>
      </c>
      <c r="T284" s="741">
        <v>1</v>
      </c>
      <c r="U284" s="699">
        <v>1</v>
      </c>
    </row>
    <row r="285" spans="1:21" ht="14.4" customHeight="1" x14ac:dyDescent="0.3">
      <c r="A285" s="659">
        <v>25</v>
      </c>
      <c r="B285" s="660" t="s">
        <v>1498</v>
      </c>
      <c r="C285" s="660">
        <v>89301252</v>
      </c>
      <c r="D285" s="739" t="s">
        <v>2190</v>
      </c>
      <c r="E285" s="740" t="s">
        <v>1648</v>
      </c>
      <c r="F285" s="660" t="s">
        <v>1621</v>
      </c>
      <c r="G285" s="660" t="s">
        <v>1742</v>
      </c>
      <c r="H285" s="660" t="s">
        <v>558</v>
      </c>
      <c r="I285" s="660" t="s">
        <v>920</v>
      </c>
      <c r="J285" s="660" t="s">
        <v>921</v>
      </c>
      <c r="K285" s="660" t="s">
        <v>1743</v>
      </c>
      <c r="L285" s="661">
        <v>71.2</v>
      </c>
      <c r="M285" s="661">
        <v>71.2</v>
      </c>
      <c r="N285" s="660">
        <v>1</v>
      </c>
      <c r="O285" s="741">
        <v>1</v>
      </c>
      <c r="P285" s="661"/>
      <c r="Q285" s="676">
        <v>0</v>
      </c>
      <c r="R285" s="660"/>
      <c r="S285" s="676">
        <v>0</v>
      </c>
      <c r="T285" s="741"/>
      <c r="U285" s="699">
        <v>0</v>
      </c>
    </row>
    <row r="286" spans="1:21" ht="14.4" customHeight="1" x14ac:dyDescent="0.3">
      <c r="A286" s="659">
        <v>25</v>
      </c>
      <c r="B286" s="660" t="s">
        <v>1498</v>
      </c>
      <c r="C286" s="660">
        <v>89301252</v>
      </c>
      <c r="D286" s="739" t="s">
        <v>2190</v>
      </c>
      <c r="E286" s="740" t="s">
        <v>1648</v>
      </c>
      <c r="F286" s="660" t="s">
        <v>1621</v>
      </c>
      <c r="G286" s="660" t="s">
        <v>1670</v>
      </c>
      <c r="H286" s="660" t="s">
        <v>1152</v>
      </c>
      <c r="I286" s="660" t="s">
        <v>1377</v>
      </c>
      <c r="J286" s="660" t="s">
        <v>1378</v>
      </c>
      <c r="K286" s="660" t="s">
        <v>1379</v>
      </c>
      <c r="L286" s="661">
        <v>154.01</v>
      </c>
      <c r="M286" s="661">
        <v>2002.1299999999999</v>
      </c>
      <c r="N286" s="660">
        <v>13</v>
      </c>
      <c r="O286" s="741">
        <v>10.5</v>
      </c>
      <c r="P286" s="661">
        <v>1694.11</v>
      </c>
      <c r="Q286" s="676">
        <v>0.84615384615384615</v>
      </c>
      <c r="R286" s="660">
        <v>11</v>
      </c>
      <c r="S286" s="676">
        <v>0.84615384615384615</v>
      </c>
      <c r="T286" s="741">
        <v>8.5</v>
      </c>
      <c r="U286" s="699">
        <v>0.80952380952380953</v>
      </c>
    </row>
    <row r="287" spans="1:21" ht="14.4" customHeight="1" x14ac:dyDescent="0.3">
      <c r="A287" s="659">
        <v>25</v>
      </c>
      <c r="B287" s="660" t="s">
        <v>1498</v>
      </c>
      <c r="C287" s="660">
        <v>89301252</v>
      </c>
      <c r="D287" s="739" t="s">
        <v>2190</v>
      </c>
      <c r="E287" s="740" t="s">
        <v>1648</v>
      </c>
      <c r="F287" s="660" t="s">
        <v>1621</v>
      </c>
      <c r="G287" s="660" t="s">
        <v>1926</v>
      </c>
      <c r="H287" s="660" t="s">
        <v>1152</v>
      </c>
      <c r="I287" s="660" t="s">
        <v>2025</v>
      </c>
      <c r="J287" s="660" t="s">
        <v>2026</v>
      </c>
      <c r="K287" s="660" t="s">
        <v>2027</v>
      </c>
      <c r="L287" s="661">
        <v>130.15</v>
      </c>
      <c r="M287" s="661">
        <v>130.15</v>
      </c>
      <c r="N287" s="660">
        <v>1</v>
      </c>
      <c r="O287" s="741">
        <v>1</v>
      </c>
      <c r="P287" s="661"/>
      <c r="Q287" s="676">
        <v>0</v>
      </c>
      <c r="R287" s="660"/>
      <c r="S287" s="676">
        <v>0</v>
      </c>
      <c r="T287" s="741"/>
      <c r="U287" s="699">
        <v>0</v>
      </c>
    </row>
    <row r="288" spans="1:21" ht="14.4" customHeight="1" x14ac:dyDescent="0.3">
      <c r="A288" s="659">
        <v>25</v>
      </c>
      <c r="B288" s="660" t="s">
        <v>1498</v>
      </c>
      <c r="C288" s="660">
        <v>89301252</v>
      </c>
      <c r="D288" s="739" t="s">
        <v>2190</v>
      </c>
      <c r="E288" s="740" t="s">
        <v>1648</v>
      </c>
      <c r="F288" s="660" t="s">
        <v>1621</v>
      </c>
      <c r="G288" s="660" t="s">
        <v>1926</v>
      </c>
      <c r="H288" s="660" t="s">
        <v>558</v>
      </c>
      <c r="I288" s="660" t="s">
        <v>2028</v>
      </c>
      <c r="J288" s="660" t="s">
        <v>2026</v>
      </c>
      <c r="K288" s="660" t="s">
        <v>2029</v>
      </c>
      <c r="L288" s="661">
        <v>0</v>
      </c>
      <c r="M288" s="661">
        <v>0</v>
      </c>
      <c r="N288" s="660">
        <v>1</v>
      </c>
      <c r="O288" s="741">
        <v>1</v>
      </c>
      <c r="P288" s="661"/>
      <c r="Q288" s="676"/>
      <c r="R288" s="660"/>
      <c r="S288" s="676">
        <v>0</v>
      </c>
      <c r="T288" s="741"/>
      <c r="U288" s="699">
        <v>0</v>
      </c>
    </row>
    <row r="289" spans="1:21" ht="14.4" customHeight="1" x14ac:dyDescent="0.3">
      <c r="A289" s="659">
        <v>25</v>
      </c>
      <c r="B289" s="660" t="s">
        <v>1498</v>
      </c>
      <c r="C289" s="660">
        <v>89301252</v>
      </c>
      <c r="D289" s="739" t="s">
        <v>2190</v>
      </c>
      <c r="E289" s="740" t="s">
        <v>1648</v>
      </c>
      <c r="F289" s="660" t="s">
        <v>1621</v>
      </c>
      <c r="G289" s="660" t="s">
        <v>1679</v>
      </c>
      <c r="H289" s="660" t="s">
        <v>558</v>
      </c>
      <c r="I289" s="660" t="s">
        <v>1716</v>
      </c>
      <c r="J289" s="660" t="s">
        <v>1315</v>
      </c>
      <c r="K289" s="660" t="s">
        <v>1717</v>
      </c>
      <c r="L289" s="661">
        <v>35.75</v>
      </c>
      <c r="M289" s="661">
        <v>35.75</v>
      </c>
      <c r="N289" s="660">
        <v>1</v>
      </c>
      <c r="O289" s="741">
        <v>0.5</v>
      </c>
      <c r="P289" s="661">
        <v>35.75</v>
      </c>
      <c r="Q289" s="676">
        <v>1</v>
      </c>
      <c r="R289" s="660">
        <v>1</v>
      </c>
      <c r="S289" s="676">
        <v>1</v>
      </c>
      <c r="T289" s="741">
        <v>0.5</v>
      </c>
      <c r="U289" s="699">
        <v>1</v>
      </c>
    </row>
    <row r="290" spans="1:21" ht="14.4" customHeight="1" x14ac:dyDescent="0.3">
      <c r="A290" s="659">
        <v>25</v>
      </c>
      <c r="B290" s="660" t="s">
        <v>1498</v>
      </c>
      <c r="C290" s="660">
        <v>89301252</v>
      </c>
      <c r="D290" s="739" t="s">
        <v>2190</v>
      </c>
      <c r="E290" s="740" t="s">
        <v>1648</v>
      </c>
      <c r="F290" s="660" t="s">
        <v>1621</v>
      </c>
      <c r="G290" s="660" t="s">
        <v>1671</v>
      </c>
      <c r="H290" s="660" t="s">
        <v>1152</v>
      </c>
      <c r="I290" s="660" t="s">
        <v>1158</v>
      </c>
      <c r="J290" s="660" t="s">
        <v>656</v>
      </c>
      <c r="K290" s="660" t="s">
        <v>1591</v>
      </c>
      <c r="L290" s="661">
        <v>59.55</v>
      </c>
      <c r="M290" s="661">
        <v>178.64999999999998</v>
      </c>
      <c r="N290" s="660">
        <v>3</v>
      </c>
      <c r="O290" s="741">
        <v>3</v>
      </c>
      <c r="P290" s="661">
        <v>119.1</v>
      </c>
      <c r="Q290" s="676">
        <v>0.66666666666666674</v>
      </c>
      <c r="R290" s="660">
        <v>2</v>
      </c>
      <c r="S290" s="676">
        <v>0.66666666666666663</v>
      </c>
      <c r="T290" s="741">
        <v>2</v>
      </c>
      <c r="U290" s="699">
        <v>0.66666666666666663</v>
      </c>
    </row>
    <row r="291" spans="1:21" ht="14.4" customHeight="1" x14ac:dyDescent="0.3">
      <c r="A291" s="659">
        <v>25</v>
      </c>
      <c r="B291" s="660" t="s">
        <v>1498</v>
      </c>
      <c r="C291" s="660">
        <v>89301252</v>
      </c>
      <c r="D291" s="739" t="s">
        <v>2190</v>
      </c>
      <c r="E291" s="740" t="s">
        <v>1648</v>
      </c>
      <c r="F291" s="660" t="s">
        <v>1621</v>
      </c>
      <c r="G291" s="660" t="s">
        <v>1671</v>
      </c>
      <c r="H291" s="660" t="s">
        <v>558</v>
      </c>
      <c r="I291" s="660" t="s">
        <v>655</v>
      </c>
      <c r="J291" s="660" t="s">
        <v>656</v>
      </c>
      <c r="K291" s="660" t="s">
        <v>1876</v>
      </c>
      <c r="L291" s="661">
        <v>48.31</v>
      </c>
      <c r="M291" s="661">
        <v>96.62</v>
      </c>
      <c r="N291" s="660">
        <v>2</v>
      </c>
      <c r="O291" s="741">
        <v>1.5</v>
      </c>
      <c r="P291" s="661">
        <v>48.31</v>
      </c>
      <c r="Q291" s="676">
        <v>0.5</v>
      </c>
      <c r="R291" s="660">
        <v>1</v>
      </c>
      <c r="S291" s="676">
        <v>0.5</v>
      </c>
      <c r="T291" s="741">
        <v>1</v>
      </c>
      <c r="U291" s="699">
        <v>0.66666666666666663</v>
      </c>
    </row>
    <row r="292" spans="1:21" ht="14.4" customHeight="1" x14ac:dyDescent="0.3">
      <c r="A292" s="659">
        <v>25</v>
      </c>
      <c r="B292" s="660" t="s">
        <v>1498</v>
      </c>
      <c r="C292" s="660">
        <v>89301252</v>
      </c>
      <c r="D292" s="739" t="s">
        <v>2190</v>
      </c>
      <c r="E292" s="740" t="s">
        <v>1648</v>
      </c>
      <c r="F292" s="660" t="s">
        <v>1621</v>
      </c>
      <c r="G292" s="660" t="s">
        <v>2030</v>
      </c>
      <c r="H292" s="660" t="s">
        <v>558</v>
      </c>
      <c r="I292" s="660" t="s">
        <v>2031</v>
      </c>
      <c r="J292" s="660" t="s">
        <v>2032</v>
      </c>
      <c r="K292" s="660" t="s">
        <v>2033</v>
      </c>
      <c r="L292" s="661">
        <v>0</v>
      </c>
      <c r="M292" s="661">
        <v>0</v>
      </c>
      <c r="N292" s="660">
        <v>3</v>
      </c>
      <c r="O292" s="741">
        <v>3</v>
      </c>
      <c r="P292" s="661">
        <v>0</v>
      </c>
      <c r="Q292" s="676"/>
      <c r="R292" s="660">
        <v>3</v>
      </c>
      <c r="S292" s="676">
        <v>1</v>
      </c>
      <c r="T292" s="741">
        <v>3</v>
      </c>
      <c r="U292" s="699">
        <v>1</v>
      </c>
    </row>
    <row r="293" spans="1:21" ht="14.4" customHeight="1" x14ac:dyDescent="0.3">
      <c r="A293" s="659">
        <v>25</v>
      </c>
      <c r="B293" s="660" t="s">
        <v>1498</v>
      </c>
      <c r="C293" s="660">
        <v>89301252</v>
      </c>
      <c r="D293" s="739" t="s">
        <v>2190</v>
      </c>
      <c r="E293" s="740" t="s">
        <v>1648</v>
      </c>
      <c r="F293" s="660" t="s">
        <v>1621</v>
      </c>
      <c r="G293" s="660" t="s">
        <v>1981</v>
      </c>
      <c r="H293" s="660" t="s">
        <v>558</v>
      </c>
      <c r="I293" s="660" t="s">
        <v>690</v>
      </c>
      <c r="J293" s="660" t="s">
        <v>1982</v>
      </c>
      <c r="K293" s="660" t="s">
        <v>1983</v>
      </c>
      <c r="L293" s="661">
        <v>0</v>
      </c>
      <c r="M293" s="661">
        <v>0</v>
      </c>
      <c r="N293" s="660">
        <v>1</v>
      </c>
      <c r="O293" s="741">
        <v>1</v>
      </c>
      <c r="P293" s="661">
        <v>0</v>
      </c>
      <c r="Q293" s="676"/>
      <c r="R293" s="660">
        <v>1</v>
      </c>
      <c r="S293" s="676">
        <v>1</v>
      </c>
      <c r="T293" s="741">
        <v>1</v>
      </c>
      <c r="U293" s="699">
        <v>1</v>
      </c>
    </row>
    <row r="294" spans="1:21" ht="14.4" customHeight="1" x14ac:dyDescent="0.3">
      <c r="A294" s="659">
        <v>25</v>
      </c>
      <c r="B294" s="660" t="s">
        <v>1498</v>
      </c>
      <c r="C294" s="660">
        <v>89301252</v>
      </c>
      <c r="D294" s="739" t="s">
        <v>2190</v>
      </c>
      <c r="E294" s="740" t="s">
        <v>1650</v>
      </c>
      <c r="F294" s="660" t="s">
        <v>1621</v>
      </c>
      <c r="G294" s="660" t="s">
        <v>1666</v>
      </c>
      <c r="H294" s="660" t="s">
        <v>558</v>
      </c>
      <c r="I294" s="660" t="s">
        <v>1318</v>
      </c>
      <c r="J294" s="660" t="s">
        <v>1577</v>
      </c>
      <c r="K294" s="660" t="s">
        <v>1578</v>
      </c>
      <c r="L294" s="661">
        <v>333.31</v>
      </c>
      <c r="M294" s="661">
        <v>7332.82</v>
      </c>
      <c r="N294" s="660">
        <v>22</v>
      </c>
      <c r="O294" s="741">
        <v>18</v>
      </c>
      <c r="P294" s="661">
        <v>5332.96</v>
      </c>
      <c r="Q294" s="676">
        <v>0.72727272727272729</v>
      </c>
      <c r="R294" s="660">
        <v>16</v>
      </c>
      <c r="S294" s="676">
        <v>0.72727272727272729</v>
      </c>
      <c r="T294" s="741">
        <v>15</v>
      </c>
      <c r="U294" s="699">
        <v>0.83333333333333337</v>
      </c>
    </row>
    <row r="295" spans="1:21" ht="14.4" customHeight="1" x14ac:dyDescent="0.3">
      <c r="A295" s="659">
        <v>25</v>
      </c>
      <c r="B295" s="660" t="s">
        <v>1498</v>
      </c>
      <c r="C295" s="660">
        <v>89301252</v>
      </c>
      <c r="D295" s="739" t="s">
        <v>2190</v>
      </c>
      <c r="E295" s="740" t="s">
        <v>1650</v>
      </c>
      <c r="F295" s="660" t="s">
        <v>1621</v>
      </c>
      <c r="G295" s="660" t="s">
        <v>1666</v>
      </c>
      <c r="H295" s="660" t="s">
        <v>558</v>
      </c>
      <c r="I295" s="660" t="s">
        <v>1318</v>
      </c>
      <c r="J295" s="660" t="s">
        <v>1577</v>
      </c>
      <c r="K295" s="660" t="s">
        <v>1578</v>
      </c>
      <c r="L295" s="661">
        <v>156.86000000000001</v>
      </c>
      <c r="M295" s="661">
        <v>3294.0600000000009</v>
      </c>
      <c r="N295" s="660">
        <v>21</v>
      </c>
      <c r="O295" s="741">
        <v>20</v>
      </c>
      <c r="P295" s="661">
        <v>2196.0400000000009</v>
      </c>
      <c r="Q295" s="676">
        <v>0.66666666666666674</v>
      </c>
      <c r="R295" s="660">
        <v>14</v>
      </c>
      <c r="S295" s="676">
        <v>0.66666666666666663</v>
      </c>
      <c r="T295" s="741">
        <v>14</v>
      </c>
      <c r="U295" s="699">
        <v>0.7</v>
      </c>
    </row>
    <row r="296" spans="1:21" ht="14.4" customHeight="1" x14ac:dyDescent="0.3">
      <c r="A296" s="659">
        <v>25</v>
      </c>
      <c r="B296" s="660" t="s">
        <v>1498</v>
      </c>
      <c r="C296" s="660">
        <v>89301252</v>
      </c>
      <c r="D296" s="739" t="s">
        <v>2190</v>
      </c>
      <c r="E296" s="740" t="s">
        <v>1650</v>
      </c>
      <c r="F296" s="660" t="s">
        <v>1621</v>
      </c>
      <c r="G296" s="660" t="s">
        <v>1674</v>
      </c>
      <c r="H296" s="660" t="s">
        <v>1152</v>
      </c>
      <c r="I296" s="660" t="s">
        <v>1373</v>
      </c>
      <c r="J296" s="660" t="s">
        <v>1374</v>
      </c>
      <c r="K296" s="660" t="s">
        <v>1582</v>
      </c>
      <c r="L296" s="661">
        <v>184.22</v>
      </c>
      <c r="M296" s="661">
        <v>2026.42</v>
      </c>
      <c r="N296" s="660">
        <v>11</v>
      </c>
      <c r="O296" s="741">
        <v>5</v>
      </c>
      <c r="P296" s="661"/>
      <c r="Q296" s="676">
        <v>0</v>
      </c>
      <c r="R296" s="660"/>
      <c r="S296" s="676">
        <v>0</v>
      </c>
      <c r="T296" s="741"/>
      <c r="U296" s="699">
        <v>0</v>
      </c>
    </row>
    <row r="297" spans="1:21" ht="14.4" customHeight="1" x14ac:dyDescent="0.3">
      <c r="A297" s="659">
        <v>25</v>
      </c>
      <c r="B297" s="660" t="s">
        <v>1498</v>
      </c>
      <c r="C297" s="660">
        <v>89301252</v>
      </c>
      <c r="D297" s="739" t="s">
        <v>2190</v>
      </c>
      <c r="E297" s="740" t="s">
        <v>1650</v>
      </c>
      <c r="F297" s="660" t="s">
        <v>1621</v>
      </c>
      <c r="G297" s="660" t="s">
        <v>2034</v>
      </c>
      <c r="H297" s="660" t="s">
        <v>558</v>
      </c>
      <c r="I297" s="660" t="s">
        <v>2035</v>
      </c>
      <c r="J297" s="660" t="s">
        <v>747</v>
      </c>
      <c r="K297" s="660" t="s">
        <v>2036</v>
      </c>
      <c r="L297" s="661">
        <v>115.3</v>
      </c>
      <c r="M297" s="661">
        <v>576.5</v>
      </c>
      <c r="N297" s="660">
        <v>5</v>
      </c>
      <c r="O297" s="741">
        <v>2.5</v>
      </c>
      <c r="P297" s="661">
        <v>576.5</v>
      </c>
      <c r="Q297" s="676">
        <v>1</v>
      </c>
      <c r="R297" s="660">
        <v>5</v>
      </c>
      <c r="S297" s="676">
        <v>1</v>
      </c>
      <c r="T297" s="741">
        <v>2.5</v>
      </c>
      <c r="U297" s="699">
        <v>1</v>
      </c>
    </row>
    <row r="298" spans="1:21" ht="14.4" customHeight="1" x14ac:dyDescent="0.3">
      <c r="A298" s="659">
        <v>25</v>
      </c>
      <c r="B298" s="660" t="s">
        <v>1498</v>
      </c>
      <c r="C298" s="660">
        <v>89301252</v>
      </c>
      <c r="D298" s="739" t="s">
        <v>2190</v>
      </c>
      <c r="E298" s="740" t="s">
        <v>1650</v>
      </c>
      <c r="F298" s="660" t="s">
        <v>1621</v>
      </c>
      <c r="G298" s="660" t="s">
        <v>2037</v>
      </c>
      <c r="H298" s="660" t="s">
        <v>1152</v>
      </c>
      <c r="I298" s="660" t="s">
        <v>2038</v>
      </c>
      <c r="J298" s="660" t="s">
        <v>2039</v>
      </c>
      <c r="K298" s="660" t="s">
        <v>2040</v>
      </c>
      <c r="L298" s="661">
        <v>41.55</v>
      </c>
      <c r="M298" s="661">
        <v>83.1</v>
      </c>
      <c r="N298" s="660">
        <v>2</v>
      </c>
      <c r="O298" s="741">
        <v>2</v>
      </c>
      <c r="P298" s="661">
        <v>83.1</v>
      </c>
      <c r="Q298" s="676">
        <v>1</v>
      </c>
      <c r="R298" s="660">
        <v>2</v>
      </c>
      <c r="S298" s="676">
        <v>1</v>
      </c>
      <c r="T298" s="741">
        <v>2</v>
      </c>
      <c r="U298" s="699">
        <v>1</v>
      </c>
    </row>
    <row r="299" spans="1:21" ht="14.4" customHeight="1" x14ac:dyDescent="0.3">
      <c r="A299" s="659">
        <v>25</v>
      </c>
      <c r="B299" s="660" t="s">
        <v>1498</v>
      </c>
      <c r="C299" s="660">
        <v>89301252</v>
      </c>
      <c r="D299" s="739" t="s">
        <v>2190</v>
      </c>
      <c r="E299" s="740" t="s">
        <v>1650</v>
      </c>
      <c r="F299" s="660" t="s">
        <v>1621</v>
      </c>
      <c r="G299" s="660" t="s">
        <v>1683</v>
      </c>
      <c r="H299" s="660" t="s">
        <v>558</v>
      </c>
      <c r="I299" s="660" t="s">
        <v>1307</v>
      </c>
      <c r="J299" s="660" t="s">
        <v>1308</v>
      </c>
      <c r="K299" s="660" t="s">
        <v>1684</v>
      </c>
      <c r="L299" s="661">
        <v>50.27</v>
      </c>
      <c r="M299" s="661">
        <v>150.81</v>
      </c>
      <c r="N299" s="660">
        <v>3</v>
      </c>
      <c r="O299" s="741">
        <v>1.5</v>
      </c>
      <c r="P299" s="661">
        <v>150.81</v>
      </c>
      <c r="Q299" s="676">
        <v>1</v>
      </c>
      <c r="R299" s="660">
        <v>3</v>
      </c>
      <c r="S299" s="676">
        <v>1</v>
      </c>
      <c r="T299" s="741">
        <v>1.5</v>
      </c>
      <c r="U299" s="699">
        <v>1</v>
      </c>
    </row>
    <row r="300" spans="1:21" ht="14.4" customHeight="1" x14ac:dyDescent="0.3">
      <c r="A300" s="659">
        <v>25</v>
      </c>
      <c r="B300" s="660" t="s">
        <v>1498</v>
      </c>
      <c r="C300" s="660">
        <v>89301252</v>
      </c>
      <c r="D300" s="739" t="s">
        <v>2190</v>
      </c>
      <c r="E300" s="740" t="s">
        <v>1650</v>
      </c>
      <c r="F300" s="660" t="s">
        <v>1621</v>
      </c>
      <c r="G300" s="660" t="s">
        <v>1742</v>
      </c>
      <c r="H300" s="660" t="s">
        <v>558</v>
      </c>
      <c r="I300" s="660" t="s">
        <v>2041</v>
      </c>
      <c r="J300" s="660" t="s">
        <v>2042</v>
      </c>
      <c r="K300" s="660" t="s">
        <v>2043</v>
      </c>
      <c r="L300" s="661">
        <v>121.76</v>
      </c>
      <c r="M300" s="661">
        <v>121.76</v>
      </c>
      <c r="N300" s="660">
        <v>1</v>
      </c>
      <c r="O300" s="741">
        <v>1</v>
      </c>
      <c r="P300" s="661">
        <v>121.76</v>
      </c>
      <c r="Q300" s="676">
        <v>1</v>
      </c>
      <c r="R300" s="660">
        <v>1</v>
      </c>
      <c r="S300" s="676">
        <v>1</v>
      </c>
      <c r="T300" s="741">
        <v>1</v>
      </c>
      <c r="U300" s="699">
        <v>1</v>
      </c>
    </row>
    <row r="301" spans="1:21" ht="14.4" customHeight="1" x14ac:dyDescent="0.3">
      <c r="A301" s="659">
        <v>25</v>
      </c>
      <c r="B301" s="660" t="s">
        <v>1498</v>
      </c>
      <c r="C301" s="660">
        <v>89301252</v>
      </c>
      <c r="D301" s="739" t="s">
        <v>2190</v>
      </c>
      <c r="E301" s="740" t="s">
        <v>1650</v>
      </c>
      <c r="F301" s="660" t="s">
        <v>1621</v>
      </c>
      <c r="G301" s="660" t="s">
        <v>1744</v>
      </c>
      <c r="H301" s="660" t="s">
        <v>558</v>
      </c>
      <c r="I301" s="660" t="s">
        <v>2044</v>
      </c>
      <c r="J301" s="660" t="s">
        <v>1947</v>
      </c>
      <c r="K301" s="660" t="s">
        <v>2045</v>
      </c>
      <c r="L301" s="661">
        <v>77.08</v>
      </c>
      <c r="M301" s="661">
        <v>539.55999999999995</v>
      </c>
      <c r="N301" s="660">
        <v>7</v>
      </c>
      <c r="O301" s="741">
        <v>7</v>
      </c>
      <c r="P301" s="661">
        <v>154.16</v>
      </c>
      <c r="Q301" s="676">
        <v>0.28571428571428575</v>
      </c>
      <c r="R301" s="660">
        <v>2</v>
      </c>
      <c r="S301" s="676">
        <v>0.2857142857142857</v>
      </c>
      <c r="T301" s="741">
        <v>2</v>
      </c>
      <c r="U301" s="699">
        <v>0.2857142857142857</v>
      </c>
    </row>
    <row r="302" spans="1:21" ht="14.4" customHeight="1" x14ac:dyDescent="0.3">
      <c r="A302" s="659">
        <v>25</v>
      </c>
      <c r="B302" s="660" t="s">
        <v>1498</v>
      </c>
      <c r="C302" s="660">
        <v>89301252</v>
      </c>
      <c r="D302" s="739" t="s">
        <v>2190</v>
      </c>
      <c r="E302" s="740" t="s">
        <v>1650</v>
      </c>
      <c r="F302" s="660" t="s">
        <v>1621</v>
      </c>
      <c r="G302" s="660" t="s">
        <v>1744</v>
      </c>
      <c r="H302" s="660" t="s">
        <v>558</v>
      </c>
      <c r="I302" s="660" t="s">
        <v>1946</v>
      </c>
      <c r="J302" s="660" t="s">
        <v>1947</v>
      </c>
      <c r="K302" s="660" t="s">
        <v>1948</v>
      </c>
      <c r="L302" s="661">
        <v>38.549999999999997</v>
      </c>
      <c r="M302" s="661">
        <v>77.099999999999994</v>
      </c>
      <c r="N302" s="660">
        <v>2</v>
      </c>
      <c r="O302" s="741">
        <v>2</v>
      </c>
      <c r="P302" s="661">
        <v>77.099999999999994</v>
      </c>
      <c r="Q302" s="676">
        <v>1</v>
      </c>
      <c r="R302" s="660">
        <v>2</v>
      </c>
      <c r="S302" s="676">
        <v>1</v>
      </c>
      <c r="T302" s="741">
        <v>2</v>
      </c>
      <c r="U302" s="699">
        <v>1</v>
      </c>
    </row>
    <row r="303" spans="1:21" ht="14.4" customHeight="1" x14ac:dyDescent="0.3">
      <c r="A303" s="659">
        <v>25</v>
      </c>
      <c r="B303" s="660" t="s">
        <v>1498</v>
      </c>
      <c r="C303" s="660">
        <v>89301252</v>
      </c>
      <c r="D303" s="739" t="s">
        <v>2190</v>
      </c>
      <c r="E303" s="740" t="s">
        <v>1650</v>
      </c>
      <c r="F303" s="660" t="s">
        <v>1621</v>
      </c>
      <c r="G303" s="660" t="s">
        <v>1670</v>
      </c>
      <c r="H303" s="660" t="s">
        <v>1152</v>
      </c>
      <c r="I303" s="660" t="s">
        <v>1377</v>
      </c>
      <c r="J303" s="660" t="s">
        <v>1378</v>
      </c>
      <c r="K303" s="660" t="s">
        <v>1379</v>
      </c>
      <c r="L303" s="661">
        <v>154.01</v>
      </c>
      <c r="M303" s="661">
        <v>2002.1299999999999</v>
      </c>
      <c r="N303" s="660">
        <v>13</v>
      </c>
      <c r="O303" s="741">
        <v>8</v>
      </c>
      <c r="P303" s="661">
        <v>924.06</v>
      </c>
      <c r="Q303" s="676">
        <v>0.46153846153846156</v>
      </c>
      <c r="R303" s="660">
        <v>6</v>
      </c>
      <c r="S303" s="676">
        <v>0.46153846153846156</v>
      </c>
      <c r="T303" s="741">
        <v>4</v>
      </c>
      <c r="U303" s="699">
        <v>0.5</v>
      </c>
    </row>
    <row r="304" spans="1:21" ht="14.4" customHeight="1" x14ac:dyDescent="0.3">
      <c r="A304" s="659">
        <v>25</v>
      </c>
      <c r="B304" s="660" t="s">
        <v>1498</v>
      </c>
      <c r="C304" s="660">
        <v>89301252</v>
      </c>
      <c r="D304" s="739" t="s">
        <v>2190</v>
      </c>
      <c r="E304" s="740" t="s">
        <v>1650</v>
      </c>
      <c r="F304" s="660" t="s">
        <v>1621</v>
      </c>
      <c r="G304" s="660" t="s">
        <v>1671</v>
      </c>
      <c r="H304" s="660" t="s">
        <v>1152</v>
      </c>
      <c r="I304" s="660" t="s">
        <v>1672</v>
      </c>
      <c r="J304" s="660" t="s">
        <v>656</v>
      </c>
      <c r="K304" s="660" t="s">
        <v>1673</v>
      </c>
      <c r="L304" s="661">
        <v>48.31</v>
      </c>
      <c r="M304" s="661">
        <v>48.31</v>
      </c>
      <c r="N304" s="660">
        <v>1</v>
      </c>
      <c r="O304" s="741">
        <v>1</v>
      </c>
      <c r="P304" s="661"/>
      <c r="Q304" s="676">
        <v>0</v>
      </c>
      <c r="R304" s="660"/>
      <c r="S304" s="676">
        <v>0</v>
      </c>
      <c r="T304" s="741"/>
      <c r="U304" s="699">
        <v>0</v>
      </c>
    </row>
    <row r="305" spans="1:21" ht="14.4" customHeight="1" x14ac:dyDescent="0.3">
      <c r="A305" s="659">
        <v>25</v>
      </c>
      <c r="B305" s="660" t="s">
        <v>1498</v>
      </c>
      <c r="C305" s="660">
        <v>89301252</v>
      </c>
      <c r="D305" s="739" t="s">
        <v>2190</v>
      </c>
      <c r="E305" s="740" t="s">
        <v>1650</v>
      </c>
      <c r="F305" s="660" t="s">
        <v>1621</v>
      </c>
      <c r="G305" s="660" t="s">
        <v>1671</v>
      </c>
      <c r="H305" s="660" t="s">
        <v>1152</v>
      </c>
      <c r="I305" s="660" t="s">
        <v>1158</v>
      </c>
      <c r="J305" s="660" t="s">
        <v>656</v>
      </c>
      <c r="K305" s="660" t="s">
        <v>1591</v>
      </c>
      <c r="L305" s="661">
        <v>96.63</v>
      </c>
      <c r="M305" s="661">
        <v>96.63</v>
      </c>
      <c r="N305" s="660">
        <v>1</v>
      </c>
      <c r="O305" s="741">
        <v>1</v>
      </c>
      <c r="P305" s="661"/>
      <c r="Q305" s="676">
        <v>0</v>
      </c>
      <c r="R305" s="660"/>
      <c r="S305" s="676">
        <v>0</v>
      </c>
      <c r="T305" s="741"/>
      <c r="U305" s="699">
        <v>0</v>
      </c>
    </row>
    <row r="306" spans="1:21" ht="14.4" customHeight="1" x14ac:dyDescent="0.3">
      <c r="A306" s="659">
        <v>25</v>
      </c>
      <c r="B306" s="660" t="s">
        <v>1498</v>
      </c>
      <c r="C306" s="660">
        <v>89301252</v>
      </c>
      <c r="D306" s="739" t="s">
        <v>2190</v>
      </c>
      <c r="E306" s="740" t="s">
        <v>1650</v>
      </c>
      <c r="F306" s="660" t="s">
        <v>1621</v>
      </c>
      <c r="G306" s="660" t="s">
        <v>1688</v>
      </c>
      <c r="H306" s="660" t="s">
        <v>558</v>
      </c>
      <c r="I306" s="660" t="s">
        <v>2046</v>
      </c>
      <c r="J306" s="660" t="s">
        <v>2017</v>
      </c>
      <c r="K306" s="660" t="s">
        <v>2047</v>
      </c>
      <c r="L306" s="661">
        <v>0</v>
      </c>
      <c r="M306" s="661">
        <v>0</v>
      </c>
      <c r="N306" s="660">
        <v>1</v>
      </c>
      <c r="O306" s="741">
        <v>1</v>
      </c>
      <c r="P306" s="661">
        <v>0</v>
      </c>
      <c r="Q306" s="676"/>
      <c r="R306" s="660">
        <v>1</v>
      </c>
      <c r="S306" s="676">
        <v>1</v>
      </c>
      <c r="T306" s="741">
        <v>1</v>
      </c>
      <c r="U306" s="699">
        <v>1</v>
      </c>
    </row>
    <row r="307" spans="1:21" ht="14.4" customHeight="1" x14ac:dyDescent="0.3">
      <c r="A307" s="659">
        <v>25</v>
      </c>
      <c r="B307" s="660" t="s">
        <v>1498</v>
      </c>
      <c r="C307" s="660">
        <v>89301252</v>
      </c>
      <c r="D307" s="739" t="s">
        <v>2190</v>
      </c>
      <c r="E307" s="740" t="s">
        <v>1650</v>
      </c>
      <c r="F307" s="660" t="s">
        <v>1621</v>
      </c>
      <c r="G307" s="660" t="s">
        <v>1688</v>
      </c>
      <c r="H307" s="660" t="s">
        <v>558</v>
      </c>
      <c r="I307" s="660" t="s">
        <v>662</v>
      </c>
      <c r="J307" s="660" t="s">
        <v>663</v>
      </c>
      <c r="K307" s="660" t="s">
        <v>2048</v>
      </c>
      <c r="L307" s="661">
        <v>314.89999999999998</v>
      </c>
      <c r="M307" s="661">
        <v>314.89999999999998</v>
      </c>
      <c r="N307" s="660">
        <v>1</v>
      </c>
      <c r="O307" s="741">
        <v>0.5</v>
      </c>
      <c r="P307" s="661">
        <v>314.89999999999998</v>
      </c>
      <c r="Q307" s="676">
        <v>1</v>
      </c>
      <c r="R307" s="660">
        <v>1</v>
      </c>
      <c r="S307" s="676">
        <v>1</v>
      </c>
      <c r="T307" s="741">
        <v>0.5</v>
      </c>
      <c r="U307" s="699">
        <v>1</v>
      </c>
    </row>
    <row r="308" spans="1:21" ht="14.4" customHeight="1" x14ac:dyDescent="0.3">
      <c r="A308" s="659">
        <v>25</v>
      </c>
      <c r="B308" s="660" t="s">
        <v>1498</v>
      </c>
      <c r="C308" s="660">
        <v>89301252</v>
      </c>
      <c r="D308" s="739" t="s">
        <v>2190</v>
      </c>
      <c r="E308" s="740" t="s">
        <v>1650</v>
      </c>
      <c r="F308" s="660" t="s">
        <v>1621</v>
      </c>
      <c r="G308" s="660" t="s">
        <v>1688</v>
      </c>
      <c r="H308" s="660" t="s">
        <v>558</v>
      </c>
      <c r="I308" s="660" t="s">
        <v>2049</v>
      </c>
      <c r="J308" s="660" t="s">
        <v>2050</v>
      </c>
      <c r="K308" s="660" t="s">
        <v>2051</v>
      </c>
      <c r="L308" s="661">
        <v>0</v>
      </c>
      <c r="M308" s="661">
        <v>0</v>
      </c>
      <c r="N308" s="660">
        <v>1</v>
      </c>
      <c r="O308" s="741">
        <v>0.5</v>
      </c>
      <c r="P308" s="661">
        <v>0</v>
      </c>
      <c r="Q308" s="676"/>
      <c r="R308" s="660">
        <v>1</v>
      </c>
      <c r="S308" s="676">
        <v>1</v>
      </c>
      <c r="T308" s="741">
        <v>0.5</v>
      </c>
      <c r="U308" s="699">
        <v>1</v>
      </c>
    </row>
    <row r="309" spans="1:21" ht="14.4" customHeight="1" x14ac:dyDescent="0.3">
      <c r="A309" s="659">
        <v>25</v>
      </c>
      <c r="B309" s="660" t="s">
        <v>1498</v>
      </c>
      <c r="C309" s="660">
        <v>89301252</v>
      </c>
      <c r="D309" s="739" t="s">
        <v>2190</v>
      </c>
      <c r="E309" s="740" t="s">
        <v>1650</v>
      </c>
      <c r="F309" s="660" t="s">
        <v>1621</v>
      </c>
      <c r="G309" s="660" t="s">
        <v>1691</v>
      </c>
      <c r="H309" s="660" t="s">
        <v>558</v>
      </c>
      <c r="I309" s="660" t="s">
        <v>1124</v>
      </c>
      <c r="J309" s="660" t="s">
        <v>1125</v>
      </c>
      <c r="K309" s="660" t="s">
        <v>1126</v>
      </c>
      <c r="L309" s="661">
        <v>113.37</v>
      </c>
      <c r="M309" s="661">
        <v>226.74</v>
      </c>
      <c r="N309" s="660">
        <v>2</v>
      </c>
      <c r="O309" s="741">
        <v>2</v>
      </c>
      <c r="P309" s="661"/>
      <c r="Q309" s="676">
        <v>0</v>
      </c>
      <c r="R309" s="660"/>
      <c r="S309" s="676">
        <v>0</v>
      </c>
      <c r="T309" s="741"/>
      <c r="U309" s="699">
        <v>0</v>
      </c>
    </row>
    <row r="310" spans="1:21" ht="14.4" customHeight="1" x14ac:dyDescent="0.3">
      <c r="A310" s="659">
        <v>25</v>
      </c>
      <c r="B310" s="660" t="s">
        <v>1498</v>
      </c>
      <c r="C310" s="660">
        <v>89301252</v>
      </c>
      <c r="D310" s="739" t="s">
        <v>2190</v>
      </c>
      <c r="E310" s="740" t="s">
        <v>1650</v>
      </c>
      <c r="F310" s="660" t="s">
        <v>1621</v>
      </c>
      <c r="G310" s="660" t="s">
        <v>1767</v>
      </c>
      <c r="H310" s="660" t="s">
        <v>558</v>
      </c>
      <c r="I310" s="660" t="s">
        <v>2052</v>
      </c>
      <c r="J310" s="660" t="s">
        <v>1769</v>
      </c>
      <c r="K310" s="660" t="s">
        <v>2053</v>
      </c>
      <c r="L310" s="661">
        <v>64.13</v>
      </c>
      <c r="M310" s="661">
        <v>64.13</v>
      </c>
      <c r="N310" s="660">
        <v>1</v>
      </c>
      <c r="O310" s="741">
        <v>1</v>
      </c>
      <c r="P310" s="661"/>
      <c r="Q310" s="676">
        <v>0</v>
      </c>
      <c r="R310" s="660"/>
      <c r="S310" s="676">
        <v>0</v>
      </c>
      <c r="T310" s="741"/>
      <c r="U310" s="699">
        <v>0</v>
      </c>
    </row>
    <row r="311" spans="1:21" ht="14.4" customHeight="1" x14ac:dyDescent="0.3">
      <c r="A311" s="659">
        <v>25</v>
      </c>
      <c r="B311" s="660" t="s">
        <v>1498</v>
      </c>
      <c r="C311" s="660">
        <v>89301252</v>
      </c>
      <c r="D311" s="739" t="s">
        <v>2190</v>
      </c>
      <c r="E311" s="740" t="s">
        <v>1651</v>
      </c>
      <c r="F311" s="660" t="s">
        <v>1621</v>
      </c>
      <c r="G311" s="660" t="s">
        <v>1666</v>
      </c>
      <c r="H311" s="660" t="s">
        <v>558</v>
      </c>
      <c r="I311" s="660" t="s">
        <v>1667</v>
      </c>
      <c r="J311" s="660" t="s">
        <v>1577</v>
      </c>
      <c r="K311" s="660" t="s">
        <v>1668</v>
      </c>
      <c r="L311" s="661">
        <v>0</v>
      </c>
      <c r="M311" s="661">
        <v>0</v>
      </c>
      <c r="N311" s="660">
        <v>1</v>
      </c>
      <c r="O311" s="741">
        <v>1</v>
      </c>
      <c r="P311" s="661">
        <v>0</v>
      </c>
      <c r="Q311" s="676"/>
      <c r="R311" s="660">
        <v>1</v>
      </c>
      <c r="S311" s="676">
        <v>1</v>
      </c>
      <c r="T311" s="741">
        <v>1</v>
      </c>
      <c r="U311" s="699">
        <v>1</v>
      </c>
    </row>
    <row r="312" spans="1:21" ht="14.4" customHeight="1" x14ac:dyDescent="0.3">
      <c r="A312" s="659">
        <v>25</v>
      </c>
      <c r="B312" s="660" t="s">
        <v>1498</v>
      </c>
      <c r="C312" s="660">
        <v>89301252</v>
      </c>
      <c r="D312" s="739" t="s">
        <v>2190</v>
      </c>
      <c r="E312" s="740" t="s">
        <v>1651</v>
      </c>
      <c r="F312" s="660" t="s">
        <v>1621</v>
      </c>
      <c r="G312" s="660" t="s">
        <v>1666</v>
      </c>
      <c r="H312" s="660" t="s">
        <v>558</v>
      </c>
      <c r="I312" s="660" t="s">
        <v>1318</v>
      </c>
      <c r="J312" s="660" t="s">
        <v>1577</v>
      </c>
      <c r="K312" s="660" t="s">
        <v>1578</v>
      </c>
      <c r="L312" s="661">
        <v>333.31</v>
      </c>
      <c r="M312" s="661">
        <v>4333.03</v>
      </c>
      <c r="N312" s="660">
        <v>13</v>
      </c>
      <c r="O312" s="741">
        <v>8</v>
      </c>
      <c r="P312" s="661">
        <v>2666.48</v>
      </c>
      <c r="Q312" s="676">
        <v>0.61538461538461542</v>
      </c>
      <c r="R312" s="660">
        <v>8</v>
      </c>
      <c r="S312" s="676">
        <v>0.61538461538461542</v>
      </c>
      <c r="T312" s="741">
        <v>4</v>
      </c>
      <c r="U312" s="699">
        <v>0.5</v>
      </c>
    </row>
    <row r="313" spans="1:21" ht="14.4" customHeight="1" x14ac:dyDescent="0.3">
      <c r="A313" s="659">
        <v>25</v>
      </c>
      <c r="B313" s="660" t="s">
        <v>1498</v>
      </c>
      <c r="C313" s="660">
        <v>89301252</v>
      </c>
      <c r="D313" s="739" t="s">
        <v>2190</v>
      </c>
      <c r="E313" s="740" t="s">
        <v>1651</v>
      </c>
      <c r="F313" s="660" t="s">
        <v>1621</v>
      </c>
      <c r="G313" s="660" t="s">
        <v>1666</v>
      </c>
      <c r="H313" s="660" t="s">
        <v>558</v>
      </c>
      <c r="I313" s="660" t="s">
        <v>1318</v>
      </c>
      <c r="J313" s="660" t="s">
        <v>1577</v>
      </c>
      <c r="K313" s="660" t="s">
        <v>1578</v>
      </c>
      <c r="L313" s="661">
        <v>156.86000000000001</v>
      </c>
      <c r="M313" s="661">
        <v>1882.3200000000002</v>
      </c>
      <c r="N313" s="660">
        <v>12</v>
      </c>
      <c r="O313" s="741">
        <v>11</v>
      </c>
      <c r="P313" s="661">
        <v>1411.7400000000002</v>
      </c>
      <c r="Q313" s="676">
        <v>0.75000000000000011</v>
      </c>
      <c r="R313" s="660">
        <v>9</v>
      </c>
      <c r="S313" s="676">
        <v>0.75</v>
      </c>
      <c r="T313" s="741">
        <v>9</v>
      </c>
      <c r="U313" s="699">
        <v>0.81818181818181823</v>
      </c>
    </row>
    <row r="314" spans="1:21" ht="14.4" customHeight="1" x14ac:dyDescent="0.3">
      <c r="A314" s="659">
        <v>25</v>
      </c>
      <c r="B314" s="660" t="s">
        <v>1498</v>
      </c>
      <c r="C314" s="660">
        <v>89301252</v>
      </c>
      <c r="D314" s="739" t="s">
        <v>2190</v>
      </c>
      <c r="E314" s="740" t="s">
        <v>1651</v>
      </c>
      <c r="F314" s="660" t="s">
        <v>1621</v>
      </c>
      <c r="G314" s="660" t="s">
        <v>1666</v>
      </c>
      <c r="H314" s="660" t="s">
        <v>558</v>
      </c>
      <c r="I314" s="660" t="s">
        <v>1669</v>
      </c>
      <c r="J314" s="660" t="s">
        <v>1577</v>
      </c>
      <c r="K314" s="660" t="s">
        <v>1578</v>
      </c>
      <c r="L314" s="661">
        <v>156.86000000000001</v>
      </c>
      <c r="M314" s="661">
        <v>1411.7400000000002</v>
      </c>
      <c r="N314" s="660">
        <v>9</v>
      </c>
      <c r="O314" s="741">
        <v>8</v>
      </c>
      <c r="P314" s="661">
        <v>470.58000000000004</v>
      </c>
      <c r="Q314" s="676">
        <v>0.33333333333333331</v>
      </c>
      <c r="R314" s="660">
        <v>3</v>
      </c>
      <c r="S314" s="676">
        <v>0.33333333333333331</v>
      </c>
      <c r="T314" s="741">
        <v>3</v>
      </c>
      <c r="U314" s="699">
        <v>0.375</v>
      </c>
    </row>
    <row r="315" spans="1:21" ht="14.4" customHeight="1" x14ac:dyDescent="0.3">
      <c r="A315" s="659">
        <v>25</v>
      </c>
      <c r="B315" s="660" t="s">
        <v>1498</v>
      </c>
      <c r="C315" s="660">
        <v>89301252</v>
      </c>
      <c r="D315" s="739" t="s">
        <v>2190</v>
      </c>
      <c r="E315" s="740" t="s">
        <v>1651</v>
      </c>
      <c r="F315" s="660" t="s">
        <v>1621</v>
      </c>
      <c r="G315" s="660" t="s">
        <v>1697</v>
      </c>
      <c r="H315" s="660" t="s">
        <v>558</v>
      </c>
      <c r="I315" s="660" t="s">
        <v>2054</v>
      </c>
      <c r="J315" s="660" t="s">
        <v>2055</v>
      </c>
      <c r="K315" s="660" t="s">
        <v>684</v>
      </c>
      <c r="L315" s="661">
        <v>67.040000000000006</v>
      </c>
      <c r="M315" s="661">
        <v>67.040000000000006</v>
      </c>
      <c r="N315" s="660">
        <v>1</v>
      </c>
      <c r="O315" s="741">
        <v>1</v>
      </c>
      <c r="P315" s="661"/>
      <c r="Q315" s="676">
        <v>0</v>
      </c>
      <c r="R315" s="660"/>
      <c r="S315" s="676">
        <v>0</v>
      </c>
      <c r="T315" s="741"/>
      <c r="U315" s="699">
        <v>0</v>
      </c>
    </row>
    <row r="316" spans="1:21" ht="14.4" customHeight="1" x14ac:dyDescent="0.3">
      <c r="A316" s="659">
        <v>25</v>
      </c>
      <c r="B316" s="660" t="s">
        <v>1498</v>
      </c>
      <c r="C316" s="660">
        <v>89301252</v>
      </c>
      <c r="D316" s="739" t="s">
        <v>2190</v>
      </c>
      <c r="E316" s="740" t="s">
        <v>1651</v>
      </c>
      <c r="F316" s="660" t="s">
        <v>1621</v>
      </c>
      <c r="G316" s="660" t="s">
        <v>1913</v>
      </c>
      <c r="H316" s="660" t="s">
        <v>558</v>
      </c>
      <c r="I316" s="660" t="s">
        <v>2056</v>
      </c>
      <c r="J316" s="660" t="s">
        <v>2057</v>
      </c>
      <c r="K316" s="660" t="s">
        <v>1222</v>
      </c>
      <c r="L316" s="661">
        <v>0</v>
      </c>
      <c r="M316" s="661">
        <v>0</v>
      </c>
      <c r="N316" s="660">
        <v>2</v>
      </c>
      <c r="O316" s="741">
        <v>2</v>
      </c>
      <c r="P316" s="661"/>
      <c r="Q316" s="676"/>
      <c r="R316" s="660"/>
      <c r="S316" s="676">
        <v>0</v>
      </c>
      <c r="T316" s="741"/>
      <c r="U316" s="699">
        <v>0</v>
      </c>
    </row>
    <row r="317" spans="1:21" ht="14.4" customHeight="1" x14ac:dyDescent="0.3">
      <c r="A317" s="659">
        <v>25</v>
      </c>
      <c r="B317" s="660" t="s">
        <v>1498</v>
      </c>
      <c r="C317" s="660">
        <v>89301252</v>
      </c>
      <c r="D317" s="739" t="s">
        <v>2190</v>
      </c>
      <c r="E317" s="740" t="s">
        <v>1651</v>
      </c>
      <c r="F317" s="660" t="s">
        <v>1621</v>
      </c>
      <c r="G317" s="660" t="s">
        <v>1674</v>
      </c>
      <c r="H317" s="660" t="s">
        <v>558</v>
      </c>
      <c r="I317" s="660" t="s">
        <v>2058</v>
      </c>
      <c r="J317" s="660" t="s">
        <v>1374</v>
      </c>
      <c r="K317" s="660" t="s">
        <v>1582</v>
      </c>
      <c r="L317" s="661">
        <v>184.22</v>
      </c>
      <c r="M317" s="661">
        <v>184.22</v>
      </c>
      <c r="N317" s="660">
        <v>1</v>
      </c>
      <c r="O317" s="741">
        <v>1</v>
      </c>
      <c r="P317" s="661">
        <v>184.22</v>
      </c>
      <c r="Q317" s="676">
        <v>1</v>
      </c>
      <c r="R317" s="660">
        <v>1</v>
      </c>
      <c r="S317" s="676">
        <v>1</v>
      </c>
      <c r="T317" s="741">
        <v>1</v>
      </c>
      <c r="U317" s="699">
        <v>1</v>
      </c>
    </row>
    <row r="318" spans="1:21" ht="14.4" customHeight="1" x14ac:dyDescent="0.3">
      <c r="A318" s="659">
        <v>25</v>
      </c>
      <c r="B318" s="660" t="s">
        <v>1498</v>
      </c>
      <c r="C318" s="660">
        <v>89301252</v>
      </c>
      <c r="D318" s="739" t="s">
        <v>2190</v>
      </c>
      <c r="E318" s="740" t="s">
        <v>1651</v>
      </c>
      <c r="F318" s="660" t="s">
        <v>1621</v>
      </c>
      <c r="G318" s="660" t="s">
        <v>1674</v>
      </c>
      <c r="H318" s="660" t="s">
        <v>1152</v>
      </c>
      <c r="I318" s="660" t="s">
        <v>1373</v>
      </c>
      <c r="J318" s="660" t="s">
        <v>1374</v>
      </c>
      <c r="K318" s="660" t="s">
        <v>1582</v>
      </c>
      <c r="L318" s="661">
        <v>184.22</v>
      </c>
      <c r="M318" s="661">
        <v>921.09999999999991</v>
      </c>
      <c r="N318" s="660">
        <v>5</v>
      </c>
      <c r="O318" s="741">
        <v>4.5</v>
      </c>
      <c r="P318" s="661">
        <v>552.66</v>
      </c>
      <c r="Q318" s="676">
        <v>0.6</v>
      </c>
      <c r="R318" s="660">
        <v>3</v>
      </c>
      <c r="S318" s="676">
        <v>0.6</v>
      </c>
      <c r="T318" s="741">
        <v>2.5</v>
      </c>
      <c r="U318" s="699">
        <v>0.55555555555555558</v>
      </c>
    </row>
    <row r="319" spans="1:21" ht="14.4" customHeight="1" x14ac:dyDescent="0.3">
      <c r="A319" s="659">
        <v>25</v>
      </c>
      <c r="B319" s="660" t="s">
        <v>1498</v>
      </c>
      <c r="C319" s="660">
        <v>89301252</v>
      </c>
      <c r="D319" s="739" t="s">
        <v>2190</v>
      </c>
      <c r="E319" s="740" t="s">
        <v>1651</v>
      </c>
      <c r="F319" s="660" t="s">
        <v>1621</v>
      </c>
      <c r="G319" s="660" t="s">
        <v>1674</v>
      </c>
      <c r="H319" s="660" t="s">
        <v>558</v>
      </c>
      <c r="I319" s="660" t="s">
        <v>2059</v>
      </c>
      <c r="J319" s="660" t="s">
        <v>1374</v>
      </c>
      <c r="K319" s="660" t="s">
        <v>2060</v>
      </c>
      <c r="L319" s="661">
        <v>0</v>
      </c>
      <c r="M319" s="661">
        <v>0</v>
      </c>
      <c r="N319" s="660">
        <v>1</v>
      </c>
      <c r="O319" s="741">
        <v>1</v>
      </c>
      <c r="P319" s="661"/>
      <c r="Q319" s="676"/>
      <c r="R319" s="660"/>
      <c r="S319" s="676">
        <v>0</v>
      </c>
      <c r="T319" s="741"/>
      <c r="U319" s="699">
        <v>0</v>
      </c>
    </row>
    <row r="320" spans="1:21" ht="14.4" customHeight="1" x14ac:dyDescent="0.3">
      <c r="A320" s="659">
        <v>25</v>
      </c>
      <c r="B320" s="660" t="s">
        <v>1498</v>
      </c>
      <c r="C320" s="660">
        <v>89301252</v>
      </c>
      <c r="D320" s="739" t="s">
        <v>2190</v>
      </c>
      <c r="E320" s="740" t="s">
        <v>1651</v>
      </c>
      <c r="F320" s="660" t="s">
        <v>1621</v>
      </c>
      <c r="G320" s="660" t="s">
        <v>1674</v>
      </c>
      <c r="H320" s="660" t="s">
        <v>558</v>
      </c>
      <c r="I320" s="660" t="s">
        <v>2061</v>
      </c>
      <c r="J320" s="660" t="s">
        <v>2023</v>
      </c>
      <c r="K320" s="660" t="s">
        <v>2062</v>
      </c>
      <c r="L320" s="661">
        <v>294.74</v>
      </c>
      <c r="M320" s="661">
        <v>1473.7</v>
      </c>
      <c r="N320" s="660">
        <v>5</v>
      </c>
      <c r="O320" s="741">
        <v>1</v>
      </c>
      <c r="P320" s="661"/>
      <c r="Q320" s="676">
        <v>0</v>
      </c>
      <c r="R320" s="660"/>
      <c r="S320" s="676">
        <v>0</v>
      </c>
      <c r="T320" s="741"/>
      <c r="U320" s="699">
        <v>0</v>
      </c>
    </row>
    <row r="321" spans="1:21" ht="14.4" customHeight="1" x14ac:dyDescent="0.3">
      <c r="A321" s="659">
        <v>25</v>
      </c>
      <c r="B321" s="660" t="s">
        <v>1498</v>
      </c>
      <c r="C321" s="660">
        <v>89301252</v>
      </c>
      <c r="D321" s="739" t="s">
        <v>2190</v>
      </c>
      <c r="E321" s="740" t="s">
        <v>1651</v>
      </c>
      <c r="F321" s="660" t="s">
        <v>1621</v>
      </c>
      <c r="G321" s="660" t="s">
        <v>1674</v>
      </c>
      <c r="H321" s="660" t="s">
        <v>558</v>
      </c>
      <c r="I321" s="660" t="s">
        <v>2063</v>
      </c>
      <c r="J321" s="660" t="s">
        <v>2023</v>
      </c>
      <c r="K321" s="660" t="s">
        <v>1582</v>
      </c>
      <c r="L321" s="661">
        <v>0</v>
      </c>
      <c r="M321" s="661">
        <v>0</v>
      </c>
      <c r="N321" s="660">
        <v>3</v>
      </c>
      <c r="O321" s="741">
        <v>1</v>
      </c>
      <c r="P321" s="661"/>
      <c r="Q321" s="676"/>
      <c r="R321" s="660"/>
      <c r="S321" s="676">
        <v>0</v>
      </c>
      <c r="T321" s="741"/>
      <c r="U321" s="699">
        <v>0</v>
      </c>
    </row>
    <row r="322" spans="1:21" ht="14.4" customHeight="1" x14ac:dyDescent="0.3">
      <c r="A322" s="659">
        <v>25</v>
      </c>
      <c r="B322" s="660" t="s">
        <v>1498</v>
      </c>
      <c r="C322" s="660">
        <v>89301252</v>
      </c>
      <c r="D322" s="739" t="s">
        <v>2190</v>
      </c>
      <c r="E322" s="740" t="s">
        <v>1651</v>
      </c>
      <c r="F322" s="660" t="s">
        <v>1621</v>
      </c>
      <c r="G322" s="660" t="s">
        <v>1859</v>
      </c>
      <c r="H322" s="660" t="s">
        <v>1152</v>
      </c>
      <c r="I322" s="660" t="s">
        <v>1392</v>
      </c>
      <c r="J322" s="660" t="s">
        <v>1393</v>
      </c>
      <c r="K322" s="660" t="s">
        <v>1589</v>
      </c>
      <c r="L322" s="661">
        <v>782.22</v>
      </c>
      <c r="M322" s="661">
        <v>2346.66</v>
      </c>
      <c r="N322" s="660">
        <v>3</v>
      </c>
      <c r="O322" s="741">
        <v>2.5</v>
      </c>
      <c r="P322" s="661">
        <v>782.22</v>
      </c>
      <c r="Q322" s="676">
        <v>0.33333333333333337</v>
      </c>
      <c r="R322" s="660">
        <v>1</v>
      </c>
      <c r="S322" s="676">
        <v>0.33333333333333331</v>
      </c>
      <c r="T322" s="741">
        <v>1</v>
      </c>
      <c r="U322" s="699">
        <v>0.4</v>
      </c>
    </row>
    <row r="323" spans="1:21" ht="14.4" customHeight="1" x14ac:dyDescent="0.3">
      <c r="A323" s="659">
        <v>25</v>
      </c>
      <c r="B323" s="660" t="s">
        <v>1498</v>
      </c>
      <c r="C323" s="660">
        <v>89301252</v>
      </c>
      <c r="D323" s="739" t="s">
        <v>2190</v>
      </c>
      <c r="E323" s="740" t="s">
        <v>1651</v>
      </c>
      <c r="F323" s="660" t="s">
        <v>1621</v>
      </c>
      <c r="G323" s="660" t="s">
        <v>1859</v>
      </c>
      <c r="H323" s="660" t="s">
        <v>1152</v>
      </c>
      <c r="I323" s="660" t="s">
        <v>2064</v>
      </c>
      <c r="J323" s="660" t="s">
        <v>2065</v>
      </c>
      <c r="K323" s="660" t="s">
        <v>2066</v>
      </c>
      <c r="L323" s="661">
        <v>181.01</v>
      </c>
      <c r="M323" s="661">
        <v>724.04</v>
      </c>
      <c r="N323" s="660">
        <v>4</v>
      </c>
      <c r="O323" s="741">
        <v>1.5</v>
      </c>
      <c r="P323" s="661">
        <v>543.03</v>
      </c>
      <c r="Q323" s="676">
        <v>0.75</v>
      </c>
      <c r="R323" s="660">
        <v>3</v>
      </c>
      <c r="S323" s="676">
        <v>0.75</v>
      </c>
      <c r="T323" s="741">
        <v>0.5</v>
      </c>
      <c r="U323" s="699">
        <v>0.33333333333333331</v>
      </c>
    </row>
    <row r="324" spans="1:21" ht="14.4" customHeight="1" x14ac:dyDescent="0.3">
      <c r="A324" s="659">
        <v>25</v>
      </c>
      <c r="B324" s="660" t="s">
        <v>1498</v>
      </c>
      <c r="C324" s="660">
        <v>89301252</v>
      </c>
      <c r="D324" s="739" t="s">
        <v>2190</v>
      </c>
      <c r="E324" s="740" t="s">
        <v>1651</v>
      </c>
      <c r="F324" s="660" t="s">
        <v>1621</v>
      </c>
      <c r="G324" s="660" t="s">
        <v>1675</v>
      </c>
      <c r="H324" s="660" t="s">
        <v>558</v>
      </c>
      <c r="I324" s="660" t="s">
        <v>1676</v>
      </c>
      <c r="J324" s="660" t="s">
        <v>1677</v>
      </c>
      <c r="K324" s="660" t="s">
        <v>1678</v>
      </c>
      <c r="L324" s="661">
        <v>0</v>
      </c>
      <c r="M324" s="661">
        <v>0</v>
      </c>
      <c r="N324" s="660">
        <v>1</v>
      </c>
      <c r="O324" s="741">
        <v>1</v>
      </c>
      <c r="P324" s="661"/>
      <c r="Q324" s="676"/>
      <c r="R324" s="660"/>
      <c r="S324" s="676">
        <v>0</v>
      </c>
      <c r="T324" s="741"/>
      <c r="U324" s="699">
        <v>0</v>
      </c>
    </row>
    <row r="325" spans="1:21" ht="14.4" customHeight="1" x14ac:dyDescent="0.3">
      <c r="A325" s="659">
        <v>25</v>
      </c>
      <c r="B325" s="660" t="s">
        <v>1498</v>
      </c>
      <c r="C325" s="660">
        <v>89301252</v>
      </c>
      <c r="D325" s="739" t="s">
        <v>2190</v>
      </c>
      <c r="E325" s="740" t="s">
        <v>1651</v>
      </c>
      <c r="F325" s="660" t="s">
        <v>1621</v>
      </c>
      <c r="G325" s="660" t="s">
        <v>1683</v>
      </c>
      <c r="H325" s="660" t="s">
        <v>558</v>
      </c>
      <c r="I325" s="660" t="s">
        <v>1307</v>
      </c>
      <c r="J325" s="660" t="s">
        <v>1308</v>
      </c>
      <c r="K325" s="660" t="s">
        <v>1684</v>
      </c>
      <c r="L325" s="661">
        <v>50.27</v>
      </c>
      <c r="M325" s="661">
        <v>100.54</v>
      </c>
      <c r="N325" s="660">
        <v>2</v>
      </c>
      <c r="O325" s="741">
        <v>2</v>
      </c>
      <c r="P325" s="661">
        <v>50.27</v>
      </c>
      <c r="Q325" s="676">
        <v>0.5</v>
      </c>
      <c r="R325" s="660">
        <v>1</v>
      </c>
      <c r="S325" s="676">
        <v>0.5</v>
      </c>
      <c r="T325" s="741">
        <v>1</v>
      </c>
      <c r="U325" s="699">
        <v>0.5</v>
      </c>
    </row>
    <row r="326" spans="1:21" ht="14.4" customHeight="1" x14ac:dyDescent="0.3">
      <c r="A326" s="659">
        <v>25</v>
      </c>
      <c r="B326" s="660" t="s">
        <v>1498</v>
      </c>
      <c r="C326" s="660">
        <v>89301252</v>
      </c>
      <c r="D326" s="739" t="s">
        <v>2190</v>
      </c>
      <c r="E326" s="740" t="s">
        <v>1651</v>
      </c>
      <c r="F326" s="660" t="s">
        <v>1621</v>
      </c>
      <c r="G326" s="660" t="s">
        <v>1670</v>
      </c>
      <c r="H326" s="660" t="s">
        <v>1152</v>
      </c>
      <c r="I326" s="660" t="s">
        <v>1377</v>
      </c>
      <c r="J326" s="660" t="s">
        <v>1378</v>
      </c>
      <c r="K326" s="660" t="s">
        <v>1379</v>
      </c>
      <c r="L326" s="661">
        <v>154.01</v>
      </c>
      <c r="M326" s="661">
        <v>1078.07</v>
      </c>
      <c r="N326" s="660">
        <v>7</v>
      </c>
      <c r="O326" s="741">
        <v>5.5</v>
      </c>
      <c r="P326" s="661">
        <v>616.04</v>
      </c>
      <c r="Q326" s="676">
        <v>0.5714285714285714</v>
      </c>
      <c r="R326" s="660">
        <v>4</v>
      </c>
      <c r="S326" s="676">
        <v>0.5714285714285714</v>
      </c>
      <c r="T326" s="741">
        <v>4</v>
      </c>
      <c r="U326" s="699">
        <v>0.72727272727272729</v>
      </c>
    </row>
    <row r="327" spans="1:21" ht="14.4" customHeight="1" x14ac:dyDescent="0.3">
      <c r="A327" s="659">
        <v>25</v>
      </c>
      <c r="B327" s="660" t="s">
        <v>1498</v>
      </c>
      <c r="C327" s="660">
        <v>89301252</v>
      </c>
      <c r="D327" s="739" t="s">
        <v>2190</v>
      </c>
      <c r="E327" s="740" t="s">
        <v>1651</v>
      </c>
      <c r="F327" s="660" t="s">
        <v>1621</v>
      </c>
      <c r="G327" s="660" t="s">
        <v>1670</v>
      </c>
      <c r="H327" s="660" t="s">
        <v>558</v>
      </c>
      <c r="I327" s="660" t="s">
        <v>1901</v>
      </c>
      <c r="J327" s="660" t="s">
        <v>1378</v>
      </c>
      <c r="K327" s="660" t="s">
        <v>1379</v>
      </c>
      <c r="L327" s="661">
        <v>154.01</v>
      </c>
      <c r="M327" s="661">
        <v>154.01</v>
      </c>
      <c r="N327" s="660">
        <v>1</v>
      </c>
      <c r="O327" s="741">
        <v>1</v>
      </c>
      <c r="P327" s="661">
        <v>154.01</v>
      </c>
      <c r="Q327" s="676">
        <v>1</v>
      </c>
      <c r="R327" s="660">
        <v>1</v>
      </c>
      <c r="S327" s="676">
        <v>1</v>
      </c>
      <c r="T327" s="741">
        <v>1</v>
      </c>
      <c r="U327" s="699">
        <v>1</v>
      </c>
    </row>
    <row r="328" spans="1:21" ht="14.4" customHeight="1" x14ac:dyDescent="0.3">
      <c r="A328" s="659">
        <v>25</v>
      </c>
      <c r="B328" s="660" t="s">
        <v>1498</v>
      </c>
      <c r="C328" s="660">
        <v>89301252</v>
      </c>
      <c r="D328" s="739" t="s">
        <v>2190</v>
      </c>
      <c r="E328" s="740" t="s">
        <v>1651</v>
      </c>
      <c r="F328" s="660" t="s">
        <v>1621</v>
      </c>
      <c r="G328" s="660" t="s">
        <v>1713</v>
      </c>
      <c r="H328" s="660" t="s">
        <v>558</v>
      </c>
      <c r="I328" s="660" t="s">
        <v>1311</v>
      </c>
      <c r="J328" s="660" t="s">
        <v>1312</v>
      </c>
      <c r="K328" s="660" t="s">
        <v>1714</v>
      </c>
      <c r="L328" s="661">
        <v>38.65</v>
      </c>
      <c r="M328" s="661">
        <v>38.65</v>
      </c>
      <c r="N328" s="660">
        <v>1</v>
      </c>
      <c r="O328" s="741">
        <v>0.5</v>
      </c>
      <c r="P328" s="661"/>
      <c r="Q328" s="676">
        <v>0</v>
      </c>
      <c r="R328" s="660"/>
      <c r="S328" s="676">
        <v>0</v>
      </c>
      <c r="T328" s="741"/>
      <c r="U328" s="699">
        <v>0</v>
      </c>
    </row>
    <row r="329" spans="1:21" ht="14.4" customHeight="1" x14ac:dyDescent="0.3">
      <c r="A329" s="659">
        <v>25</v>
      </c>
      <c r="B329" s="660" t="s">
        <v>1498</v>
      </c>
      <c r="C329" s="660">
        <v>89301252</v>
      </c>
      <c r="D329" s="739" t="s">
        <v>2190</v>
      </c>
      <c r="E329" s="740" t="s">
        <v>1651</v>
      </c>
      <c r="F329" s="660" t="s">
        <v>1621</v>
      </c>
      <c r="G329" s="660" t="s">
        <v>1671</v>
      </c>
      <c r="H329" s="660" t="s">
        <v>1152</v>
      </c>
      <c r="I329" s="660" t="s">
        <v>1158</v>
      </c>
      <c r="J329" s="660" t="s">
        <v>656</v>
      </c>
      <c r="K329" s="660" t="s">
        <v>1591</v>
      </c>
      <c r="L329" s="661">
        <v>96.63</v>
      </c>
      <c r="M329" s="661">
        <v>966.3</v>
      </c>
      <c r="N329" s="660">
        <v>10</v>
      </c>
      <c r="O329" s="741">
        <v>9</v>
      </c>
      <c r="P329" s="661">
        <v>483.15</v>
      </c>
      <c r="Q329" s="676">
        <v>0.5</v>
      </c>
      <c r="R329" s="660">
        <v>5</v>
      </c>
      <c r="S329" s="676">
        <v>0.5</v>
      </c>
      <c r="T329" s="741">
        <v>4.5</v>
      </c>
      <c r="U329" s="699">
        <v>0.5</v>
      </c>
    </row>
    <row r="330" spans="1:21" ht="14.4" customHeight="1" x14ac:dyDescent="0.3">
      <c r="A330" s="659">
        <v>25</v>
      </c>
      <c r="B330" s="660" t="s">
        <v>1498</v>
      </c>
      <c r="C330" s="660">
        <v>89301252</v>
      </c>
      <c r="D330" s="739" t="s">
        <v>2190</v>
      </c>
      <c r="E330" s="740" t="s">
        <v>1651</v>
      </c>
      <c r="F330" s="660" t="s">
        <v>1621</v>
      </c>
      <c r="G330" s="660" t="s">
        <v>1671</v>
      </c>
      <c r="H330" s="660" t="s">
        <v>1152</v>
      </c>
      <c r="I330" s="660" t="s">
        <v>1158</v>
      </c>
      <c r="J330" s="660" t="s">
        <v>656</v>
      </c>
      <c r="K330" s="660" t="s">
        <v>1591</v>
      </c>
      <c r="L330" s="661">
        <v>59.55</v>
      </c>
      <c r="M330" s="661">
        <v>357.29999999999995</v>
      </c>
      <c r="N330" s="660">
        <v>6</v>
      </c>
      <c r="O330" s="741">
        <v>6</v>
      </c>
      <c r="P330" s="661">
        <v>238.2</v>
      </c>
      <c r="Q330" s="676">
        <v>0.66666666666666674</v>
      </c>
      <c r="R330" s="660">
        <v>4</v>
      </c>
      <c r="S330" s="676">
        <v>0.66666666666666663</v>
      </c>
      <c r="T330" s="741">
        <v>4</v>
      </c>
      <c r="U330" s="699">
        <v>0.66666666666666663</v>
      </c>
    </row>
    <row r="331" spans="1:21" ht="14.4" customHeight="1" x14ac:dyDescent="0.3">
      <c r="A331" s="659">
        <v>25</v>
      </c>
      <c r="B331" s="660" t="s">
        <v>1498</v>
      </c>
      <c r="C331" s="660">
        <v>89301252</v>
      </c>
      <c r="D331" s="739" t="s">
        <v>2190</v>
      </c>
      <c r="E331" s="740" t="s">
        <v>1651</v>
      </c>
      <c r="F331" s="660" t="s">
        <v>1621</v>
      </c>
      <c r="G331" s="660" t="s">
        <v>1671</v>
      </c>
      <c r="H331" s="660" t="s">
        <v>558</v>
      </c>
      <c r="I331" s="660" t="s">
        <v>1072</v>
      </c>
      <c r="J331" s="660" t="s">
        <v>656</v>
      </c>
      <c r="K331" s="660" t="s">
        <v>1681</v>
      </c>
      <c r="L331" s="661">
        <v>59.55</v>
      </c>
      <c r="M331" s="661">
        <v>119.1</v>
      </c>
      <c r="N331" s="660">
        <v>2</v>
      </c>
      <c r="O331" s="741">
        <v>2</v>
      </c>
      <c r="P331" s="661">
        <v>59.55</v>
      </c>
      <c r="Q331" s="676">
        <v>0.5</v>
      </c>
      <c r="R331" s="660">
        <v>1</v>
      </c>
      <c r="S331" s="676">
        <v>0.5</v>
      </c>
      <c r="T331" s="741">
        <v>1</v>
      </c>
      <c r="U331" s="699">
        <v>0.5</v>
      </c>
    </row>
    <row r="332" spans="1:21" ht="14.4" customHeight="1" x14ac:dyDescent="0.3">
      <c r="A332" s="659">
        <v>25</v>
      </c>
      <c r="B332" s="660" t="s">
        <v>1498</v>
      </c>
      <c r="C332" s="660">
        <v>89301252</v>
      </c>
      <c r="D332" s="739" t="s">
        <v>2190</v>
      </c>
      <c r="E332" s="740" t="s">
        <v>1651</v>
      </c>
      <c r="F332" s="660" t="s">
        <v>1621</v>
      </c>
      <c r="G332" s="660" t="s">
        <v>1688</v>
      </c>
      <c r="H332" s="660" t="s">
        <v>558</v>
      </c>
      <c r="I332" s="660" t="s">
        <v>2067</v>
      </c>
      <c r="J332" s="660" t="s">
        <v>2068</v>
      </c>
      <c r="K332" s="660" t="s">
        <v>664</v>
      </c>
      <c r="L332" s="661">
        <v>314.89999999999998</v>
      </c>
      <c r="M332" s="661">
        <v>314.89999999999998</v>
      </c>
      <c r="N332" s="660">
        <v>1</v>
      </c>
      <c r="O332" s="741">
        <v>1</v>
      </c>
      <c r="P332" s="661">
        <v>314.89999999999998</v>
      </c>
      <c r="Q332" s="676">
        <v>1</v>
      </c>
      <c r="R332" s="660">
        <v>1</v>
      </c>
      <c r="S332" s="676">
        <v>1</v>
      </c>
      <c r="T332" s="741">
        <v>1</v>
      </c>
      <c r="U332" s="699">
        <v>1</v>
      </c>
    </row>
    <row r="333" spans="1:21" ht="14.4" customHeight="1" x14ac:dyDescent="0.3">
      <c r="A333" s="659">
        <v>25</v>
      </c>
      <c r="B333" s="660" t="s">
        <v>1498</v>
      </c>
      <c r="C333" s="660">
        <v>89301252</v>
      </c>
      <c r="D333" s="739" t="s">
        <v>2190</v>
      </c>
      <c r="E333" s="740" t="s">
        <v>1651</v>
      </c>
      <c r="F333" s="660" t="s">
        <v>1621</v>
      </c>
      <c r="G333" s="660" t="s">
        <v>2069</v>
      </c>
      <c r="H333" s="660" t="s">
        <v>558</v>
      </c>
      <c r="I333" s="660" t="s">
        <v>2070</v>
      </c>
      <c r="J333" s="660" t="s">
        <v>717</v>
      </c>
      <c r="K333" s="660" t="s">
        <v>2071</v>
      </c>
      <c r="L333" s="661">
        <v>0</v>
      </c>
      <c r="M333" s="661">
        <v>0</v>
      </c>
      <c r="N333" s="660">
        <v>1</v>
      </c>
      <c r="O333" s="741">
        <v>1</v>
      </c>
      <c r="P333" s="661">
        <v>0</v>
      </c>
      <c r="Q333" s="676"/>
      <c r="R333" s="660">
        <v>1</v>
      </c>
      <c r="S333" s="676">
        <v>1</v>
      </c>
      <c r="T333" s="741">
        <v>1</v>
      </c>
      <c r="U333" s="699">
        <v>1</v>
      </c>
    </row>
    <row r="334" spans="1:21" ht="14.4" customHeight="1" x14ac:dyDescent="0.3">
      <c r="A334" s="659">
        <v>25</v>
      </c>
      <c r="B334" s="660" t="s">
        <v>1498</v>
      </c>
      <c r="C334" s="660">
        <v>89301252</v>
      </c>
      <c r="D334" s="739" t="s">
        <v>2190</v>
      </c>
      <c r="E334" s="740" t="s">
        <v>1651</v>
      </c>
      <c r="F334" s="660" t="s">
        <v>1621</v>
      </c>
      <c r="G334" s="660" t="s">
        <v>1981</v>
      </c>
      <c r="H334" s="660" t="s">
        <v>558</v>
      </c>
      <c r="I334" s="660" t="s">
        <v>690</v>
      </c>
      <c r="J334" s="660" t="s">
        <v>1982</v>
      </c>
      <c r="K334" s="660" t="s">
        <v>1983</v>
      </c>
      <c r="L334" s="661">
        <v>0</v>
      </c>
      <c r="M334" s="661">
        <v>0</v>
      </c>
      <c r="N334" s="660">
        <v>1</v>
      </c>
      <c r="O334" s="741">
        <v>0.5</v>
      </c>
      <c r="P334" s="661">
        <v>0</v>
      </c>
      <c r="Q334" s="676"/>
      <c r="R334" s="660">
        <v>1</v>
      </c>
      <c r="S334" s="676">
        <v>1</v>
      </c>
      <c r="T334" s="741">
        <v>0.5</v>
      </c>
      <c r="U334" s="699">
        <v>1</v>
      </c>
    </row>
    <row r="335" spans="1:21" ht="14.4" customHeight="1" x14ac:dyDescent="0.3">
      <c r="A335" s="659">
        <v>25</v>
      </c>
      <c r="B335" s="660" t="s">
        <v>1498</v>
      </c>
      <c r="C335" s="660">
        <v>89301252</v>
      </c>
      <c r="D335" s="739" t="s">
        <v>2190</v>
      </c>
      <c r="E335" s="740" t="s">
        <v>1651</v>
      </c>
      <c r="F335" s="660" t="s">
        <v>1621</v>
      </c>
      <c r="G335" s="660" t="s">
        <v>1781</v>
      </c>
      <c r="H335" s="660" t="s">
        <v>558</v>
      </c>
      <c r="I335" s="660" t="s">
        <v>2072</v>
      </c>
      <c r="J335" s="660" t="s">
        <v>1788</v>
      </c>
      <c r="K335" s="660" t="s">
        <v>2073</v>
      </c>
      <c r="L335" s="661">
        <v>0</v>
      </c>
      <c r="M335" s="661">
        <v>0</v>
      </c>
      <c r="N335" s="660">
        <v>1</v>
      </c>
      <c r="O335" s="741">
        <v>1</v>
      </c>
      <c r="P335" s="661">
        <v>0</v>
      </c>
      <c r="Q335" s="676"/>
      <c r="R335" s="660">
        <v>1</v>
      </c>
      <c r="S335" s="676">
        <v>1</v>
      </c>
      <c r="T335" s="741">
        <v>1</v>
      </c>
      <c r="U335" s="699">
        <v>1</v>
      </c>
    </row>
    <row r="336" spans="1:21" ht="14.4" customHeight="1" x14ac:dyDescent="0.3">
      <c r="A336" s="659">
        <v>25</v>
      </c>
      <c r="B336" s="660" t="s">
        <v>1498</v>
      </c>
      <c r="C336" s="660">
        <v>89301252</v>
      </c>
      <c r="D336" s="739" t="s">
        <v>2190</v>
      </c>
      <c r="E336" s="740" t="s">
        <v>1652</v>
      </c>
      <c r="F336" s="660" t="s">
        <v>1621</v>
      </c>
      <c r="G336" s="660" t="s">
        <v>1666</v>
      </c>
      <c r="H336" s="660" t="s">
        <v>558</v>
      </c>
      <c r="I336" s="660" t="s">
        <v>1318</v>
      </c>
      <c r="J336" s="660" t="s">
        <v>1577</v>
      </c>
      <c r="K336" s="660" t="s">
        <v>1578</v>
      </c>
      <c r="L336" s="661">
        <v>333.31</v>
      </c>
      <c r="M336" s="661">
        <v>4666.34</v>
      </c>
      <c r="N336" s="660">
        <v>14</v>
      </c>
      <c r="O336" s="741">
        <v>13.5</v>
      </c>
      <c r="P336" s="661">
        <v>1999.86</v>
      </c>
      <c r="Q336" s="676">
        <v>0.42857142857142855</v>
      </c>
      <c r="R336" s="660">
        <v>6</v>
      </c>
      <c r="S336" s="676">
        <v>0.42857142857142855</v>
      </c>
      <c r="T336" s="741">
        <v>6</v>
      </c>
      <c r="U336" s="699">
        <v>0.44444444444444442</v>
      </c>
    </row>
    <row r="337" spans="1:21" ht="14.4" customHeight="1" x14ac:dyDescent="0.3">
      <c r="A337" s="659">
        <v>25</v>
      </c>
      <c r="B337" s="660" t="s">
        <v>1498</v>
      </c>
      <c r="C337" s="660">
        <v>89301252</v>
      </c>
      <c r="D337" s="739" t="s">
        <v>2190</v>
      </c>
      <c r="E337" s="740" t="s">
        <v>1652</v>
      </c>
      <c r="F337" s="660" t="s">
        <v>1621</v>
      </c>
      <c r="G337" s="660" t="s">
        <v>1666</v>
      </c>
      <c r="H337" s="660" t="s">
        <v>558</v>
      </c>
      <c r="I337" s="660" t="s">
        <v>1318</v>
      </c>
      <c r="J337" s="660" t="s">
        <v>1577</v>
      </c>
      <c r="K337" s="660" t="s">
        <v>1578</v>
      </c>
      <c r="L337" s="661">
        <v>156.86000000000001</v>
      </c>
      <c r="M337" s="661">
        <v>3764.6400000000012</v>
      </c>
      <c r="N337" s="660">
        <v>24</v>
      </c>
      <c r="O337" s="741">
        <v>23</v>
      </c>
      <c r="P337" s="661">
        <v>1882.3200000000006</v>
      </c>
      <c r="Q337" s="676">
        <v>0.5</v>
      </c>
      <c r="R337" s="660">
        <v>12</v>
      </c>
      <c r="S337" s="676">
        <v>0.5</v>
      </c>
      <c r="T337" s="741">
        <v>11</v>
      </c>
      <c r="U337" s="699">
        <v>0.47826086956521741</v>
      </c>
    </row>
    <row r="338" spans="1:21" ht="14.4" customHeight="1" x14ac:dyDescent="0.3">
      <c r="A338" s="659">
        <v>25</v>
      </c>
      <c r="B338" s="660" t="s">
        <v>1498</v>
      </c>
      <c r="C338" s="660">
        <v>89301252</v>
      </c>
      <c r="D338" s="739" t="s">
        <v>2190</v>
      </c>
      <c r="E338" s="740" t="s">
        <v>1652</v>
      </c>
      <c r="F338" s="660" t="s">
        <v>1621</v>
      </c>
      <c r="G338" s="660" t="s">
        <v>1666</v>
      </c>
      <c r="H338" s="660" t="s">
        <v>558</v>
      </c>
      <c r="I338" s="660" t="s">
        <v>1453</v>
      </c>
      <c r="J338" s="660" t="s">
        <v>1613</v>
      </c>
      <c r="K338" s="660" t="s">
        <v>1614</v>
      </c>
      <c r="L338" s="661">
        <v>151.61000000000001</v>
      </c>
      <c r="M338" s="661">
        <v>303.22000000000003</v>
      </c>
      <c r="N338" s="660">
        <v>2</v>
      </c>
      <c r="O338" s="741">
        <v>2</v>
      </c>
      <c r="P338" s="661">
        <v>151.61000000000001</v>
      </c>
      <c r="Q338" s="676">
        <v>0.5</v>
      </c>
      <c r="R338" s="660">
        <v>1</v>
      </c>
      <c r="S338" s="676">
        <v>0.5</v>
      </c>
      <c r="T338" s="741">
        <v>1</v>
      </c>
      <c r="U338" s="699">
        <v>0.5</v>
      </c>
    </row>
    <row r="339" spans="1:21" ht="14.4" customHeight="1" x14ac:dyDescent="0.3">
      <c r="A339" s="659">
        <v>25</v>
      </c>
      <c r="B339" s="660" t="s">
        <v>1498</v>
      </c>
      <c r="C339" s="660">
        <v>89301252</v>
      </c>
      <c r="D339" s="739" t="s">
        <v>2190</v>
      </c>
      <c r="E339" s="740" t="s">
        <v>1652</v>
      </c>
      <c r="F339" s="660" t="s">
        <v>1621</v>
      </c>
      <c r="G339" s="660" t="s">
        <v>1666</v>
      </c>
      <c r="H339" s="660" t="s">
        <v>558</v>
      </c>
      <c r="I339" s="660" t="s">
        <v>1669</v>
      </c>
      <c r="J339" s="660" t="s">
        <v>1577</v>
      </c>
      <c r="K339" s="660" t="s">
        <v>1578</v>
      </c>
      <c r="L339" s="661">
        <v>156.86000000000001</v>
      </c>
      <c r="M339" s="661">
        <v>941.16000000000008</v>
      </c>
      <c r="N339" s="660">
        <v>6</v>
      </c>
      <c r="O339" s="741">
        <v>6</v>
      </c>
      <c r="P339" s="661">
        <v>627.44000000000005</v>
      </c>
      <c r="Q339" s="676">
        <v>0.66666666666666663</v>
      </c>
      <c r="R339" s="660">
        <v>4</v>
      </c>
      <c r="S339" s="676">
        <v>0.66666666666666663</v>
      </c>
      <c r="T339" s="741">
        <v>4</v>
      </c>
      <c r="U339" s="699">
        <v>0.66666666666666663</v>
      </c>
    </row>
    <row r="340" spans="1:21" ht="14.4" customHeight="1" x14ac:dyDescent="0.3">
      <c r="A340" s="659">
        <v>25</v>
      </c>
      <c r="B340" s="660" t="s">
        <v>1498</v>
      </c>
      <c r="C340" s="660">
        <v>89301252</v>
      </c>
      <c r="D340" s="739" t="s">
        <v>2190</v>
      </c>
      <c r="E340" s="740" t="s">
        <v>1652</v>
      </c>
      <c r="F340" s="660" t="s">
        <v>1621</v>
      </c>
      <c r="G340" s="660" t="s">
        <v>2074</v>
      </c>
      <c r="H340" s="660" t="s">
        <v>558</v>
      </c>
      <c r="I340" s="660" t="s">
        <v>2075</v>
      </c>
      <c r="J340" s="660" t="s">
        <v>2076</v>
      </c>
      <c r="K340" s="660" t="s">
        <v>2077</v>
      </c>
      <c r="L340" s="661">
        <v>65.209999999999994</v>
      </c>
      <c r="M340" s="661">
        <v>65.209999999999994</v>
      </c>
      <c r="N340" s="660">
        <v>1</v>
      </c>
      <c r="O340" s="741">
        <v>0.5</v>
      </c>
      <c r="P340" s="661">
        <v>65.209999999999994</v>
      </c>
      <c r="Q340" s="676">
        <v>1</v>
      </c>
      <c r="R340" s="660">
        <v>1</v>
      </c>
      <c r="S340" s="676">
        <v>1</v>
      </c>
      <c r="T340" s="741">
        <v>0.5</v>
      </c>
      <c r="U340" s="699">
        <v>1</v>
      </c>
    </row>
    <row r="341" spans="1:21" ht="14.4" customHeight="1" x14ac:dyDescent="0.3">
      <c r="A341" s="659">
        <v>25</v>
      </c>
      <c r="B341" s="660" t="s">
        <v>1498</v>
      </c>
      <c r="C341" s="660">
        <v>89301252</v>
      </c>
      <c r="D341" s="739" t="s">
        <v>2190</v>
      </c>
      <c r="E341" s="740" t="s">
        <v>1652</v>
      </c>
      <c r="F341" s="660" t="s">
        <v>1621</v>
      </c>
      <c r="G341" s="660" t="s">
        <v>1674</v>
      </c>
      <c r="H341" s="660" t="s">
        <v>1152</v>
      </c>
      <c r="I341" s="660" t="s">
        <v>1373</v>
      </c>
      <c r="J341" s="660" t="s">
        <v>1374</v>
      </c>
      <c r="K341" s="660" t="s">
        <v>1582</v>
      </c>
      <c r="L341" s="661">
        <v>184.22</v>
      </c>
      <c r="M341" s="661">
        <v>2947.52</v>
      </c>
      <c r="N341" s="660">
        <v>16</v>
      </c>
      <c r="O341" s="741">
        <v>11.5</v>
      </c>
      <c r="P341" s="661">
        <v>1105.32</v>
      </c>
      <c r="Q341" s="676">
        <v>0.375</v>
      </c>
      <c r="R341" s="660">
        <v>6</v>
      </c>
      <c r="S341" s="676">
        <v>0.375</v>
      </c>
      <c r="T341" s="741">
        <v>4.5</v>
      </c>
      <c r="U341" s="699">
        <v>0.39130434782608697</v>
      </c>
    </row>
    <row r="342" spans="1:21" ht="14.4" customHeight="1" x14ac:dyDescent="0.3">
      <c r="A342" s="659">
        <v>25</v>
      </c>
      <c r="B342" s="660" t="s">
        <v>1498</v>
      </c>
      <c r="C342" s="660">
        <v>89301252</v>
      </c>
      <c r="D342" s="739" t="s">
        <v>2190</v>
      </c>
      <c r="E342" s="740" t="s">
        <v>1652</v>
      </c>
      <c r="F342" s="660" t="s">
        <v>1621</v>
      </c>
      <c r="G342" s="660" t="s">
        <v>1991</v>
      </c>
      <c r="H342" s="660" t="s">
        <v>1152</v>
      </c>
      <c r="I342" s="660" t="s">
        <v>2078</v>
      </c>
      <c r="J342" s="660" t="s">
        <v>1201</v>
      </c>
      <c r="K342" s="660" t="s">
        <v>2079</v>
      </c>
      <c r="L342" s="661">
        <v>413.22</v>
      </c>
      <c r="M342" s="661">
        <v>413.22</v>
      </c>
      <c r="N342" s="660">
        <v>1</v>
      </c>
      <c r="O342" s="741">
        <v>0.5</v>
      </c>
      <c r="P342" s="661">
        <v>413.22</v>
      </c>
      <c r="Q342" s="676">
        <v>1</v>
      </c>
      <c r="R342" s="660">
        <v>1</v>
      </c>
      <c r="S342" s="676">
        <v>1</v>
      </c>
      <c r="T342" s="741">
        <v>0.5</v>
      </c>
      <c r="U342" s="699">
        <v>1</v>
      </c>
    </row>
    <row r="343" spans="1:21" ht="14.4" customHeight="1" x14ac:dyDescent="0.3">
      <c r="A343" s="659">
        <v>25</v>
      </c>
      <c r="B343" s="660" t="s">
        <v>1498</v>
      </c>
      <c r="C343" s="660">
        <v>89301252</v>
      </c>
      <c r="D343" s="739" t="s">
        <v>2190</v>
      </c>
      <c r="E343" s="740" t="s">
        <v>1652</v>
      </c>
      <c r="F343" s="660" t="s">
        <v>1621</v>
      </c>
      <c r="G343" s="660" t="s">
        <v>1801</v>
      </c>
      <c r="H343" s="660" t="s">
        <v>558</v>
      </c>
      <c r="I343" s="660" t="s">
        <v>1853</v>
      </c>
      <c r="J343" s="660" t="s">
        <v>1803</v>
      </c>
      <c r="K343" s="660" t="s">
        <v>1854</v>
      </c>
      <c r="L343" s="661">
        <v>128.9</v>
      </c>
      <c r="M343" s="661">
        <v>128.9</v>
      </c>
      <c r="N343" s="660">
        <v>1</v>
      </c>
      <c r="O343" s="741">
        <v>0.5</v>
      </c>
      <c r="P343" s="661">
        <v>128.9</v>
      </c>
      <c r="Q343" s="676">
        <v>1</v>
      </c>
      <c r="R343" s="660">
        <v>1</v>
      </c>
      <c r="S343" s="676">
        <v>1</v>
      </c>
      <c r="T343" s="741">
        <v>0.5</v>
      </c>
      <c r="U343" s="699">
        <v>1</v>
      </c>
    </row>
    <row r="344" spans="1:21" ht="14.4" customHeight="1" x14ac:dyDescent="0.3">
      <c r="A344" s="659">
        <v>25</v>
      </c>
      <c r="B344" s="660" t="s">
        <v>1498</v>
      </c>
      <c r="C344" s="660">
        <v>89301252</v>
      </c>
      <c r="D344" s="739" t="s">
        <v>2190</v>
      </c>
      <c r="E344" s="740" t="s">
        <v>1652</v>
      </c>
      <c r="F344" s="660" t="s">
        <v>1621</v>
      </c>
      <c r="G344" s="660" t="s">
        <v>1806</v>
      </c>
      <c r="H344" s="660" t="s">
        <v>558</v>
      </c>
      <c r="I344" s="660" t="s">
        <v>720</v>
      </c>
      <c r="J344" s="660" t="s">
        <v>721</v>
      </c>
      <c r="K344" s="660" t="s">
        <v>1807</v>
      </c>
      <c r="L344" s="661">
        <v>163.9</v>
      </c>
      <c r="M344" s="661">
        <v>163.9</v>
      </c>
      <c r="N344" s="660">
        <v>1</v>
      </c>
      <c r="O344" s="741">
        <v>1</v>
      </c>
      <c r="P344" s="661">
        <v>163.9</v>
      </c>
      <c r="Q344" s="676">
        <v>1</v>
      </c>
      <c r="R344" s="660">
        <v>1</v>
      </c>
      <c r="S344" s="676">
        <v>1</v>
      </c>
      <c r="T344" s="741">
        <v>1</v>
      </c>
      <c r="U344" s="699">
        <v>1</v>
      </c>
    </row>
    <row r="345" spans="1:21" ht="14.4" customHeight="1" x14ac:dyDescent="0.3">
      <c r="A345" s="659">
        <v>25</v>
      </c>
      <c r="B345" s="660" t="s">
        <v>1498</v>
      </c>
      <c r="C345" s="660">
        <v>89301252</v>
      </c>
      <c r="D345" s="739" t="s">
        <v>2190</v>
      </c>
      <c r="E345" s="740" t="s">
        <v>1652</v>
      </c>
      <c r="F345" s="660" t="s">
        <v>1621</v>
      </c>
      <c r="G345" s="660" t="s">
        <v>1670</v>
      </c>
      <c r="H345" s="660" t="s">
        <v>1152</v>
      </c>
      <c r="I345" s="660" t="s">
        <v>1377</v>
      </c>
      <c r="J345" s="660" t="s">
        <v>1378</v>
      </c>
      <c r="K345" s="660" t="s">
        <v>1379</v>
      </c>
      <c r="L345" s="661">
        <v>154.01</v>
      </c>
      <c r="M345" s="661">
        <v>3080.2</v>
      </c>
      <c r="N345" s="660">
        <v>20</v>
      </c>
      <c r="O345" s="741">
        <v>19.5</v>
      </c>
      <c r="P345" s="661">
        <v>1848.12</v>
      </c>
      <c r="Q345" s="676">
        <v>0.6</v>
      </c>
      <c r="R345" s="660">
        <v>12</v>
      </c>
      <c r="S345" s="676">
        <v>0.6</v>
      </c>
      <c r="T345" s="741">
        <v>11.5</v>
      </c>
      <c r="U345" s="699">
        <v>0.58974358974358976</v>
      </c>
    </row>
    <row r="346" spans="1:21" ht="14.4" customHeight="1" x14ac:dyDescent="0.3">
      <c r="A346" s="659">
        <v>25</v>
      </c>
      <c r="B346" s="660" t="s">
        <v>1498</v>
      </c>
      <c r="C346" s="660">
        <v>89301252</v>
      </c>
      <c r="D346" s="739" t="s">
        <v>2190</v>
      </c>
      <c r="E346" s="740" t="s">
        <v>1652</v>
      </c>
      <c r="F346" s="660" t="s">
        <v>1621</v>
      </c>
      <c r="G346" s="660" t="s">
        <v>1671</v>
      </c>
      <c r="H346" s="660" t="s">
        <v>1152</v>
      </c>
      <c r="I346" s="660" t="s">
        <v>1672</v>
      </c>
      <c r="J346" s="660" t="s">
        <v>656</v>
      </c>
      <c r="K346" s="660" t="s">
        <v>1673</v>
      </c>
      <c r="L346" s="661">
        <v>48.31</v>
      </c>
      <c r="M346" s="661">
        <v>193.24</v>
      </c>
      <c r="N346" s="660">
        <v>4</v>
      </c>
      <c r="O346" s="741">
        <v>2.5</v>
      </c>
      <c r="P346" s="661">
        <v>144.93</v>
      </c>
      <c r="Q346" s="676">
        <v>0.75</v>
      </c>
      <c r="R346" s="660">
        <v>3</v>
      </c>
      <c r="S346" s="676">
        <v>0.75</v>
      </c>
      <c r="T346" s="741">
        <v>1.5</v>
      </c>
      <c r="U346" s="699">
        <v>0.6</v>
      </c>
    </row>
    <row r="347" spans="1:21" ht="14.4" customHeight="1" x14ac:dyDescent="0.3">
      <c r="A347" s="659">
        <v>25</v>
      </c>
      <c r="B347" s="660" t="s">
        <v>1498</v>
      </c>
      <c r="C347" s="660">
        <v>89301252</v>
      </c>
      <c r="D347" s="739" t="s">
        <v>2190</v>
      </c>
      <c r="E347" s="740" t="s">
        <v>1652</v>
      </c>
      <c r="F347" s="660" t="s">
        <v>1621</v>
      </c>
      <c r="G347" s="660" t="s">
        <v>1671</v>
      </c>
      <c r="H347" s="660" t="s">
        <v>1152</v>
      </c>
      <c r="I347" s="660" t="s">
        <v>1672</v>
      </c>
      <c r="J347" s="660" t="s">
        <v>656</v>
      </c>
      <c r="K347" s="660" t="s">
        <v>1673</v>
      </c>
      <c r="L347" s="661">
        <v>29.78</v>
      </c>
      <c r="M347" s="661">
        <v>59.56</v>
      </c>
      <c r="N347" s="660">
        <v>2</v>
      </c>
      <c r="O347" s="741">
        <v>2</v>
      </c>
      <c r="P347" s="661">
        <v>59.56</v>
      </c>
      <c r="Q347" s="676">
        <v>1</v>
      </c>
      <c r="R347" s="660">
        <v>2</v>
      </c>
      <c r="S347" s="676">
        <v>1</v>
      </c>
      <c r="T347" s="741">
        <v>2</v>
      </c>
      <c r="U347" s="699">
        <v>1</v>
      </c>
    </row>
    <row r="348" spans="1:21" ht="14.4" customHeight="1" x14ac:dyDescent="0.3">
      <c r="A348" s="659">
        <v>25</v>
      </c>
      <c r="B348" s="660" t="s">
        <v>1498</v>
      </c>
      <c r="C348" s="660">
        <v>89301252</v>
      </c>
      <c r="D348" s="739" t="s">
        <v>2190</v>
      </c>
      <c r="E348" s="740" t="s">
        <v>1652</v>
      </c>
      <c r="F348" s="660" t="s">
        <v>1621</v>
      </c>
      <c r="G348" s="660" t="s">
        <v>1671</v>
      </c>
      <c r="H348" s="660" t="s">
        <v>1152</v>
      </c>
      <c r="I348" s="660" t="s">
        <v>1158</v>
      </c>
      <c r="J348" s="660" t="s">
        <v>656</v>
      </c>
      <c r="K348" s="660" t="s">
        <v>1591</v>
      </c>
      <c r="L348" s="661">
        <v>59.55</v>
      </c>
      <c r="M348" s="661">
        <v>59.55</v>
      </c>
      <c r="N348" s="660">
        <v>1</v>
      </c>
      <c r="O348" s="741">
        <v>1</v>
      </c>
      <c r="P348" s="661">
        <v>59.55</v>
      </c>
      <c r="Q348" s="676">
        <v>1</v>
      </c>
      <c r="R348" s="660">
        <v>1</v>
      </c>
      <c r="S348" s="676">
        <v>1</v>
      </c>
      <c r="T348" s="741">
        <v>1</v>
      </c>
      <c r="U348" s="699">
        <v>1</v>
      </c>
    </row>
    <row r="349" spans="1:21" ht="14.4" customHeight="1" x14ac:dyDescent="0.3">
      <c r="A349" s="659">
        <v>25</v>
      </c>
      <c r="B349" s="660" t="s">
        <v>1498</v>
      </c>
      <c r="C349" s="660">
        <v>89301252</v>
      </c>
      <c r="D349" s="739" t="s">
        <v>2190</v>
      </c>
      <c r="E349" s="740" t="s">
        <v>1652</v>
      </c>
      <c r="F349" s="660" t="s">
        <v>1621</v>
      </c>
      <c r="G349" s="660" t="s">
        <v>1671</v>
      </c>
      <c r="H349" s="660" t="s">
        <v>558</v>
      </c>
      <c r="I349" s="660" t="s">
        <v>2080</v>
      </c>
      <c r="J349" s="660" t="s">
        <v>2081</v>
      </c>
      <c r="K349" s="660" t="s">
        <v>2082</v>
      </c>
      <c r="L349" s="661">
        <v>0</v>
      </c>
      <c r="M349" s="661">
        <v>0</v>
      </c>
      <c r="N349" s="660">
        <v>3</v>
      </c>
      <c r="O349" s="741">
        <v>3</v>
      </c>
      <c r="P349" s="661"/>
      <c r="Q349" s="676"/>
      <c r="R349" s="660"/>
      <c r="S349" s="676">
        <v>0</v>
      </c>
      <c r="T349" s="741"/>
      <c r="U349" s="699">
        <v>0</v>
      </c>
    </row>
    <row r="350" spans="1:21" ht="14.4" customHeight="1" x14ac:dyDescent="0.3">
      <c r="A350" s="659">
        <v>25</v>
      </c>
      <c r="B350" s="660" t="s">
        <v>1498</v>
      </c>
      <c r="C350" s="660">
        <v>89301252</v>
      </c>
      <c r="D350" s="739" t="s">
        <v>2190</v>
      </c>
      <c r="E350" s="740" t="s">
        <v>1652</v>
      </c>
      <c r="F350" s="660" t="s">
        <v>1621</v>
      </c>
      <c r="G350" s="660" t="s">
        <v>2083</v>
      </c>
      <c r="H350" s="660" t="s">
        <v>558</v>
      </c>
      <c r="I350" s="660" t="s">
        <v>2084</v>
      </c>
      <c r="J350" s="660" t="s">
        <v>2085</v>
      </c>
      <c r="K350" s="660" t="s">
        <v>2086</v>
      </c>
      <c r="L350" s="661">
        <v>0</v>
      </c>
      <c r="M350" s="661">
        <v>0</v>
      </c>
      <c r="N350" s="660">
        <v>1</v>
      </c>
      <c r="O350" s="741">
        <v>1</v>
      </c>
      <c r="P350" s="661"/>
      <c r="Q350" s="676"/>
      <c r="R350" s="660"/>
      <c r="S350" s="676">
        <v>0</v>
      </c>
      <c r="T350" s="741"/>
      <c r="U350" s="699">
        <v>0</v>
      </c>
    </row>
    <row r="351" spans="1:21" ht="14.4" customHeight="1" x14ac:dyDescent="0.3">
      <c r="A351" s="659">
        <v>25</v>
      </c>
      <c r="B351" s="660" t="s">
        <v>1498</v>
      </c>
      <c r="C351" s="660">
        <v>89301252</v>
      </c>
      <c r="D351" s="739" t="s">
        <v>2190</v>
      </c>
      <c r="E351" s="740" t="s">
        <v>1652</v>
      </c>
      <c r="F351" s="660" t="s">
        <v>1621</v>
      </c>
      <c r="G351" s="660" t="s">
        <v>1781</v>
      </c>
      <c r="H351" s="660" t="s">
        <v>558</v>
      </c>
      <c r="I351" s="660" t="s">
        <v>1782</v>
      </c>
      <c r="J351" s="660" t="s">
        <v>1783</v>
      </c>
      <c r="K351" s="660" t="s">
        <v>1784</v>
      </c>
      <c r="L351" s="661">
        <v>0</v>
      </c>
      <c r="M351" s="661">
        <v>0</v>
      </c>
      <c r="N351" s="660">
        <v>6</v>
      </c>
      <c r="O351" s="741">
        <v>1.5</v>
      </c>
      <c r="P351" s="661"/>
      <c r="Q351" s="676"/>
      <c r="R351" s="660"/>
      <c r="S351" s="676">
        <v>0</v>
      </c>
      <c r="T351" s="741"/>
      <c r="U351" s="699">
        <v>0</v>
      </c>
    </row>
    <row r="352" spans="1:21" ht="14.4" customHeight="1" x14ac:dyDescent="0.3">
      <c r="A352" s="659">
        <v>25</v>
      </c>
      <c r="B352" s="660" t="s">
        <v>1498</v>
      </c>
      <c r="C352" s="660">
        <v>89301252</v>
      </c>
      <c r="D352" s="739" t="s">
        <v>2190</v>
      </c>
      <c r="E352" s="740" t="s">
        <v>1653</v>
      </c>
      <c r="F352" s="660" t="s">
        <v>1621</v>
      </c>
      <c r="G352" s="660" t="s">
        <v>2087</v>
      </c>
      <c r="H352" s="660" t="s">
        <v>558</v>
      </c>
      <c r="I352" s="660" t="s">
        <v>2088</v>
      </c>
      <c r="J352" s="660" t="s">
        <v>2089</v>
      </c>
      <c r="K352" s="660" t="s">
        <v>2090</v>
      </c>
      <c r="L352" s="661">
        <v>0</v>
      </c>
      <c r="M352" s="661">
        <v>0</v>
      </c>
      <c r="N352" s="660">
        <v>1</v>
      </c>
      <c r="O352" s="741">
        <v>1</v>
      </c>
      <c r="P352" s="661"/>
      <c r="Q352" s="676"/>
      <c r="R352" s="660"/>
      <c r="S352" s="676">
        <v>0</v>
      </c>
      <c r="T352" s="741"/>
      <c r="U352" s="699">
        <v>0</v>
      </c>
    </row>
    <row r="353" spans="1:21" ht="14.4" customHeight="1" x14ac:dyDescent="0.3">
      <c r="A353" s="659">
        <v>25</v>
      </c>
      <c r="B353" s="660" t="s">
        <v>1498</v>
      </c>
      <c r="C353" s="660">
        <v>89301252</v>
      </c>
      <c r="D353" s="739" t="s">
        <v>2190</v>
      </c>
      <c r="E353" s="740" t="s">
        <v>1653</v>
      </c>
      <c r="F353" s="660" t="s">
        <v>1621</v>
      </c>
      <c r="G353" s="660" t="s">
        <v>1666</v>
      </c>
      <c r="H353" s="660" t="s">
        <v>558</v>
      </c>
      <c r="I353" s="660" t="s">
        <v>1667</v>
      </c>
      <c r="J353" s="660" t="s">
        <v>1577</v>
      </c>
      <c r="K353" s="660" t="s">
        <v>1668</v>
      </c>
      <c r="L353" s="661">
        <v>0</v>
      </c>
      <c r="M353" s="661">
        <v>0</v>
      </c>
      <c r="N353" s="660">
        <v>10</v>
      </c>
      <c r="O353" s="741">
        <v>8.5</v>
      </c>
      <c r="P353" s="661">
        <v>0</v>
      </c>
      <c r="Q353" s="676"/>
      <c r="R353" s="660">
        <v>8</v>
      </c>
      <c r="S353" s="676">
        <v>0.8</v>
      </c>
      <c r="T353" s="741">
        <v>7</v>
      </c>
      <c r="U353" s="699">
        <v>0.82352941176470584</v>
      </c>
    </row>
    <row r="354" spans="1:21" ht="14.4" customHeight="1" x14ac:dyDescent="0.3">
      <c r="A354" s="659">
        <v>25</v>
      </c>
      <c r="B354" s="660" t="s">
        <v>1498</v>
      </c>
      <c r="C354" s="660">
        <v>89301252</v>
      </c>
      <c r="D354" s="739" t="s">
        <v>2190</v>
      </c>
      <c r="E354" s="740" t="s">
        <v>1653</v>
      </c>
      <c r="F354" s="660" t="s">
        <v>1621</v>
      </c>
      <c r="G354" s="660" t="s">
        <v>1666</v>
      </c>
      <c r="H354" s="660" t="s">
        <v>558</v>
      </c>
      <c r="I354" s="660" t="s">
        <v>1318</v>
      </c>
      <c r="J354" s="660" t="s">
        <v>1577</v>
      </c>
      <c r="K354" s="660" t="s">
        <v>1578</v>
      </c>
      <c r="L354" s="661">
        <v>156.86000000000001</v>
      </c>
      <c r="M354" s="661">
        <v>470.58000000000004</v>
      </c>
      <c r="N354" s="660">
        <v>3</v>
      </c>
      <c r="O354" s="741">
        <v>3</v>
      </c>
      <c r="P354" s="661">
        <v>156.86000000000001</v>
      </c>
      <c r="Q354" s="676">
        <v>0.33333333333333331</v>
      </c>
      <c r="R354" s="660">
        <v>1</v>
      </c>
      <c r="S354" s="676">
        <v>0.33333333333333331</v>
      </c>
      <c r="T354" s="741">
        <v>1</v>
      </c>
      <c r="U354" s="699">
        <v>0.33333333333333331</v>
      </c>
    </row>
    <row r="355" spans="1:21" ht="14.4" customHeight="1" x14ac:dyDescent="0.3">
      <c r="A355" s="659">
        <v>25</v>
      </c>
      <c r="B355" s="660" t="s">
        <v>1498</v>
      </c>
      <c r="C355" s="660">
        <v>89301252</v>
      </c>
      <c r="D355" s="739" t="s">
        <v>2190</v>
      </c>
      <c r="E355" s="740" t="s">
        <v>1653</v>
      </c>
      <c r="F355" s="660" t="s">
        <v>1621</v>
      </c>
      <c r="G355" s="660" t="s">
        <v>1666</v>
      </c>
      <c r="H355" s="660" t="s">
        <v>558</v>
      </c>
      <c r="I355" s="660" t="s">
        <v>1669</v>
      </c>
      <c r="J355" s="660" t="s">
        <v>1577</v>
      </c>
      <c r="K355" s="660" t="s">
        <v>1578</v>
      </c>
      <c r="L355" s="661">
        <v>156.86000000000001</v>
      </c>
      <c r="M355" s="661">
        <v>156.86000000000001</v>
      </c>
      <c r="N355" s="660">
        <v>1</v>
      </c>
      <c r="O355" s="741">
        <v>1</v>
      </c>
      <c r="P355" s="661">
        <v>156.86000000000001</v>
      </c>
      <c r="Q355" s="676">
        <v>1</v>
      </c>
      <c r="R355" s="660">
        <v>1</v>
      </c>
      <c r="S355" s="676">
        <v>1</v>
      </c>
      <c r="T355" s="741">
        <v>1</v>
      </c>
      <c r="U355" s="699">
        <v>1</v>
      </c>
    </row>
    <row r="356" spans="1:21" ht="14.4" customHeight="1" x14ac:dyDescent="0.3">
      <c r="A356" s="659">
        <v>25</v>
      </c>
      <c r="B356" s="660" t="s">
        <v>1498</v>
      </c>
      <c r="C356" s="660">
        <v>89301252</v>
      </c>
      <c r="D356" s="739" t="s">
        <v>2190</v>
      </c>
      <c r="E356" s="740" t="s">
        <v>1653</v>
      </c>
      <c r="F356" s="660" t="s">
        <v>1621</v>
      </c>
      <c r="G356" s="660" t="s">
        <v>1800</v>
      </c>
      <c r="H356" s="660" t="s">
        <v>558</v>
      </c>
      <c r="I356" s="660" t="s">
        <v>2091</v>
      </c>
      <c r="J356" s="660" t="s">
        <v>1999</v>
      </c>
      <c r="K356" s="660" t="s">
        <v>2092</v>
      </c>
      <c r="L356" s="661">
        <v>0</v>
      </c>
      <c r="M356" s="661">
        <v>0</v>
      </c>
      <c r="N356" s="660">
        <v>1</v>
      </c>
      <c r="O356" s="741">
        <v>1</v>
      </c>
      <c r="P356" s="661"/>
      <c r="Q356" s="676"/>
      <c r="R356" s="660"/>
      <c r="S356" s="676">
        <v>0</v>
      </c>
      <c r="T356" s="741"/>
      <c r="U356" s="699">
        <v>0</v>
      </c>
    </row>
    <row r="357" spans="1:21" ht="14.4" customHeight="1" x14ac:dyDescent="0.3">
      <c r="A357" s="659">
        <v>25</v>
      </c>
      <c r="B357" s="660" t="s">
        <v>1498</v>
      </c>
      <c r="C357" s="660">
        <v>89301252</v>
      </c>
      <c r="D357" s="739" t="s">
        <v>2190</v>
      </c>
      <c r="E357" s="740" t="s">
        <v>1653</v>
      </c>
      <c r="F357" s="660" t="s">
        <v>1621</v>
      </c>
      <c r="G357" s="660" t="s">
        <v>1734</v>
      </c>
      <c r="H357" s="660" t="s">
        <v>558</v>
      </c>
      <c r="I357" s="660" t="s">
        <v>1735</v>
      </c>
      <c r="J357" s="660" t="s">
        <v>1736</v>
      </c>
      <c r="K357" s="660" t="s">
        <v>1737</v>
      </c>
      <c r="L357" s="661">
        <v>0</v>
      </c>
      <c r="M357" s="661">
        <v>0</v>
      </c>
      <c r="N357" s="660">
        <v>2</v>
      </c>
      <c r="O357" s="741">
        <v>2</v>
      </c>
      <c r="P357" s="661">
        <v>0</v>
      </c>
      <c r="Q357" s="676"/>
      <c r="R357" s="660">
        <v>1</v>
      </c>
      <c r="S357" s="676">
        <v>0.5</v>
      </c>
      <c r="T357" s="741">
        <v>1</v>
      </c>
      <c r="U357" s="699">
        <v>0.5</v>
      </c>
    </row>
    <row r="358" spans="1:21" ht="14.4" customHeight="1" x14ac:dyDescent="0.3">
      <c r="A358" s="659">
        <v>25</v>
      </c>
      <c r="B358" s="660" t="s">
        <v>1498</v>
      </c>
      <c r="C358" s="660">
        <v>89301252</v>
      </c>
      <c r="D358" s="739" t="s">
        <v>2190</v>
      </c>
      <c r="E358" s="740" t="s">
        <v>1653</v>
      </c>
      <c r="F358" s="660" t="s">
        <v>1621</v>
      </c>
      <c r="G358" s="660" t="s">
        <v>1734</v>
      </c>
      <c r="H358" s="660" t="s">
        <v>558</v>
      </c>
      <c r="I358" s="660" t="s">
        <v>1850</v>
      </c>
      <c r="J358" s="660" t="s">
        <v>1851</v>
      </c>
      <c r="K358" s="660" t="s">
        <v>1852</v>
      </c>
      <c r="L358" s="661">
        <v>0</v>
      </c>
      <c r="M358" s="661">
        <v>0</v>
      </c>
      <c r="N358" s="660">
        <v>1</v>
      </c>
      <c r="O358" s="741">
        <v>1</v>
      </c>
      <c r="P358" s="661">
        <v>0</v>
      </c>
      <c r="Q358" s="676"/>
      <c r="R358" s="660">
        <v>1</v>
      </c>
      <c r="S358" s="676">
        <v>1</v>
      </c>
      <c r="T358" s="741">
        <v>1</v>
      </c>
      <c r="U358" s="699">
        <v>1</v>
      </c>
    </row>
    <row r="359" spans="1:21" ht="14.4" customHeight="1" x14ac:dyDescent="0.3">
      <c r="A359" s="659">
        <v>25</v>
      </c>
      <c r="B359" s="660" t="s">
        <v>1498</v>
      </c>
      <c r="C359" s="660">
        <v>89301252</v>
      </c>
      <c r="D359" s="739" t="s">
        <v>2190</v>
      </c>
      <c r="E359" s="740" t="s">
        <v>1653</v>
      </c>
      <c r="F359" s="660" t="s">
        <v>1621</v>
      </c>
      <c r="G359" s="660" t="s">
        <v>1814</v>
      </c>
      <c r="H359" s="660" t="s">
        <v>558</v>
      </c>
      <c r="I359" s="660" t="s">
        <v>1815</v>
      </c>
      <c r="J359" s="660" t="s">
        <v>1816</v>
      </c>
      <c r="K359" s="660" t="s">
        <v>1817</v>
      </c>
      <c r="L359" s="661">
        <v>64.13</v>
      </c>
      <c r="M359" s="661">
        <v>64.13</v>
      </c>
      <c r="N359" s="660">
        <v>1</v>
      </c>
      <c r="O359" s="741">
        <v>1</v>
      </c>
      <c r="P359" s="661">
        <v>64.13</v>
      </c>
      <c r="Q359" s="676">
        <v>1</v>
      </c>
      <c r="R359" s="660">
        <v>1</v>
      </c>
      <c r="S359" s="676">
        <v>1</v>
      </c>
      <c r="T359" s="741">
        <v>1</v>
      </c>
      <c r="U359" s="699">
        <v>1</v>
      </c>
    </row>
    <row r="360" spans="1:21" ht="14.4" customHeight="1" x14ac:dyDescent="0.3">
      <c r="A360" s="659">
        <v>25</v>
      </c>
      <c r="B360" s="660" t="s">
        <v>1498</v>
      </c>
      <c r="C360" s="660">
        <v>89301252</v>
      </c>
      <c r="D360" s="739" t="s">
        <v>2190</v>
      </c>
      <c r="E360" s="740" t="s">
        <v>1653</v>
      </c>
      <c r="F360" s="660" t="s">
        <v>1621</v>
      </c>
      <c r="G360" s="660" t="s">
        <v>1671</v>
      </c>
      <c r="H360" s="660" t="s">
        <v>558</v>
      </c>
      <c r="I360" s="660" t="s">
        <v>2093</v>
      </c>
      <c r="J360" s="660" t="s">
        <v>656</v>
      </c>
      <c r="K360" s="660" t="s">
        <v>2094</v>
      </c>
      <c r="L360" s="661">
        <v>0</v>
      </c>
      <c r="M360" s="661">
        <v>0</v>
      </c>
      <c r="N360" s="660">
        <v>1</v>
      </c>
      <c r="O360" s="741">
        <v>0.5</v>
      </c>
      <c r="P360" s="661"/>
      <c r="Q360" s="676"/>
      <c r="R360" s="660"/>
      <c r="S360" s="676">
        <v>0</v>
      </c>
      <c r="T360" s="741"/>
      <c r="U360" s="699">
        <v>0</v>
      </c>
    </row>
    <row r="361" spans="1:21" ht="14.4" customHeight="1" x14ac:dyDescent="0.3">
      <c r="A361" s="659">
        <v>25</v>
      </c>
      <c r="B361" s="660" t="s">
        <v>1498</v>
      </c>
      <c r="C361" s="660">
        <v>89301252</v>
      </c>
      <c r="D361" s="739" t="s">
        <v>2190</v>
      </c>
      <c r="E361" s="740" t="s">
        <v>1653</v>
      </c>
      <c r="F361" s="660" t="s">
        <v>1621</v>
      </c>
      <c r="G361" s="660" t="s">
        <v>1671</v>
      </c>
      <c r="H361" s="660" t="s">
        <v>558</v>
      </c>
      <c r="I361" s="660" t="s">
        <v>2095</v>
      </c>
      <c r="J361" s="660" t="s">
        <v>656</v>
      </c>
      <c r="K361" s="660" t="s">
        <v>2040</v>
      </c>
      <c r="L361" s="661">
        <v>0</v>
      </c>
      <c r="M361" s="661">
        <v>0</v>
      </c>
      <c r="N361" s="660">
        <v>1</v>
      </c>
      <c r="O361" s="741">
        <v>0.5</v>
      </c>
      <c r="P361" s="661">
        <v>0</v>
      </c>
      <c r="Q361" s="676"/>
      <c r="R361" s="660">
        <v>1</v>
      </c>
      <c r="S361" s="676">
        <v>1</v>
      </c>
      <c r="T361" s="741">
        <v>0.5</v>
      </c>
      <c r="U361" s="699">
        <v>1</v>
      </c>
    </row>
    <row r="362" spans="1:21" ht="14.4" customHeight="1" x14ac:dyDescent="0.3">
      <c r="A362" s="659">
        <v>25</v>
      </c>
      <c r="B362" s="660" t="s">
        <v>1498</v>
      </c>
      <c r="C362" s="660">
        <v>89301252</v>
      </c>
      <c r="D362" s="739" t="s">
        <v>2190</v>
      </c>
      <c r="E362" s="740" t="s">
        <v>1653</v>
      </c>
      <c r="F362" s="660" t="s">
        <v>1621</v>
      </c>
      <c r="G362" s="660" t="s">
        <v>1671</v>
      </c>
      <c r="H362" s="660" t="s">
        <v>558</v>
      </c>
      <c r="I362" s="660" t="s">
        <v>655</v>
      </c>
      <c r="J362" s="660" t="s">
        <v>656</v>
      </c>
      <c r="K362" s="660" t="s">
        <v>1876</v>
      </c>
      <c r="L362" s="661">
        <v>48.31</v>
      </c>
      <c r="M362" s="661">
        <v>48.31</v>
      </c>
      <c r="N362" s="660">
        <v>1</v>
      </c>
      <c r="O362" s="741">
        <v>0.5</v>
      </c>
      <c r="P362" s="661">
        <v>48.31</v>
      </c>
      <c r="Q362" s="676">
        <v>1</v>
      </c>
      <c r="R362" s="660">
        <v>1</v>
      </c>
      <c r="S362" s="676">
        <v>1</v>
      </c>
      <c r="T362" s="741">
        <v>0.5</v>
      </c>
      <c r="U362" s="699">
        <v>1</v>
      </c>
    </row>
    <row r="363" spans="1:21" ht="14.4" customHeight="1" x14ac:dyDescent="0.3">
      <c r="A363" s="659">
        <v>25</v>
      </c>
      <c r="B363" s="660" t="s">
        <v>1498</v>
      </c>
      <c r="C363" s="660">
        <v>89301252</v>
      </c>
      <c r="D363" s="739" t="s">
        <v>2190</v>
      </c>
      <c r="E363" s="740" t="s">
        <v>1653</v>
      </c>
      <c r="F363" s="660" t="s">
        <v>1621</v>
      </c>
      <c r="G363" s="660" t="s">
        <v>1790</v>
      </c>
      <c r="H363" s="660" t="s">
        <v>558</v>
      </c>
      <c r="I363" s="660" t="s">
        <v>1894</v>
      </c>
      <c r="J363" s="660" t="s">
        <v>1792</v>
      </c>
      <c r="K363" s="660" t="s">
        <v>744</v>
      </c>
      <c r="L363" s="661">
        <v>0</v>
      </c>
      <c r="M363" s="661">
        <v>0</v>
      </c>
      <c r="N363" s="660">
        <v>2</v>
      </c>
      <c r="O363" s="741">
        <v>1</v>
      </c>
      <c r="P363" s="661"/>
      <c r="Q363" s="676"/>
      <c r="R363" s="660"/>
      <c r="S363" s="676">
        <v>0</v>
      </c>
      <c r="T363" s="741"/>
      <c r="U363" s="699">
        <v>0</v>
      </c>
    </row>
    <row r="364" spans="1:21" ht="14.4" customHeight="1" x14ac:dyDescent="0.3">
      <c r="A364" s="659">
        <v>25</v>
      </c>
      <c r="B364" s="660" t="s">
        <v>1498</v>
      </c>
      <c r="C364" s="660">
        <v>89301252</v>
      </c>
      <c r="D364" s="739" t="s">
        <v>2190</v>
      </c>
      <c r="E364" s="740" t="s">
        <v>1653</v>
      </c>
      <c r="F364" s="660" t="s">
        <v>1621</v>
      </c>
      <c r="G364" s="660" t="s">
        <v>1790</v>
      </c>
      <c r="H364" s="660" t="s">
        <v>558</v>
      </c>
      <c r="I364" s="660" t="s">
        <v>2096</v>
      </c>
      <c r="J364" s="660" t="s">
        <v>2097</v>
      </c>
      <c r="K364" s="660" t="s">
        <v>2098</v>
      </c>
      <c r="L364" s="661">
        <v>0</v>
      </c>
      <c r="M364" s="661">
        <v>0</v>
      </c>
      <c r="N364" s="660">
        <v>2</v>
      </c>
      <c r="O364" s="741">
        <v>2</v>
      </c>
      <c r="P364" s="661"/>
      <c r="Q364" s="676"/>
      <c r="R364" s="660"/>
      <c r="S364" s="676">
        <v>0</v>
      </c>
      <c r="T364" s="741"/>
      <c r="U364" s="699">
        <v>0</v>
      </c>
    </row>
    <row r="365" spans="1:21" ht="14.4" customHeight="1" x14ac:dyDescent="0.3">
      <c r="A365" s="659">
        <v>25</v>
      </c>
      <c r="B365" s="660" t="s">
        <v>1498</v>
      </c>
      <c r="C365" s="660">
        <v>89301252</v>
      </c>
      <c r="D365" s="739" t="s">
        <v>2190</v>
      </c>
      <c r="E365" s="740" t="s">
        <v>1654</v>
      </c>
      <c r="F365" s="660" t="s">
        <v>1621</v>
      </c>
      <c r="G365" s="660" t="s">
        <v>1666</v>
      </c>
      <c r="H365" s="660" t="s">
        <v>558</v>
      </c>
      <c r="I365" s="660" t="s">
        <v>1318</v>
      </c>
      <c r="J365" s="660" t="s">
        <v>1577</v>
      </c>
      <c r="K365" s="660" t="s">
        <v>1578</v>
      </c>
      <c r="L365" s="661">
        <v>333.31</v>
      </c>
      <c r="M365" s="661">
        <v>666.62</v>
      </c>
      <c r="N365" s="660">
        <v>2</v>
      </c>
      <c r="O365" s="741">
        <v>2</v>
      </c>
      <c r="P365" s="661">
        <v>333.31</v>
      </c>
      <c r="Q365" s="676">
        <v>0.5</v>
      </c>
      <c r="R365" s="660">
        <v>1</v>
      </c>
      <c r="S365" s="676">
        <v>0.5</v>
      </c>
      <c r="T365" s="741">
        <v>1</v>
      </c>
      <c r="U365" s="699">
        <v>0.5</v>
      </c>
    </row>
    <row r="366" spans="1:21" ht="14.4" customHeight="1" x14ac:dyDescent="0.3">
      <c r="A366" s="659">
        <v>25</v>
      </c>
      <c r="B366" s="660" t="s">
        <v>1498</v>
      </c>
      <c r="C366" s="660">
        <v>89301252</v>
      </c>
      <c r="D366" s="739" t="s">
        <v>2190</v>
      </c>
      <c r="E366" s="740" t="s">
        <v>1654</v>
      </c>
      <c r="F366" s="660" t="s">
        <v>1621</v>
      </c>
      <c r="G366" s="660" t="s">
        <v>1666</v>
      </c>
      <c r="H366" s="660" t="s">
        <v>558</v>
      </c>
      <c r="I366" s="660" t="s">
        <v>1318</v>
      </c>
      <c r="J366" s="660" t="s">
        <v>1577</v>
      </c>
      <c r="K366" s="660" t="s">
        <v>1578</v>
      </c>
      <c r="L366" s="661">
        <v>156.86000000000001</v>
      </c>
      <c r="M366" s="661">
        <v>784.30000000000007</v>
      </c>
      <c r="N366" s="660">
        <v>5</v>
      </c>
      <c r="O366" s="741">
        <v>5</v>
      </c>
      <c r="P366" s="661">
        <v>470.58000000000004</v>
      </c>
      <c r="Q366" s="676">
        <v>0.6</v>
      </c>
      <c r="R366" s="660">
        <v>3</v>
      </c>
      <c r="S366" s="676">
        <v>0.6</v>
      </c>
      <c r="T366" s="741">
        <v>3</v>
      </c>
      <c r="U366" s="699">
        <v>0.6</v>
      </c>
    </row>
    <row r="367" spans="1:21" ht="14.4" customHeight="1" x14ac:dyDescent="0.3">
      <c r="A367" s="659">
        <v>25</v>
      </c>
      <c r="B367" s="660" t="s">
        <v>1498</v>
      </c>
      <c r="C367" s="660">
        <v>89301252</v>
      </c>
      <c r="D367" s="739" t="s">
        <v>2190</v>
      </c>
      <c r="E367" s="740" t="s">
        <v>1654</v>
      </c>
      <c r="F367" s="660" t="s">
        <v>1621</v>
      </c>
      <c r="G367" s="660" t="s">
        <v>1708</v>
      </c>
      <c r="H367" s="660" t="s">
        <v>1152</v>
      </c>
      <c r="I367" s="660" t="s">
        <v>1709</v>
      </c>
      <c r="J367" s="660" t="s">
        <v>1710</v>
      </c>
      <c r="K367" s="660" t="s">
        <v>1582</v>
      </c>
      <c r="L367" s="661">
        <v>69.86</v>
      </c>
      <c r="M367" s="661">
        <v>69.86</v>
      </c>
      <c r="N367" s="660">
        <v>1</v>
      </c>
      <c r="O367" s="741">
        <v>1</v>
      </c>
      <c r="P367" s="661">
        <v>69.86</v>
      </c>
      <c r="Q367" s="676">
        <v>1</v>
      </c>
      <c r="R367" s="660">
        <v>1</v>
      </c>
      <c r="S367" s="676">
        <v>1</v>
      </c>
      <c r="T367" s="741">
        <v>1</v>
      </c>
      <c r="U367" s="699">
        <v>1</v>
      </c>
    </row>
    <row r="368" spans="1:21" ht="14.4" customHeight="1" x14ac:dyDescent="0.3">
      <c r="A368" s="659">
        <v>25</v>
      </c>
      <c r="B368" s="660" t="s">
        <v>1498</v>
      </c>
      <c r="C368" s="660">
        <v>89301252</v>
      </c>
      <c r="D368" s="739" t="s">
        <v>2190</v>
      </c>
      <c r="E368" s="740" t="s">
        <v>1654</v>
      </c>
      <c r="F368" s="660" t="s">
        <v>1621</v>
      </c>
      <c r="G368" s="660" t="s">
        <v>2099</v>
      </c>
      <c r="H368" s="660" t="s">
        <v>1152</v>
      </c>
      <c r="I368" s="660" t="s">
        <v>1257</v>
      </c>
      <c r="J368" s="660" t="s">
        <v>1258</v>
      </c>
      <c r="K368" s="660" t="s">
        <v>1604</v>
      </c>
      <c r="L368" s="661">
        <v>216.16</v>
      </c>
      <c r="M368" s="661">
        <v>216.16</v>
      </c>
      <c r="N368" s="660">
        <v>1</v>
      </c>
      <c r="O368" s="741">
        <v>1</v>
      </c>
      <c r="P368" s="661">
        <v>216.16</v>
      </c>
      <c r="Q368" s="676">
        <v>1</v>
      </c>
      <c r="R368" s="660">
        <v>1</v>
      </c>
      <c r="S368" s="676">
        <v>1</v>
      </c>
      <c r="T368" s="741">
        <v>1</v>
      </c>
      <c r="U368" s="699">
        <v>1</v>
      </c>
    </row>
    <row r="369" spans="1:21" ht="14.4" customHeight="1" x14ac:dyDescent="0.3">
      <c r="A369" s="659">
        <v>25</v>
      </c>
      <c r="B369" s="660" t="s">
        <v>1498</v>
      </c>
      <c r="C369" s="660">
        <v>89301252</v>
      </c>
      <c r="D369" s="739" t="s">
        <v>2190</v>
      </c>
      <c r="E369" s="740" t="s">
        <v>1654</v>
      </c>
      <c r="F369" s="660" t="s">
        <v>1621</v>
      </c>
      <c r="G369" s="660" t="s">
        <v>1800</v>
      </c>
      <c r="H369" s="660" t="s">
        <v>558</v>
      </c>
      <c r="I369" s="660" t="s">
        <v>2091</v>
      </c>
      <c r="J369" s="660" t="s">
        <v>1999</v>
      </c>
      <c r="K369" s="660" t="s">
        <v>2092</v>
      </c>
      <c r="L369" s="661">
        <v>0</v>
      </c>
      <c r="M369" s="661">
        <v>0</v>
      </c>
      <c r="N369" s="660">
        <v>2</v>
      </c>
      <c r="O369" s="741">
        <v>1.5</v>
      </c>
      <c r="P369" s="661"/>
      <c r="Q369" s="676"/>
      <c r="R369" s="660"/>
      <c r="S369" s="676">
        <v>0</v>
      </c>
      <c r="T369" s="741"/>
      <c r="U369" s="699">
        <v>0</v>
      </c>
    </row>
    <row r="370" spans="1:21" ht="14.4" customHeight="1" x14ac:dyDescent="0.3">
      <c r="A370" s="659">
        <v>25</v>
      </c>
      <c r="B370" s="660" t="s">
        <v>1498</v>
      </c>
      <c r="C370" s="660">
        <v>89301252</v>
      </c>
      <c r="D370" s="739" t="s">
        <v>2190</v>
      </c>
      <c r="E370" s="740" t="s">
        <v>1654</v>
      </c>
      <c r="F370" s="660" t="s">
        <v>1621</v>
      </c>
      <c r="G370" s="660" t="s">
        <v>1800</v>
      </c>
      <c r="H370" s="660" t="s">
        <v>558</v>
      </c>
      <c r="I370" s="660" t="s">
        <v>2100</v>
      </c>
      <c r="J370" s="660" t="s">
        <v>1940</v>
      </c>
      <c r="K370" s="660" t="s">
        <v>2101</v>
      </c>
      <c r="L370" s="661">
        <v>0</v>
      </c>
      <c r="M370" s="661">
        <v>0</v>
      </c>
      <c r="N370" s="660">
        <v>1</v>
      </c>
      <c r="O370" s="741">
        <v>0.5</v>
      </c>
      <c r="P370" s="661"/>
      <c r="Q370" s="676"/>
      <c r="R370" s="660"/>
      <c r="S370" s="676">
        <v>0</v>
      </c>
      <c r="T370" s="741"/>
      <c r="U370" s="699">
        <v>0</v>
      </c>
    </row>
    <row r="371" spans="1:21" ht="14.4" customHeight="1" x14ac:dyDescent="0.3">
      <c r="A371" s="659">
        <v>25</v>
      </c>
      <c r="B371" s="660" t="s">
        <v>1498</v>
      </c>
      <c r="C371" s="660">
        <v>89301252</v>
      </c>
      <c r="D371" s="739" t="s">
        <v>2190</v>
      </c>
      <c r="E371" s="740" t="s">
        <v>1654</v>
      </c>
      <c r="F371" s="660" t="s">
        <v>1621</v>
      </c>
      <c r="G371" s="660" t="s">
        <v>1800</v>
      </c>
      <c r="H371" s="660" t="s">
        <v>558</v>
      </c>
      <c r="I371" s="660" t="s">
        <v>1998</v>
      </c>
      <c r="J371" s="660" t="s">
        <v>1999</v>
      </c>
      <c r="K371" s="660" t="s">
        <v>2000</v>
      </c>
      <c r="L371" s="661">
        <v>37.68</v>
      </c>
      <c r="M371" s="661">
        <v>37.68</v>
      </c>
      <c r="N371" s="660">
        <v>1</v>
      </c>
      <c r="O371" s="741">
        <v>1</v>
      </c>
      <c r="P371" s="661"/>
      <c r="Q371" s="676">
        <v>0</v>
      </c>
      <c r="R371" s="660"/>
      <c r="S371" s="676">
        <v>0</v>
      </c>
      <c r="T371" s="741"/>
      <c r="U371" s="699">
        <v>0</v>
      </c>
    </row>
    <row r="372" spans="1:21" ht="14.4" customHeight="1" x14ac:dyDescent="0.3">
      <c r="A372" s="659">
        <v>25</v>
      </c>
      <c r="B372" s="660" t="s">
        <v>1498</v>
      </c>
      <c r="C372" s="660">
        <v>89301252</v>
      </c>
      <c r="D372" s="739" t="s">
        <v>2190</v>
      </c>
      <c r="E372" s="740" t="s">
        <v>1654</v>
      </c>
      <c r="F372" s="660" t="s">
        <v>1621</v>
      </c>
      <c r="G372" s="660" t="s">
        <v>1800</v>
      </c>
      <c r="H372" s="660" t="s">
        <v>558</v>
      </c>
      <c r="I372" s="660" t="s">
        <v>2102</v>
      </c>
      <c r="J372" s="660" t="s">
        <v>1940</v>
      </c>
      <c r="K372" s="660" t="s">
        <v>2103</v>
      </c>
      <c r="L372" s="661">
        <v>74.45</v>
      </c>
      <c r="M372" s="661">
        <v>74.45</v>
      </c>
      <c r="N372" s="660">
        <v>1</v>
      </c>
      <c r="O372" s="741">
        <v>0.5</v>
      </c>
      <c r="P372" s="661"/>
      <c r="Q372" s="676">
        <v>0</v>
      </c>
      <c r="R372" s="660"/>
      <c r="S372" s="676">
        <v>0</v>
      </c>
      <c r="T372" s="741"/>
      <c r="U372" s="699">
        <v>0</v>
      </c>
    </row>
    <row r="373" spans="1:21" ht="14.4" customHeight="1" x14ac:dyDescent="0.3">
      <c r="A373" s="659">
        <v>25</v>
      </c>
      <c r="B373" s="660" t="s">
        <v>1498</v>
      </c>
      <c r="C373" s="660">
        <v>89301252</v>
      </c>
      <c r="D373" s="739" t="s">
        <v>2190</v>
      </c>
      <c r="E373" s="740" t="s">
        <v>1654</v>
      </c>
      <c r="F373" s="660" t="s">
        <v>1621</v>
      </c>
      <c r="G373" s="660" t="s">
        <v>1720</v>
      </c>
      <c r="H373" s="660" t="s">
        <v>558</v>
      </c>
      <c r="I373" s="660" t="s">
        <v>1721</v>
      </c>
      <c r="J373" s="660" t="s">
        <v>1722</v>
      </c>
      <c r="K373" s="660" t="s">
        <v>1723</v>
      </c>
      <c r="L373" s="661">
        <v>0</v>
      </c>
      <c r="M373" s="661">
        <v>0</v>
      </c>
      <c r="N373" s="660">
        <v>3</v>
      </c>
      <c r="O373" s="741">
        <v>1.5</v>
      </c>
      <c r="P373" s="661">
        <v>0</v>
      </c>
      <c r="Q373" s="676"/>
      <c r="R373" s="660">
        <v>2</v>
      </c>
      <c r="S373" s="676">
        <v>0.66666666666666663</v>
      </c>
      <c r="T373" s="741">
        <v>1</v>
      </c>
      <c r="U373" s="699">
        <v>0.66666666666666663</v>
      </c>
    </row>
    <row r="374" spans="1:21" ht="14.4" customHeight="1" x14ac:dyDescent="0.3">
      <c r="A374" s="659">
        <v>25</v>
      </c>
      <c r="B374" s="660" t="s">
        <v>1498</v>
      </c>
      <c r="C374" s="660">
        <v>89301252</v>
      </c>
      <c r="D374" s="739" t="s">
        <v>2190</v>
      </c>
      <c r="E374" s="740" t="s">
        <v>1654</v>
      </c>
      <c r="F374" s="660" t="s">
        <v>1621</v>
      </c>
      <c r="G374" s="660" t="s">
        <v>1744</v>
      </c>
      <c r="H374" s="660" t="s">
        <v>558</v>
      </c>
      <c r="I374" s="660" t="s">
        <v>2044</v>
      </c>
      <c r="J374" s="660" t="s">
        <v>1947</v>
      </c>
      <c r="K374" s="660" t="s">
        <v>2045</v>
      </c>
      <c r="L374" s="661">
        <v>77.08</v>
      </c>
      <c r="M374" s="661">
        <v>154.16</v>
      </c>
      <c r="N374" s="660">
        <v>2</v>
      </c>
      <c r="O374" s="741">
        <v>1</v>
      </c>
      <c r="P374" s="661"/>
      <c r="Q374" s="676">
        <v>0</v>
      </c>
      <c r="R374" s="660"/>
      <c r="S374" s="676">
        <v>0</v>
      </c>
      <c r="T374" s="741"/>
      <c r="U374" s="699">
        <v>0</v>
      </c>
    </row>
    <row r="375" spans="1:21" ht="14.4" customHeight="1" x14ac:dyDescent="0.3">
      <c r="A375" s="659">
        <v>25</v>
      </c>
      <c r="B375" s="660" t="s">
        <v>1498</v>
      </c>
      <c r="C375" s="660">
        <v>89301252</v>
      </c>
      <c r="D375" s="739" t="s">
        <v>2190</v>
      </c>
      <c r="E375" s="740" t="s">
        <v>1654</v>
      </c>
      <c r="F375" s="660" t="s">
        <v>1621</v>
      </c>
      <c r="G375" s="660" t="s">
        <v>1670</v>
      </c>
      <c r="H375" s="660" t="s">
        <v>1152</v>
      </c>
      <c r="I375" s="660" t="s">
        <v>1377</v>
      </c>
      <c r="J375" s="660" t="s">
        <v>1378</v>
      </c>
      <c r="K375" s="660" t="s">
        <v>1379</v>
      </c>
      <c r="L375" s="661">
        <v>154.01</v>
      </c>
      <c r="M375" s="661">
        <v>308.02</v>
      </c>
      <c r="N375" s="660">
        <v>2</v>
      </c>
      <c r="O375" s="741">
        <v>1</v>
      </c>
      <c r="P375" s="661"/>
      <c r="Q375" s="676">
        <v>0</v>
      </c>
      <c r="R375" s="660"/>
      <c r="S375" s="676">
        <v>0</v>
      </c>
      <c r="T375" s="741"/>
      <c r="U375" s="699">
        <v>0</v>
      </c>
    </row>
    <row r="376" spans="1:21" ht="14.4" customHeight="1" x14ac:dyDescent="0.3">
      <c r="A376" s="659">
        <v>25</v>
      </c>
      <c r="B376" s="660" t="s">
        <v>1498</v>
      </c>
      <c r="C376" s="660">
        <v>89301252</v>
      </c>
      <c r="D376" s="739" t="s">
        <v>2190</v>
      </c>
      <c r="E376" s="740" t="s">
        <v>1654</v>
      </c>
      <c r="F376" s="660" t="s">
        <v>1621</v>
      </c>
      <c r="G376" s="660" t="s">
        <v>1814</v>
      </c>
      <c r="H376" s="660" t="s">
        <v>558</v>
      </c>
      <c r="I376" s="660" t="s">
        <v>1815</v>
      </c>
      <c r="J376" s="660" t="s">
        <v>1816</v>
      </c>
      <c r="K376" s="660" t="s">
        <v>1817</v>
      </c>
      <c r="L376" s="661">
        <v>64.13</v>
      </c>
      <c r="M376" s="661">
        <v>64.13</v>
      </c>
      <c r="N376" s="660">
        <v>1</v>
      </c>
      <c r="O376" s="741"/>
      <c r="P376" s="661">
        <v>64.13</v>
      </c>
      <c r="Q376" s="676">
        <v>1</v>
      </c>
      <c r="R376" s="660">
        <v>1</v>
      </c>
      <c r="S376" s="676">
        <v>1</v>
      </c>
      <c r="T376" s="741"/>
      <c r="U376" s="699"/>
    </row>
    <row r="377" spans="1:21" ht="14.4" customHeight="1" x14ac:dyDescent="0.3">
      <c r="A377" s="659">
        <v>25</v>
      </c>
      <c r="B377" s="660" t="s">
        <v>1498</v>
      </c>
      <c r="C377" s="660">
        <v>89301252</v>
      </c>
      <c r="D377" s="739" t="s">
        <v>2190</v>
      </c>
      <c r="E377" s="740" t="s">
        <v>1654</v>
      </c>
      <c r="F377" s="660" t="s">
        <v>1621</v>
      </c>
      <c r="G377" s="660" t="s">
        <v>1671</v>
      </c>
      <c r="H377" s="660" t="s">
        <v>558</v>
      </c>
      <c r="I377" s="660" t="s">
        <v>1072</v>
      </c>
      <c r="J377" s="660" t="s">
        <v>656</v>
      </c>
      <c r="K377" s="660" t="s">
        <v>1681</v>
      </c>
      <c r="L377" s="661">
        <v>96.63</v>
      </c>
      <c r="M377" s="661">
        <v>96.63</v>
      </c>
      <c r="N377" s="660">
        <v>1</v>
      </c>
      <c r="O377" s="741">
        <v>1</v>
      </c>
      <c r="P377" s="661"/>
      <c r="Q377" s="676">
        <v>0</v>
      </c>
      <c r="R377" s="660"/>
      <c r="S377" s="676">
        <v>0</v>
      </c>
      <c r="T377" s="741"/>
      <c r="U377" s="699">
        <v>0</v>
      </c>
    </row>
    <row r="378" spans="1:21" ht="14.4" customHeight="1" x14ac:dyDescent="0.3">
      <c r="A378" s="659">
        <v>25</v>
      </c>
      <c r="B378" s="660" t="s">
        <v>1498</v>
      </c>
      <c r="C378" s="660">
        <v>89301252</v>
      </c>
      <c r="D378" s="739" t="s">
        <v>2190</v>
      </c>
      <c r="E378" s="740" t="s">
        <v>1654</v>
      </c>
      <c r="F378" s="660" t="s">
        <v>1621</v>
      </c>
      <c r="G378" s="660" t="s">
        <v>1694</v>
      </c>
      <c r="H378" s="660" t="s">
        <v>558</v>
      </c>
      <c r="I378" s="660" t="s">
        <v>1833</v>
      </c>
      <c r="J378" s="660" t="s">
        <v>1834</v>
      </c>
      <c r="K378" s="660" t="s">
        <v>1696</v>
      </c>
      <c r="L378" s="661">
        <v>102.89</v>
      </c>
      <c r="M378" s="661">
        <v>102.89</v>
      </c>
      <c r="N378" s="660">
        <v>1</v>
      </c>
      <c r="O378" s="741">
        <v>1</v>
      </c>
      <c r="P378" s="661"/>
      <c r="Q378" s="676">
        <v>0</v>
      </c>
      <c r="R378" s="660"/>
      <c r="S378" s="676">
        <v>0</v>
      </c>
      <c r="T378" s="741"/>
      <c r="U378" s="699">
        <v>0</v>
      </c>
    </row>
    <row r="379" spans="1:21" ht="14.4" customHeight="1" x14ac:dyDescent="0.3">
      <c r="A379" s="659">
        <v>25</v>
      </c>
      <c r="B379" s="660" t="s">
        <v>1498</v>
      </c>
      <c r="C379" s="660">
        <v>89301252</v>
      </c>
      <c r="D379" s="739" t="s">
        <v>2190</v>
      </c>
      <c r="E379" s="740" t="s">
        <v>1656</v>
      </c>
      <c r="F379" s="660" t="s">
        <v>1621</v>
      </c>
      <c r="G379" s="660" t="s">
        <v>2104</v>
      </c>
      <c r="H379" s="660" t="s">
        <v>558</v>
      </c>
      <c r="I379" s="660" t="s">
        <v>2105</v>
      </c>
      <c r="J379" s="660" t="s">
        <v>2106</v>
      </c>
      <c r="K379" s="660" t="s">
        <v>2107</v>
      </c>
      <c r="L379" s="661">
        <v>0</v>
      </c>
      <c r="M379" s="661">
        <v>0</v>
      </c>
      <c r="N379" s="660">
        <v>3</v>
      </c>
      <c r="O379" s="741">
        <v>0.5</v>
      </c>
      <c r="P379" s="661"/>
      <c r="Q379" s="676"/>
      <c r="R379" s="660"/>
      <c r="S379" s="676">
        <v>0</v>
      </c>
      <c r="T379" s="741"/>
      <c r="U379" s="699">
        <v>0</v>
      </c>
    </row>
    <row r="380" spans="1:21" ht="14.4" customHeight="1" x14ac:dyDescent="0.3">
      <c r="A380" s="659">
        <v>25</v>
      </c>
      <c r="B380" s="660" t="s">
        <v>1498</v>
      </c>
      <c r="C380" s="660">
        <v>89301252</v>
      </c>
      <c r="D380" s="739" t="s">
        <v>2190</v>
      </c>
      <c r="E380" s="740" t="s">
        <v>1656</v>
      </c>
      <c r="F380" s="660" t="s">
        <v>1621</v>
      </c>
      <c r="G380" s="660" t="s">
        <v>2108</v>
      </c>
      <c r="H380" s="660" t="s">
        <v>558</v>
      </c>
      <c r="I380" s="660" t="s">
        <v>2109</v>
      </c>
      <c r="J380" s="660" t="s">
        <v>2110</v>
      </c>
      <c r="K380" s="660" t="s">
        <v>797</v>
      </c>
      <c r="L380" s="661">
        <v>203.07</v>
      </c>
      <c r="M380" s="661">
        <v>406.14</v>
      </c>
      <c r="N380" s="660">
        <v>2</v>
      </c>
      <c r="O380" s="741">
        <v>1</v>
      </c>
      <c r="P380" s="661">
        <v>406.14</v>
      </c>
      <c r="Q380" s="676">
        <v>1</v>
      </c>
      <c r="R380" s="660">
        <v>2</v>
      </c>
      <c r="S380" s="676">
        <v>1</v>
      </c>
      <c r="T380" s="741">
        <v>1</v>
      </c>
      <c r="U380" s="699">
        <v>1</v>
      </c>
    </row>
    <row r="381" spans="1:21" ht="14.4" customHeight="1" x14ac:dyDescent="0.3">
      <c r="A381" s="659">
        <v>25</v>
      </c>
      <c r="B381" s="660" t="s">
        <v>1498</v>
      </c>
      <c r="C381" s="660">
        <v>89301252</v>
      </c>
      <c r="D381" s="739" t="s">
        <v>2190</v>
      </c>
      <c r="E381" s="740" t="s">
        <v>1656</v>
      </c>
      <c r="F381" s="660" t="s">
        <v>1621</v>
      </c>
      <c r="G381" s="660" t="s">
        <v>1666</v>
      </c>
      <c r="H381" s="660" t="s">
        <v>558</v>
      </c>
      <c r="I381" s="660" t="s">
        <v>1318</v>
      </c>
      <c r="J381" s="660" t="s">
        <v>1577</v>
      </c>
      <c r="K381" s="660" t="s">
        <v>1578</v>
      </c>
      <c r="L381" s="661">
        <v>333.31</v>
      </c>
      <c r="M381" s="661">
        <v>666.62</v>
      </c>
      <c r="N381" s="660">
        <v>2</v>
      </c>
      <c r="O381" s="741">
        <v>2</v>
      </c>
      <c r="P381" s="661">
        <v>333.31</v>
      </c>
      <c r="Q381" s="676">
        <v>0.5</v>
      </c>
      <c r="R381" s="660">
        <v>1</v>
      </c>
      <c r="S381" s="676">
        <v>0.5</v>
      </c>
      <c r="T381" s="741">
        <v>1</v>
      </c>
      <c r="U381" s="699">
        <v>0.5</v>
      </c>
    </row>
    <row r="382" spans="1:21" ht="14.4" customHeight="1" x14ac:dyDescent="0.3">
      <c r="A382" s="659">
        <v>25</v>
      </c>
      <c r="B382" s="660" t="s">
        <v>1498</v>
      </c>
      <c r="C382" s="660">
        <v>89301252</v>
      </c>
      <c r="D382" s="739" t="s">
        <v>2190</v>
      </c>
      <c r="E382" s="740" t="s">
        <v>1656</v>
      </c>
      <c r="F382" s="660" t="s">
        <v>1621</v>
      </c>
      <c r="G382" s="660" t="s">
        <v>1666</v>
      </c>
      <c r="H382" s="660" t="s">
        <v>558</v>
      </c>
      <c r="I382" s="660" t="s">
        <v>1318</v>
      </c>
      <c r="J382" s="660" t="s">
        <v>1577</v>
      </c>
      <c r="K382" s="660" t="s">
        <v>1578</v>
      </c>
      <c r="L382" s="661">
        <v>156.86000000000001</v>
      </c>
      <c r="M382" s="661">
        <v>156.86000000000001</v>
      </c>
      <c r="N382" s="660">
        <v>1</v>
      </c>
      <c r="O382" s="741">
        <v>1</v>
      </c>
      <c r="P382" s="661"/>
      <c r="Q382" s="676">
        <v>0</v>
      </c>
      <c r="R382" s="660"/>
      <c r="S382" s="676">
        <v>0</v>
      </c>
      <c r="T382" s="741"/>
      <c r="U382" s="699">
        <v>0</v>
      </c>
    </row>
    <row r="383" spans="1:21" ht="14.4" customHeight="1" x14ac:dyDescent="0.3">
      <c r="A383" s="659">
        <v>25</v>
      </c>
      <c r="B383" s="660" t="s">
        <v>1498</v>
      </c>
      <c r="C383" s="660">
        <v>89301252</v>
      </c>
      <c r="D383" s="739" t="s">
        <v>2190</v>
      </c>
      <c r="E383" s="740" t="s">
        <v>1656</v>
      </c>
      <c r="F383" s="660" t="s">
        <v>1621</v>
      </c>
      <c r="G383" s="660" t="s">
        <v>1970</v>
      </c>
      <c r="H383" s="660" t="s">
        <v>558</v>
      </c>
      <c r="I383" s="660" t="s">
        <v>2111</v>
      </c>
      <c r="J383" s="660" t="s">
        <v>2112</v>
      </c>
      <c r="K383" s="660" t="s">
        <v>1973</v>
      </c>
      <c r="L383" s="661">
        <v>222.25</v>
      </c>
      <c r="M383" s="661">
        <v>222.25</v>
      </c>
      <c r="N383" s="660">
        <v>1</v>
      </c>
      <c r="O383" s="741">
        <v>0.5</v>
      </c>
      <c r="P383" s="661"/>
      <c r="Q383" s="676">
        <v>0</v>
      </c>
      <c r="R383" s="660"/>
      <c r="S383" s="676">
        <v>0</v>
      </c>
      <c r="T383" s="741"/>
      <c r="U383" s="699">
        <v>0</v>
      </c>
    </row>
    <row r="384" spans="1:21" ht="14.4" customHeight="1" x14ac:dyDescent="0.3">
      <c r="A384" s="659">
        <v>25</v>
      </c>
      <c r="B384" s="660" t="s">
        <v>1498</v>
      </c>
      <c r="C384" s="660">
        <v>89301252</v>
      </c>
      <c r="D384" s="739" t="s">
        <v>2190</v>
      </c>
      <c r="E384" s="740" t="s">
        <v>1656</v>
      </c>
      <c r="F384" s="660" t="s">
        <v>1621</v>
      </c>
      <c r="G384" s="660" t="s">
        <v>1913</v>
      </c>
      <c r="H384" s="660" t="s">
        <v>558</v>
      </c>
      <c r="I384" s="660" t="s">
        <v>734</v>
      </c>
      <c r="J384" s="660" t="s">
        <v>1914</v>
      </c>
      <c r="K384" s="660" t="s">
        <v>1915</v>
      </c>
      <c r="L384" s="661">
        <v>0</v>
      </c>
      <c r="M384" s="661">
        <v>0</v>
      </c>
      <c r="N384" s="660">
        <v>1</v>
      </c>
      <c r="O384" s="741">
        <v>1</v>
      </c>
      <c r="P384" s="661">
        <v>0</v>
      </c>
      <c r="Q384" s="676"/>
      <c r="R384" s="660">
        <v>1</v>
      </c>
      <c r="S384" s="676">
        <v>1</v>
      </c>
      <c r="T384" s="741">
        <v>1</v>
      </c>
      <c r="U384" s="699">
        <v>1</v>
      </c>
    </row>
    <row r="385" spans="1:21" ht="14.4" customHeight="1" x14ac:dyDescent="0.3">
      <c r="A385" s="659">
        <v>25</v>
      </c>
      <c r="B385" s="660" t="s">
        <v>1498</v>
      </c>
      <c r="C385" s="660">
        <v>89301252</v>
      </c>
      <c r="D385" s="739" t="s">
        <v>2190</v>
      </c>
      <c r="E385" s="740" t="s">
        <v>1656</v>
      </c>
      <c r="F385" s="660" t="s">
        <v>1621</v>
      </c>
      <c r="G385" s="660" t="s">
        <v>1674</v>
      </c>
      <c r="H385" s="660" t="s">
        <v>1152</v>
      </c>
      <c r="I385" s="660" t="s">
        <v>1373</v>
      </c>
      <c r="J385" s="660" t="s">
        <v>1374</v>
      </c>
      <c r="K385" s="660" t="s">
        <v>1582</v>
      </c>
      <c r="L385" s="661">
        <v>184.22</v>
      </c>
      <c r="M385" s="661">
        <v>921.09999999999991</v>
      </c>
      <c r="N385" s="660">
        <v>5</v>
      </c>
      <c r="O385" s="741">
        <v>1</v>
      </c>
      <c r="P385" s="661">
        <v>552.66</v>
      </c>
      <c r="Q385" s="676">
        <v>0.6</v>
      </c>
      <c r="R385" s="660">
        <v>3</v>
      </c>
      <c r="S385" s="676">
        <v>0.6</v>
      </c>
      <c r="T385" s="741">
        <v>0.5</v>
      </c>
      <c r="U385" s="699">
        <v>0.5</v>
      </c>
    </row>
    <row r="386" spans="1:21" ht="14.4" customHeight="1" x14ac:dyDescent="0.3">
      <c r="A386" s="659">
        <v>25</v>
      </c>
      <c r="B386" s="660" t="s">
        <v>1498</v>
      </c>
      <c r="C386" s="660">
        <v>89301252</v>
      </c>
      <c r="D386" s="739" t="s">
        <v>2190</v>
      </c>
      <c r="E386" s="740" t="s">
        <v>1656</v>
      </c>
      <c r="F386" s="660" t="s">
        <v>1621</v>
      </c>
      <c r="G386" s="660" t="s">
        <v>1920</v>
      </c>
      <c r="H386" s="660" t="s">
        <v>558</v>
      </c>
      <c r="I386" s="660" t="s">
        <v>813</v>
      </c>
      <c r="J386" s="660" t="s">
        <v>814</v>
      </c>
      <c r="K386" s="660" t="s">
        <v>1923</v>
      </c>
      <c r="L386" s="661">
        <v>45.75</v>
      </c>
      <c r="M386" s="661">
        <v>45.75</v>
      </c>
      <c r="N386" s="660">
        <v>1</v>
      </c>
      <c r="O386" s="741">
        <v>0.5</v>
      </c>
      <c r="P386" s="661">
        <v>45.75</v>
      </c>
      <c r="Q386" s="676">
        <v>1</v>
      </c>
      <c r="R386" s="660">
        <v>1</v>
      </c>
      <c r="S386" s="676">
        <v>1</v>
      </c>
      <c r="T386" s="741">
        <v>0.5</v>
      </c>
      <c r="U386" s="699">
        <v>1</v>
      </c>
    </row>
    <row r="387" spans="1:21" ht="14.4" customHeight="1" x14ac:dyDescent="0.3">
      <c r="A387" s="659">
        <v>25</v>
      </c>
      <c r="B387" s="660" t="s">
        <v>1498</v>
      </c>
      <c r="C387" s="660">
        <v>89301252</v>
      </c>
      <c r="D387" s="739" t="s">
        <v>2190</v>
      </c>
      <c r="E387" s="740" t="s">
        <v>1656</v>
      </c>
      <c r="F387" s="660" t="s">
        <v>1621</v>
      </c>
      <c r="G387" s="660" t="s">
        <v>1801</v>
      </c>
      <c r="H387" s="660" t="s">
        <v>558</v>
      </c>
      <c r="I387" s="660" t="s">
        <v>2113</v>
      </c>
      <c r="J387" s="660" t="s">
        <v>1803</v>
      </c>
      <c r="K387" s="660" t="s">
        <v>2114</v>
      </c>
      <c r="L387" s="661">
        <v>386.72</v>
      </c>
      <c r="M387" s="661">
        <v>386.72</v>
      </c>
      <c r="N387" s="660">
        <v>1</v>
      </c>
      <c r="O387" s="741">
        <v>1</v>
      </c>
      <c r="P387" s="661">
        <v>386.72</v>
      </c>
      <c r="Q387" s="676">
        <v>1</v>
      </c>
      <c r="R387" s="660">
        <v>1</v>
      </c>
      <c r="S387" s="676">
        <v>1</v>
      </c>
      <c r="T387" s="741">
        <v>1</v>
      </c>
      <c r="U387" s="699">
        <v>1</v>
      </c>
    </row>
    <row r="388" spans="1:21" ht="14.4" customHeight="1" x14ac:dyDescent="0.3">
      <c r="A388" s="659">
        <v>25</v>
      </c>
      <c r="B388" s="660" t="s">
        <v>1498</v>
      </c>
      <c r="C388" s="660">
        <v>89301252</v>
      </c>
      <c r="D388" s="739" t="s">
        <v>2190</v>
      </c>
      <c r="E388" s="740" t="s">
        <v>1656</v>
      </c>
      <c r="F388" s="660" t="s">
        <v>1621</v>
      </c>
      <c r="G388" s="660" t="s">
        <v>1670</v>
      </c>
      <c r="H388" s="660" t="s">
        <v>1152</v>
      </c>
      <c r="I388" s="660" t="s">
        <v>1377</v>
      </c>
      <c r="J388" s="660" t="s">
        <v>1378</v>
      </c>
      <c r="K388" s="660" t="s">
        <v>1379</v>
      </c>
      <c r="L388" s="661">
        <v>154.01</v>
      </c>
      <c r="M388" s="661">
        <v>308.02</v>
      </c>
      <c r="N388" s="660">
        <v>2</v>
      </c>
      <c r="O388" s="741">
        <v>1</v>
      </c>
      <c r="P388" s="661">
        <v>308.02</v>
      </c>
      <c r="Q388" s="676">
        <v>1</v>
      </c>
      <c r="R388" s="660">
        <v>2</v>
      </c>
      <c r="S388" s="676">
        <v>1</v>
      </c>
      <c r="T388" s="741">
        <v>1</v>
      </c>
      <c r="U388" s="699">
        <v>1</v>
      </c>
    </row>
    <row r="389" spans="1:21" ht="14.4" customHeight="1" x14ac:dyDescent="0.3">
      <c r="A389" s="659">
        <v>25</v>
      </c>
      <c r="B389" s="660" t="s">
        <v>1498</v>
      </c>
      <c r="C389" s="660">
        <v>89301252</v>
      </c>
      <c r="D389" s="739" t="s">
        <v>2190</v>
      </c>
      <c r="E389" s="740" t="s">
        <v>1656</v>
      </c>
      <c r="F389" s="660" t="s">
        <v>1621</v>
      </c>
      <c r="G389" s="660" t="s">
        <v>1906</v>
      </c>
      <c r="H389" s="660" t="s">
        <v>558</v>
      </c>
      <c r="I389" s="660" t="s">
        <v>1924</v>
      </c>
      <c r="J389" s="660" t="s">
        <v>1907</v>
      </c>
      <c r="K389" s="660" t="s">
        <v>1925</v>
      </c>
      <c r="L389" s="661">
        <v>34.31</v>
      </c>
      <c r="M389" s="661">
        <v>68.62</v>
      </c>
      <c r="N389" s="660">
        <v>2</v>
      </c>
      <c r="O389" s="741">
        <v>0.5</v>
      </c>
      <c r="P389" s="661"/>
      <c r="Q389" s="676">
        <v>0</v>
      </c>
      <c r="R389" s="660"/>
      <c r="S389" s="676">
        <v>0</v>
      </c>
      <c r="T389" s="741"/>
      <c r="U389" s="699">
        <v>0</v>
      </c>
    </row>
    <row r="390" spans="1:21" ht="14.4" customHeight="1" x14ac:dyDescent="0.3">
      <c r="A390" s="659">
        <v>25</v>
      </c>
      <c r="B390" s="660" t="s">
        <v>1498</v>
      </c>
      <c r="C390" s="660">
        <v>89301252</v>
      </c>
      <c r="D390" s="739" t="s">
        <v>2190</v>
      </c>
      <c r="E390" s="740" t="s">
        <v>1656</v>
      </c>
      <c r="F390" s="660" t="s">
        <v>1621</v>
      </c>
      <c r="G390" s="660" t="s">
        <v>1926</v>
      </c>
      <c r="H390" s="660" t="s">
        <v>558</v>
      </c>
      <c r="I390" s="660" t="s">
        <v>957</v>
      </c>
      <c r="J390" s="660" t="s">
        <v>1927</v>
      </c>
      <c r="K390" s="660" t="s">
        <v>1928</v>
      </c>
      <c r="L390" s="661">
        <v>65.069999999999993</v>
      </c>
      <c r="M390" s="661">
        <v>65.069999999999993</v>
      </c>
      <c r="N390" s="660">
        <v>1</v>
      </c>
      <c r="O390" s="741">
        <v>0.5</v>
      </c>
      <c r="P390" s="661"/>
      <c r="Q390" s="676">
        <v>0</v>
      </c>
      <c r="R390" s="660"/>
      <c r="S390" s="676">
        <v>0</v>
      </c>
      <c r="T390" s="741"/>
      <c r="U390" s="699">
        <v>0</v>
      </c>
    </row>
    <row r="391" spans="1:21" ht="14.4" customHeight="1" x14ac:dyDescent="0.3">
      <c r="A391" s="659">
        <v>25</v>
      </c>
      <c r="B391" s="660" t="s">
        <v>1498</v>
      </c>
      <c r="C391" s="660">
        <v>89301252</v>
      </c>
      <c r="D391" s="739" t="s">
        <v>2190</v>
      </c>
      <c r="E391" s="740" t="s">
        <v>1656</v>
      </c>
      <c r="F391" s="660" t="s">
        <v>1621</v>
      </c>
      <c r="G391" s="660" t="s">
        <v>2115</v>
      </c>
      <c r="H391" s="660" t="s">
        <v>1152</v>
      </c>
      <c r="I391" s="660" t="s">
        <v>1177</v>
      </c>
      <c r="J391" s="660" t="s">
        <v>1178</v>
      </c>
      <c r="K391" s="660" t="s">
        <v>1179</v>
      </c>
      <c r="L391" s="661">
        <v>937.93</v>
      </c>
      <c r="M391" s="661">
        <v>1875.86</v>
      </c>
      <c r="N391" s="660">
        <v>2</v>
      </c>
      <c r="O391" s="741">
        <v>0.5</v>
      </c>
      <c r="P391" s="661">
        <v>1875.86</v>
      </c>
      <c r="Q391" s="676">
        <v>1</v>
      </c>
      <c r="R391" s="660">
        <v>2</v>
      </c>
      <c r="S391" s="676">
        <v>1</v>
      </c>
      <c r="T391" s="741">
        <v>0.5</v>
      </c>
      <c r="U391" s="699">
        <v>1</v>
      </c>
    </row>
    <row r="392" spans="1:21" ht="14.4" customHeight="1" x14ac:dyDescent="0.3">
      <c r="A392" s="659">
        <v>25</v>
      </c>
      <c r="B392" s="660" t="s">
        <v>1498</v>
      </c>
      <c r="C392" s="660">
        <v>89301252</v>
      </c>
      <c r="D392" s="739" t="s">
        <v>2190</v>
      </c>
      <c r="E392" s="740" t="s">
        <v>1656</v>
      </c>
      <c r="F392" s="660" t="s">
        <v>1621</v>
      </c>
      <c r="G392" s="660" t="s">
        <v>1874</v>
      </c>
      <c r="H392" s="660" t="s">
        <v>558</v>
      </c>
      <c r="I392" s="660" t="s">
        <v>1875</v>
      </c>
      <c r="J392" s="660" t="s">
        <v>1033</v>
      </c>
      <c r="K392" s="660" t="s">
        <v>1034</v>
      </c>
      <c r="L392" s="661">
        <v>0</v>
      </c>
      <c r="M392" s="661">
        <v>0</v>
      </c>
      <c r="N392" s="660">
        <v>1</v>
      </c>
      <c r="O392" s="741">
        <v>0.5</v>
      </c>
      <c r="P392" s="661"/>
      <c r="Q392" s="676"/>
      <c r="R392" s="660"/>
      <c r="S392" s="676">
        <v>0</v>
      </c>
      <c r="T392" s="741"/>
      <c r="U392" s="699">
        <v>0</v>
      </c>
    </row>
    <row r="393" spans="1:21" ht="14.4" customHeight="1" x14ac:dyDescent="0.3">
      <c r="A393" s="659">
        <v>25</v>
      </c>
      <c r="B393" s="660" t="s">
        <v>1498</v>
      </c>
      <c r="C393" s="660">
        <v>89301252</v>
      </c>
      <c r="D393" s="739" t="s">
        <v>2190</v>
      </c>
      <c r="E393" s="740" t="s">
        <v>1656</v>
      </c>
      <c r="F393" s="660" t="s">
        <v>1621</v>
      </c>
      <c r="G393" s="660" t="s">
        <v>1671</v>
      </c>
      <c r="H393" s="660" t="s">
        <v>558</v>
      </c>
      <c r="I393" s="660" t="s">
        <v>1072</v>
      </c>
      <c r="J393" s="660" t="s">
        <v>656</v>
      </c>
      <c r="K393" s="660" t="s">
        <v>1681</v>
      </c>
      <c r="L393" s="661">
        <v>59.55</v>
      </c>
      <c r="M393" s="661">
        <v>59.55</v>
      </c>
      <c r="N393" s="660">
        <v>1</v>
      </c>
      <c r="O393" s="741">
        <v>1</v>
      </c>
      <c r="P393" s="661">
        <v>59.55</v>
      </c>
      <c r="Q393" s="676">
        <v>1</v>
      </c>
      <c r="R393" s="660">
        <v>1</v>
      </c>
      <c r="S393" s="676">
        <v>1</v>
      </c>
      <c r="T393" s="741">
        <v>1</v>
      </c>
      <c r="U393" s="699">
        <v>1</v>
      </c>
    </row>
    <row r="394" spans="1:21" ht="14.4" customHeight="1" x14ac:dyDescent="0.3">
      <c r="A394" s="659">
        <v>25</v>
      </c>
      <c r="B394" s="660" t="s">
        <v>1498</v>
      </c>
      <c r="C394" s="660">
        <v>89301252</v>
      </c>
      <c r="D394" s="739" t="s">
        <v>2190</v>
      </c>
      <c r="E394" s="740" t="s">
        <v>1656</v>
      </c>
      <c r="F394" s="660" t="s">
        <v>1621</v>
      </c>
      <c r="G394" s="660" t="s">
        <v>2116</v>
      </c>
      <c r="H394" s="660" t="s">
        <v>1152</v>
      </c>
      <c r="I394" s="660" t="s">
        <v>2117</v>
      </c>
      <c r="J394" s="660" t="s">
        <v>1251</v>
      </c>
      <c r="K394" s="660" t="s">
        <v>2118</v>
      </c>
      <c r="L394" s="661">
        <v>0</v>
      </c>
      <c r="M394" s="661">
        <v>0</v>
      </c>
      <c r="N394" s="660">
        <v>1</v>
      </c>
      <c r="O394" s="741">
        <v>0.5</v>
      </c>
      <c r="P394" s="661">
        <v>0</v>
      </c>
      <c r="Q394" s="676"/>
      <c r="R394" s="660">
        <v>1</v>
      </c>
      <c r="S394" s="676">
        <v>1</v>
      </c>
      <c r="T394" s="741">
        <v>0.5</v>
      </c>
      <c r="U394" s="699">
        <v>1</v>
      </c>
    </row>
    <row r="395" spans="1:21" ht="14.4" customHeight="1" x14ac:dyDescent="0.3">
      <c r="A395" s="659">
        <v>25</v>
      </c>
      <c r="B395" s="660" t="s">
        <v>1498</v>
      </c>
      <c r="C395" s="660">
        <v>89301252</v>
      </c>
      <c r="D395" s="739" t="s">
        <v>2190</v>
      </c>
      <c r="E395" s="740" t="s">
        <v>1656</v>
      </c>
      <c r="F395" s="660" t="s">
        <v>1621</v>
      </c>
      <c r="G395" s="660" t="s">
        <v>2119</v>
      </c>
      <c r="H395" s="660" t="s">
        <v>558</v>
      </c>
      <c r="I395" s="660" t="s">
        <v>2120</v>
      </c>
      <c r="J395" s="660" t="s">
        <v>2121</v>
      </c>
      <c r="K395" s="660" t="s">
        <v>2122</v>
      </c>
      <c r="L395" s="661">
        <v>116.52</v>
      </c>
      <c r="M395" s="661">
        <v>116.52</v>
      </c>
      <c r="N395" s="660">
        <v>1</v>
      </c>
      <c r="O395" s="741">
        <v>1</v>
      </c>
      <c r="P395" s="661">
        <v>116.52</v>
      </c>
      <c r="Q395" s="676">
        <v>1</v>
      </c>
      <c r="R395" s="660">
        <v>1</v>
      </c>
      <c r="S395" s="676">
        <v>1</v>
      </c>
      <c r="T395" s="741">
        <v>1</v>
      </c>
      <c r="U395" s="699">
        <v>1</v>
      </c>
    </row>
    <row r="396" spans="1:21" ht="14.4" customHeight="1" x14ac:dyDescent="0.3">
      <c r="A396" s="659">
        <v>25</v>
      </c>
      <c r="B396" s="660" t="s">
        <v>1498</v>
      </c>
      <c r="C396" s="660">
        <v>89301252</v>
      </c>
      <c r="D396" s="739" t="s">
        <v>2190</v>
      </c>
      <c r="E396" s="740" t="s">
        <v>1656</v>
      </c>
      <c r="F396" s="660" t="s">
        <v>1621</v>
      </c>
      <c r="G396" s="660" t="s">
        <v>2123</v>
      </c>
      <c r="H396" s="660" t="s">
        <v>558</v>
      </c>
      <c r="I396" s="660" t="s">
        <v>2124</v>
      </c>
      <c r="J396" s="660" t="s">
        <v>2125</v>
      </c>
      <c r="K396" s="660" t="s">
        <v>2126</v>
      </c>
      <c r="L396" s="661">
        <v>42.74</v>
      </c>
      <c r="M396" s="661">
        <v>42.74</v>
      </c>
      <c r="N396" s="660">
        <v>1</v>
      </c>
      <c r="O396" s="741">
        <v>1</v>
      </c>
      <c r="P396" s="661"/>
      <c r="Q396" s="676">
        <v>0</v>
      </c>
      <c r="R396" s="660"/>
      <c r="S396" s="676">
        <v>0</v>
      </c>
      <c r="T396" s="741"/>
      <c r="U396" s="699">
        <v>0</v>
      </c>
    </row>
    <row r="397" spans="1:21" ht="14.4" customHeight="1" x14ac:dyDescent="0.3">
      <c r="A397" s="659">
        <v>25</v>
      </c>
      <c r="B397" s="660" t="s">
        <v>1498</v>
      </c>
      <c r="C397" s="660">
        <v>89301252</v>
      </c>
      <c r="D397" s="739" t="s">
        <v>2190</v>
      </c>
      <c r="E397" s="740" t="s">
        <v>1656</v>
      </c>
      <c r="F397" s="660" t="s">
        <v>1621</v>
      </c>
      <c r="G397" s="660" t="s">
        <v>1790</v>
      </c>
      <c r="H397" s="660" t="s">
        <v>558</v>
      </c>
      <c r="I397" s="660" t="s">
        <v>2127</v>
      </c>
      <c r="J397" s="660" t="s">
        <v>1792</v>
      </c>
      <c r="K397" s="660" t="s">
        <v>1005</v>
      </c>
      <c r="L397" s="661">
        <v>0</v>
      </c>
      <c r="M397" s="661">
        <v>0</v>
      </c>
      <c r="N397" s="660">
        <v>2</v>
      </c>
      <c r="O397" s="741">
        <v>1</v>
      </c>
      <c r="P397" s="661"/>
      <c r="Q397" s="676"/>
      <c r="R397" s="660"/>
      <c r="S397" s="676">
        <v>0</v>
      </c>
      <c r="T397" s="741"/>
      <c r="U397" s="699">
        <v>0</v>
      </c>
    </row>
    <row r="398" spans="1:21" ht="14.4" customHeight="1" x14ac:dyDescent="0.3">
      <c r="A398" s="659">
        <v>25</v>
      </c>
      <c r="B398" s="660" t="s">
        <v>1498</v>
      </c>
      <c r="C398" s="660">
        <v>89301252</v>
      </c>
      <c r="D398" s="739" t="s">
        <v>2190</v>
      </c>
      <c r="E398" s="740" t="s">
        <v>1660</v>
      </c>
      <c r="F398" s="660" t="s">
        <v>1621</v>
      </c>
      <c r="G398" s="660" t="s">
        <v>2128</v>
      </c>
      <c r="H398" s="660" t="s">
        <v>558</v>
      </c>
      <c r="I398" s="660" t="s">
        <v>2129</v>
      </c>
      <c r="J398" s="660" t="s">
        <v>2130</v>
      </c>
      <c r="K398" s="660" t="s">
        <v>973</v>
      </c>
      <c r="L398" s="661">
        <v>275.23</v>
      </c>
      <c r="M398" s="661">
        <v>550.46</v>
      </c>
      <c r="N398" s="660">
        <v>2</v>
      </c>
      <c r="O398" s="741">
        <v>2</v>
      </c>
      <c r="P398" s="661">
        <v>550.46</v>
      </c>
      <c r="Q398" s="676">
        <v>1</v>
      </c>
      <c r="R398" s="660">
        <v>2</v>
      </c>
      <c r="S398" s="676">
        <v>1</v>
      </c>
      <c r="T398" s="741">
        <v>2</v>
      </c>
      <c r="U398" s="699">
        <v>1</v>
      </c>
    </row>
    <row r="399" spans="1:21" ht="14.4" customHeight="1" x14ac:dyDescent="0.3">
      <c r="A399" s="659">
        <v>25</v>
      </c>
      <c r="B399" s="660" t="s">
        <v>1498</v>
      </c>
      <c r="C399" s="660">
        <v>89301252</v>
      </c>
      <c r="D399" s="739" t="s">
        <v>2190</v>
      </c>
      <c r="E399" s="740" t="s">
        <v>1660</v>
      </c>
      <c r="F399" s="660" t="s">
        <v>1621</v>
      </c>
      <c r="G399" s="660" t="s">
        <v>1666</v>
      </c>
      <c r="H399" s="660" t="s">
        <v>558</v>
      </c>
      <c r="I399" s="660" t="s">
        <v>1667</v>
      </c>
      <c r="J399" s="660" t="s">
        <v>1577</v>
      </c>
      <c r="K399" s="660" t="s">
        <v>1668</v>
      </c>
      <c r="L399" s="661">
        <v>0</v>
      </c>
      <c r="M399" s="661">
        <v>0</v>
      </c>
      <c r="N399" s="660">
        <v>2</v>
      </c>
      <c r="O399" s="741">
        <v>2</v>
      </c>
      <c r="P399" s="661">
        <v>0</v>
      </c>
      <c r="Q399" s="676"/>
      <c r="R399" s="660">
        <v>1</v>
      </c>
      <c r="S399" s="676">
        <v>0.5</v>
      </c>
      <c r="T399" s="741">
        <v>1</v>
      </c>
      <c r="U399" s="699">
        <v>0.5</v>
      </c>
    </row>
    <row r="400" spans="1:21" ht="14.4" customHeight="1" x14ac:dyDescent="0.3">
      <c r="A400" s="659">
        <v>25</v>
      </c>
      <c r="B400" s="660" t="s">
        <v>1498</v>
      </c>
      <c r="C400" s="660">
        <v>89301252</v>
      </c>
      <c r="D400" s="739" t="s">
        <v>2190</v>
      </c>
      <c r="E400" s="740" t="s">
        <v>1660</v>
      </c>
      <c r="F400" s="660" t="s">
        <v>1621</v>
      </c>
      <c r="G400" s="660" t="s">
        <v>1666</v>
      </c>
      <c r="H400" s="660" t="s">
        <v>558</v>
      </c>
      <c r="I400" s="660" t="s">
        <v>1318</v>
      </c>
      <c r="J400" s="660" t="s">
        <v>1577</v>
      </c>
      <c r="K400" s="660" t="s">
        <v>1578</v>
      </c>
      <c r="L400" s="661">
        <v>156.86000000000001</v>
      </c>
      <c r="M400" s="661">
        <v>2039.1800000000003</v>
      </c>
      <c r="N400" s="660">
        <v>13</v>
      </c>
      <c r="O400" s="741">
        <v>13</v>
      </c>
      <c r="P400" s="661">
        <v>1254.8800000000001</v>
      </c>
      <c r="Q400" s="676">
        <v>0.61538461538461531</v>
      </c>
      <c r="R400" s="660">
        <v>8</v>
      </c>
      <c r="S400" s="676">
        <v>0.61538461538461542</v>
      </c>
      <c r="T400" s="741">
        <v>8</v>
      </c>
      <c r="U400" s="699">
        <v>0.61538461538461542</v>
      </c>
    </row>
    <row r="401" spans="1:21" ht="14.4" customHeight="1" x14ac:dyDescent="0.3">
      <c r="A401" s="659">
        <v>25</v>
      </c>
      <c r="B401" s="660" t="s">
        <v>1498</v>
      </c>
      <c r="C401" s="660">
        <v>89301252</v>
      </c>
      <c r="D401" s="739" t="s">
        <v>2190</v>
      </c>
      <c r="E401" s="740" t="s">
        <v>1660</v>
      </c>
      <c r="F401" s="660" t="s">
        <v>1621</v>
      </c>
      <c r="G401" s="660" t="s">
        <v>1970</v>
      </c>
      <c r="H401" s="660" t="s">
        <v>1152</v>
      </c>
      <c r="I401" s="660" t="s">
        <v>2131</v>
      </c>
      <c r="J401" s="660" t="s">
        <v>2132</v>
      </c>
      <c r="K401" s="660" t="s">
        <v>2133</v>
      </c>
      <c r="L401" s="661">
        <v>125.14</v>
      </c>
      <c r="M401" s="661">
        <v>125.14</v>
      </c>
      <c r="N401" s="660">
        <v>1</v>
      </c>
      <c r="O401" s="741">
        <v>1</v>
      </c>
      <c r="P401" s="661"/>
      <c r="Q401" s="676">
        <v>0</v>
      </c>
      <c r="R401" s="660"/>
      <c r="S401" s="676">
        <v>0</v>
      </c>
      <c r="T401" s="741"/>
      <c r="U401" s="699">
        <v>0</v>
      </c>
    </row>
    <row r="402" spans="1:21" ht="14.4" customHeight="1" x14ac:dyDescent="0.3">
      <c r="A402" s="659">
        <v>25</v>
      </c>
      <c r="B402" s="660" t="s">
        <v>1498</v>
      </c>
      <c r="C402" s="660">
        <v>89301252</v>
      </c>
      <c r="D402" s="739" t="s">
        <v>2190</v>
      </c>
      <c r="E402" s="740" t="s">
        <v>1660</v>
      </c>
      <c r="F402" s="660" t="s">
        <v>1621</v>
      </c>
      <c r="G402" s="660" t="s">
        <v>1697</v>
      </c>
      <c r="H402" s="660" t="s">
        <v>558</v>
      </c>
      <c r="I402" s="660" t="s">
        <v>1382</v>
      </c>
      <c r="J402" s="660" t="s">
        <v>1383</v>
      </c>
      <c r="K402" s="660" t="s">
        <v>1698</v>
      </c>
      <c r="L402" s="661">
        <v>67.040000000000006</v>
      </c>
      <c r="M402" s="661">
        <v>67.040000000000006</v>
      </c>
      <c r="N402" s="660">
        <v>1</v>
      </c>
      <c r="O402" s="741">
        <v>0.5</v>
      </c>
      <c r="P402" s="661">
        <v>67.040000000000006</v>
      </c>
      <c r="Q402" s="676">
        <v>1</v>
      </c>
      <c r="R402" s="660">
        <v>1</v>
      </c>
      <c r="S402" s="676">
        <v>1</v>
      </c>
      <c r="T402" s="741">
        <v>0.5</v>
      </c>
      <c r="U402" s="699">
        <v>1</v>
      </c>
    </row>
    <row r="403" spans="1:21" ht="14.4" customHeight="1" x14ac:dyDescent="0.3">
      <c r="A403" s="659">
        <v>25</v>
      </c>
      <c r="B403" s="660" t="s">
        <v>1498</v>
      </c>
      <c r="C403" s="660">
        <v>89301252</v>
      </c>
      <c r="D403" s="739" t="s">
        <v>2190</v>
      </c>
      <c r="E403" s="740" t="s">
        <v>1660</v>
      </c>
      <c r="F403" s="660" t="s">
        <v>1621</v>
      </c>
      <c r="G403" s="660" t="s">
        <v>1993</v>
      </c>
      <c r="H403" s="660" t="s">
        <v>558</v>
      </c>
      <c r="I403" s="660" t="s">
        <v>2134</v>
      </c>
      <c r="J403" s="660" t="s">
        <v>2135</v>
      </c>
      <c r="K403" s="660" t="s">
        <v>2136</v>
      </c>
      <c r="L403" s="661">
        <v>356.47</v>
      </c>
      <c r="M403" s="661">
        <v>356.47</v>
      </c>
      <c r="N403" s="660">
        <v>1</v>
      </c>
      <c r="O403" s="741">
        <v>0.5</v>
      </c>
      <c r="P403" s="661">
        <v>356.47</v>
      </c>
      <c r="Q403" s="676">
        <v>1</v>
      </c>
      <c r="R403" s="660">
        <v>1</v>
      </c>
      <c r="S403" s="676">
        <v>1</v>
      </c>
      <c r="T403" s="741">
        <v>0.5</v>
      </c>
      <c r="U403" s="699">
        <v>1</v>
      </c>
    </row>
    <row r="404" spans="1:21" ht="14.4" customHeight="1" x14ac:dyDescent="0.3">
      <c r="A404" s="659">
        <v>25</v>
      </c>
      <c r="B404" s="660" t="s">
        <v>1498</v>
      </c>
      <c r="C404" s="660">
        <v>89301252</v>
      </c>
      <c r="D404" s="739" t="s">
        <v>2190</v>
      </c>
      <c r="E404" s="740" t="s">
        <v>1660</v>
      </c>
      <c r="F404" s="660" t="s">
        <v>1621</v>
      </c>
      <c r="G404" s="660" t="s">
        <v>2034</v>
      </c>
      <c r="H404" s="660" t="s">
        <v>558</v>
      </c>
      <c r="I404" s="660" t="s">
        <v>2035</v>
      </c>
      <c r="J404" s="660" t="s">
        <v>747</v>
      </c>
      <c r="K404" s="660" t="s">
        <v>2036</v>
      </c>
      <c r="L404" s="661">
        <v>115.3</v>
      </c>
      <c r="M404" s="661">
        <v>345.9</v>
      </c>
      <c r="N404" s="660">
        <v>3</v>
      </c>
      <c r="O404" s="741">
        <v>0.5</v>
      </c>
      <c r="P404" s="661">
        <v>345.9</v>
      </c>
      <c r="Q404" s="676">
        <v>1</v>
      </c>
      <c r="R404" s="660">
        <v>3</v>
      </c>
      <c r="S404" s="676">
        <v>1</v>
      </c>
      <c r="T404" s="741">
        <v>0.5</v>
      </c>
      <c r="U404" s="699">
        <v>1</v>
      </c>
    </row>
    <row r="405" spans="1:21" ht="14.4" customHeight="1" x14ac:dyDescent="0.3">
      <c r="A405" s="659">
        <v>25</v>
      </c>
      <c r="B405" s="660" t="s">
        <v>1498</v>
      </c>
      <c r="C405" s="660">
        <v>89301252</v>
      </c>
      <c r="D405" s="739" t="s">
        <v>2190</v>
      </c>
      <c r="E405" s="740" t="s">
        <v>1660</v>
      </c>
      <c r="F405" s="660" t="s">
        <v>1621</v>
      </c>
      <c r="G405" s="660" t="s">
        <v>1734</v>
      </c>
      <c r="H405" s="660" t="s">
        <v>558</v>
      </c>
      <c r="I405" s="660" t="s">
        <v>2137</v>
      </c>
      <c r="J405" s="660" t="s">
        <v>2138</v>
      </c>
      <c r="K405" s="660" t="s">
        <v>1852</v>
      </c>
      <c r="L405" s="661">
        <v>0</v>
      </c>
      <c r="M405" s="661">
        <v>0</v>
      </c>
      <c r="N405" s="660">
        <v>1</v>
      </c>
      <c r="O405" s="741">
        <v>1</v>
      </c>
      <c r="P405" s="661">
        <v>0</v>
      </c>
      <c r="Q405" s="676"/>
      <c r="R405" s="660">
        <v>1</v>
      </c>
      <c r="S405" s="676">
        <v>1</v>
      </c>
      <c r="T405" s="741">
        <v>1</v>
      </c>
      <c r="U405" s="699">
        <v>1</v>
      </c>
    </row>
    <row r="406" spans="1:21" ht="14.4" customHeight="1" x14ac:dyDescent="0.3">
      <c r="A406" s="659">
        <v>25</v>
      </c>
      <c r="B406" s="660" t="s">
        <v>1498</v>
      </c>
      <c r="C406" s="660">
        <v>89301252</v>
      </c>
      <c r="D406" s="739" t="s">
        <v>2190</v>
      </c>
      <c r="E406" s="740" t="s">
        <v>1660</v>
      </c>
      <c r="F406" s="660" t="s">
        <v>1621</v>
      </c>
      <c r="G406" s="660" t="s">
        <v>1806</v>
      </c>
      <c r="H406" s="660" t="s">
        <v>558</v>
      </c>
      <c r="I406" s="660" t="s">
        <v>720</v>
      </c>
      <c r="J406" s="660" t="s">
        <v>721</v>
      </c>
      <c r="K406" s="660" t="s">
        <v>1807</v>
      </c>
      <c r="L406" s="661">
        <v>163.9</v>
      </c>
      <c r="M406" s="661">
        <v>163.9</v>
      </c>
      <c r="N406" s="660">
        <v>1</v>
      </c>
      <c r="O406" s="741">
        <v>1</v>
      </c>
      <c r="P406" s="661">
        <v>163.9</v>
      </c>
      <c r="Q406" s="676">
        <v>1</v>
      </c>
      <c r="R406" s="660">
        <v>1</v>
      </c>
      <c r="S406" s="676">
        <v>1</v>
      </c>
      <c r="T406" s="741">
        <v>1</v>
      </c>
      <c r="U406" s="699">
        <v>1</v>
      </c>
    </row>
    <row r="407" spans="1:21" ht="14.4" customHeight="1" x14ac:dyDescent="0.3">
      <c r="A407" s="659">
        <v>25</v>
      </c>
      <c r="B407" s="660" t="s">
        <v>1498</v>
      </c>
      <c r="C407" s="660">
        <v>89301252</v>
      </c>
      <c r="D407" s="739" t="s">
        <v>2190</v>
      </c>
      <c r="E407" s="740" t="s">
        <v>1660</v>
      </c>
      <c r="F407" s="660" t="s">
        <v>1621</v>
      </c>
      <c r="G407" s="660" t="s">
        <v>1683</v>
      </c>
      <c r="H407" s="660" t="s">
        <v>558</v>
      </c>
      <c r="I407" s="660" t="s">
        <v>1307</v>
      </c>
      <c r="J407" s="660" t="s">
        <v>1308</v>
      </c>
      <c r="K407" s="660" t="s">
        <v>1684</v>
      </c>
      <c r="L407" s="661">
        <v>50.27</v>
      </c>
      <c r="M407" s="661">
        <v>150.81</v>
      </c>
      <c r="N407" s="660">
        <v>3</v>
      </c>
      <c r="O407" s="741">
        <v>2</v>
      </c>
      <c r="P407" s="661">
        <v>100.54</v>
      </c>
      <c r="Q407" s="676">
        <v>0.66666666666666674</v>
      </c>
      <c r="R407" s="660">
        <v>2</v>
      </c>
      <c r="S407" s="676">
        <v>0.66666666666666663</v>
      </c>
      <c r="T407" s="741">
        <v>1</v>
      </c>
      <c r="U407" s="699">
        <v>0.5</v>
      </c>
    </row>
    <row r="408" spans="1:21" ht="14.4" customHeight="1" x14ac:dyDescent="0.3">
      <c r="A408" s="659">
        <v>25</v>
      </c>
      <c r="B408" s="660" t="s">
        <v>1498</v>
      </c>
      <c r="C408" s="660">
        <v>89301252</v>
      </c>
      <c r="D408" s="739" t="s">
        <v>2190</v>
      </c>
      <c r="E408" s="740" t="s">
        <v>1660</v>
      </c>
      <c r="F408" s="660" t="s">
        <v>1621</v>
      </c>
      <c r="G408" s="660" t="s">
        <v>1744</v>
      </c>
      <c r="H408" s="660" t="s">
        <v>558</v>
      </c>
      <c r="I408" s="660" t="s">
        <v>2044</v>
      </c>
      <c r="J408" s="660" t="s">
        <v>1947</v>
      </c>
      <c r="K408" s="660" t="s">
        <v>2045</v>
      </c>
      <c r="L408" s="661">
        <v>77.08</v>
      </c>
      <c r="M408" s="661">
        <v>231.24</v>
      </c>
      <c r="N408" s="660">
        <v>3</v>
      </c>
      <c r="O408" s="741">
        <v>3</v>
      </c>
      <c r="P408" s="661">
        <v>154.16</v>
      </c>
      <c r="Q408" s="676">
        <v>0.66666666666666663</v>
      </c>
      <c r="R408" s="660">
        <v>2</v>
      </c>
      <c r="S408" s="676">
        <v>0.66666666666666663</v>
      </c>
      <c r="T408" s="741">
        <v>2</v>
      </c>
      <c r="U408" s="699">
        <v>0.66666666666666663</v>
      </c>
    </row>
    <row r="409" spans="1:21" ht="14.4" customHeight="1" x14ac:dyDescent="0.3">
      <c r="A409" s="659">
        <v>25</v>
      </c>
      <c r="B409" s="660" t="s">
        <v>1498</v>
      </c>
      <c r="C409" s="660">
        <v>89301252</v>
      </c>
      <c r="D409" s="739" t="s">
        <v>2190</v>
      </c>
      <c r="E409" s="740" t="s">
        <v>1660</v>
      </c>
      <c r="F409" s="660" t="s">
        <v>1621</v>
      </c>
      <c r="G409" s="660" t="s">
        <v>1670</v>
      </c>
      <c r="H409" s="660" t="s">
        <v>1152</v>
      </c>
      <c r="I409" s="660" t="s">
        <v>1377</v>
      </c>
      <c r="J409" s="660" t="s">
        <v>1378</v>
      </c>
      <c r="K409" s="660" t="s">
        <v>1379</v>
      </c>
      <c r="L409" s="661">
        <v>154.01</v>
      </c>
      <c r="M409" s="661">
        <v>1078.07</v>
      </c>
      <c r="N409" s="660">
        <v>7</v>
      </c>
      <c r="O409" s="741">
        <v>6.5</v>
      </c>
      <c r="P409" s="661">
        <v>1078.07</v>
      </c>
      <c r="Q409" s="676">
        <v>1</v>
      </c>
      <c r="R409" s="660">
        <v>7</v>
      </c>
      <c r="S409" s="676">
        <v>1</v>
      </c>
      <c r="T409" s="741">
        <v>6.5</v>
      </c>
      <c r="U409" s="699">
        <v>1</v>
      </c>
    </row>
    <row r="410" spans="1:21" ht="14.4" customHeight="1" x14ac:dyDescent="0.3">
      <c r="A410" s="659">
        <v>25</v>
      </c>
      <c r="B410" s="660" t="s">
        <v>1498</v>
      </c>
      <c r="C410" s="660">
        <v>89301252</v>
      </c>
      <c r="D410" s="739" t="s">
        <v>2190</v>
      </c>
      <c r="E410" s="740" t="s">
        <v>1660</v>
      </c>
      <c r="F410" s="660" t="s">
        <v>1621</v>
      </c>
      <c r="G410" s="660" t="s">
        <v>1679</v>
      </c>
      <c r="H410" s="660" t="s">
        <v>558</v>
      </c>
      <c r="I410" s="660" t="s">
        <v>1314</v>
      </c>
      <c r="J410" s="660" t="s">
        <v>1315</v>
      </c>
      <c r="K410" s="660" t="s">
        <v>1680</v>
      </c>
      <c r="L410" s="661">
        <v>31.54</v>
      </c>
      <c r="M410" s="661">
        <v>31.54</v>
      </c>
      <c r="N410" s="660">
        <v>1</v>
      </c>
      <c r="O410" s="741">
        <v>1</v>
      </c>
      <c r="P410" s="661">
        <v>31.54</v>
      </c>
      <c r="Q410" s="676">
        <v>1</v>
      </c>
      <c r="R410" s="660">
        <v>1</v>
      </c>
      <c r="S410" s="676">
        <v>1</v>
      </c>
      <c r="T410" s="741">
        <v>1</v>
      </c>
      <c r="U410" s="699">
        <v>1</v>
      </c>
    </row>
    <row r="411" spans="1:21" ht="14.4" customHeight="1" x14ac:dyDescent="0.3">
      <c r="A411" s="659">
        <v>25</v>
      </c>
      <c r="B411" s="660" t="s">
        <v>1498</v>
      </c>
      <c r="C411" s="660">
        <v>89301252</v>
      </c>
      <c r="D411" s="739" t="s">
        <v>2190</v>
      </c>
      <c r="E411" s="740" t="s">
        <v>1660</v>
      </c>
      <c r="F411" s="660" t="s">
        <v>1621</v>
      </c>
      <c r="G411" s="660" t="s">
        <v>1671</v>
      </c>
      <c r="H411" s="660" t="s">
        <v>1152</v>
      </c>
      <c r="I411" s="660" t="s">
        <v>1672</v>
      </c>
      <c r="J411" s="660" t="s">
        <v>656</v>
      </c>
      <c r="K411" s="660" t="s">
        <v>1673</v>
      </c>
      <c r="L411" s="661">
        <v>29.78</v>
      </c>
      <c r="M411" s="661">
        <v>89.34</v>
      </c>
      <c r="N411" s="660">
        <v>3</v>
      </c>
      <c r="O411" s="741">
        <v>2.5</v>
      </c>
      <c r="P411" s="661">
        <v>59.56</v>
      </c>
      <c r="Q411" s="676">
        <v>0.66666666666666663</v>
      </c>
      <c r="R411" s="660">
        <v>2</v>
      </c>
      <c r="S411" s="676">
        <v>0.66666666666666663</v>
      </c>
      <c r="T411" s="741">
        <v>1.5</v>
      </c>
      <c r="U411" s="699">
        <v>0.6</v>
      </c>
    </row>
    <row r="412" spans="1:21" ht="14.4" customHeight="1" x14ac:dyDescent="0.3">
      <c r="A412" s="659">
        <v>25</v>
      </c>
      <c r="B412" s="660" t="s">
        <v>1498</v>
      </c>
      <c r="C412" s="660">
        <v>89301252</v>
      </c>
      <c r="D412" s="739" t="s">
        <v>2190</v>
      </c>
      <c r="E412" s="740" t="s">
        <v>1660</v>
      </c>
      <c r="F412" s="660" t="s">
        <v>1621</v>
      </c>
      <c r="G412" s="660" t="s">
        <v>1671</v>
      </c>
      <c r="H412" s="660" t="s">
        <v>558</v>
      </c>
      <c r="I412" s="660" t="s">
        <v>655</v>
      </c>
      <c r="J412" s="660" t="s">
        <v>656</v>
      </c>
      <c r="K412" s="660" t="s">
        <v>1876</v>
      </c>
      <c r="L412" s="661">
        <v>29.78</v>
      </c>
      <c r="M412" s="661">
        <v>59.56</v>
      </c>
      <c r="N412" s="660">
        <v>2</v>
      </c>
      <c r="O412" s="741">
        <v>2</v>
      </c>
      <c r="P412" s="661">
        <v>59.56</v>
      </c>
      <c r="Q412" s="676">
        <v>1</v>
      </c>
      <c r="R412" s="660">
        <v>2</v>
      </c>
      <c r="S412" s="676">
        <v>1</v>
      </c>
      <c r="T412" s="741">
        <v>2</v>
      </c>
      <c r="U412" s="699">
        <v>1</v>
      </c>
    </row>
    <row r="413" spans="1:21" ht="14.4" customHeight="1" x14ac:dyDescent="0.3">
      <c r="A413" s="659">
        <v>25</v>
      </c>
      <c r="B413" s="660" t="s">
        <v>1498</v>
      </c>
      <c r="C413" s="660">
        <v>89301252</v>
      </c>
      <c r="D413" s="739" t="s">
        <v>2190</v>
      </c>
      <c r="E413" s="740" t="s">
        <v>1660</v>
      </c>
      <c r="F413" s="660" t="s">
        <v>1621</v>
      </c>
      <c r="G413" s="660" t="s">
        <v>1771</v>
      </c>
      <c r="H413" s="660" t="s">
        <v>558</v>
      </c>
      <c r="I413" s="660" t="s">
        <v>696</v>
      </c>
      <c r="J413" s="660" t="s">
        <v>1772</v>
      </c>
      <c r="K413" s="660" t="s">
        <v>1773</v>
      </c>
      <c r="L413" s="661">
        <v>85.49</v>
      </c>
      <c r="M413" s="661">
        <v>85.49</v>
      </c>
      <c r="N413" s="660">
        <v>1</v>
      </c>
      <c r="O413" s="741">
        <v>1</v>
      </c>
      <c r="P413" s="661">
        <v>85.49</v>
      </c>
      <c r="Q413" s="676">
        <v>1</v>
      </c>
      <c r="R413" s="660">
        <v>1</v>
      </c>
      <c r="S413" s="676">
        <v>1</v>
      </c>
      <c r="T413" s="741">
        <v>1</v>
      </c>
      <c r="U413" s="699">
        <v>1</v>
      </c>
    </row>
    <row r="414" spans="1:21" ht="14.4" customHeight="1" x14ac:dyDescent="0.3">
      <c r="A414" s="659">
        <v>25</v>
      </c>
      <c r="B414" s="660" t="s">
        <v>1498</v>
      </c>
      <c r="C414" s="660">
        <v>89301252</v>
      </c>
      <c r="D414" s="739" t="s">
        <v>2190</v>
      </c>
      <c r="E414" s="740" t="s">
        <v>1660</v>
      </c>
      <c r="F414" s="660" t="s">
        <v>1621</v>
      </c>
      <c r="G414" s="660" t="s">
        <v>2139</v>
      </c>
      <c r="H414" s="660" t="s">
        <v>558</v>
      </c>
      <c r="I414" s="660" t="s">
        <v>2140</v>
      </c>
      <c r="J414" s="660" t="s">
        <v>2141</v>
      </c>
      <c r="K414" s="660" t="s">
        <v>2142</v>
      </c>
      <c r="L414" s="661">
        <v>1692.27</v>
      </c>
      <c r="M414" s="661">
        <v>1692.27</v>
      </c>
      <c r="N414" s="660">
        <v>1</v>
      </c>
      <c r="O414" s="741">
        <v>0.5</v>
      </c>
      <c r="P414" s="661">
        <v>1692.27</v>
      </c>
      <c r="Q414" s="676">
        <v>1</v>
      </c>
      <c r="R414" s="660">
        <v>1</v>
      </c>
      <c r="S414" s="676">
        <v>1</v>
      </c>
      <c r="T414" s="741">
        <v>0.5</v>
      </c>
      <c r="U414" s="699">
        <v>1</v>
      </c>
    </row>
    <row r="415" spans="1:21" ht="14.4" customHeight="1" x14ac:dyDescent="0.3">
      <c r="A415" s="659">
        <v>25</v>
      </c>
      <c r="B415" s="660" t="s">
        <v>1498</v>
      </c>
      <c r="C415" s="660">
        <v>89301252</v>
      </c>
      <c r="D415" s="739" t="s">
        <v>2190</v>
      </c>
      <c r="E415" s="740" t="s">
        <v>1661</v>
      </c>
      <c r="F415" s="660" t="s">
        <v>1621</v>
      </c>
      <c r="G415" s="660" t="s">
        <v>1666</v>
      </c>
      <c r="H415" s="660" t="s">
        <v>558</v>
      </c>
      <c r="I415" s="660" t="s">
        <v>1835</v>
      </c>
      <c r="J415" s="660" t="s">
        <v>1836</v>
      </c>
      <c r="K415" s="660" t="s">
        <v>1578</v>
      </c>
      <c r="L415" s="661">
        <v>156.86000000000001</v>
      </c>
      <c r="M415" s="661">
        <v>2039.1800000000003</v>
      </c>
      <c r="N415" s="660">
        <v>13</v>
      </c>
      <c r="O415" s="741">
        <v>12.5</v>
      </c>
      <c r="P415" s="661">
        <v>1568.6000000000004</v>
      </c>
      <c r="Q415" s="676">
        <v>0.76923076923076927</v>
      </c>
      <c r="R415" s="660">
        <v>10</v>
      </c>
      <c r="S415" s="676">
        <v>0.76923076923076927</v>
      </c>
      <c r="T415" s="741">
        <v>10</v>
      </c>
      <c r="U415" s="699">
        <v>0.8</v>
      </c>
    </row>
    <row r="416" spans="1:21" ht="14.4" customHeight="1" x14ac:dyDescent="0.3">
      <c r="A416" s="659">
        <v>25</v>
      </c>
      <c r="B416" s="660" t="s">
        <v>1498</v>
      </c>
      <c r="C416" s="660">
        <v>89301252</v>
      </c>
      <c r="D416" s="739" t="s">
        <v>2190</v>
      </c>
      <c r="E416" s="740" t="s">
        <v>1661</v>
      </c>
      <c r="F416" s="660" t="s">
        <v>1621</v>
      </c>
      <c r="G416" s="660" t="s">
        <v>1666</v>
      </c>
      <c r="H416" s="660" t="s">
        <v>558</v>
      </c>
      <c r="I416" s="660" t="s">
        <v>1667</v>
      </c>
      <c r="J416" s="660" t="s">
        <v>1577</v>
      </c>
      <c r="K416" s="660" t="s">
        <v>1668</v>
      </c>
      <c r="L416" s="661">
        <v>0</v>
      </c>
      <c r="M416" s="661">
        <v>0</v>
      </c>
      <c r="N416" s="660">
        <v>1</v>
      </c>
      <c r="O416" s="741">
        <v>1</v>
      </c>
      <c r="P416" s="661"/>
      <c r="Q416" s="676"/>
      <c r="R416" s="660"/>
      <c r="S416" s="676">
        <v>0</v>
      </c>
      <c r="T416" s="741"/>
      <c r="U416" s="699">
        <v>0</v>
      </c>
    </row>
    <row r="417" spans="1:21" ht="14.4" customHeight="1" x14ac:dyDescent="0.3">
      <c r="A417" s="659">
        <v>25</v>
      </c>
      <c r="B417" s="660" t="s">
        <v>1498</v>
      </c>
      <c r="C417" s="660">
        <v>89301252</v>
      </c>
      <c r="D417" s="739" t="s">
        <v>2190</v>
      </c>
      <c r="E417" s="740" t="s">
        <v>1661</v>
      </c>
      <c r="F417" s="660" t="s">
        <v>1621</v>
      </c>
      <c r="G417" s="660" t="s">
        <v>1666</v>
      </c>
      <c r="H417" s="660" t="s">
        <v>558</v>
      </c>
      <c r="I417" s="660" t="s">
        <v>1318</v>
      </c>
      <c r="J417" s="660" t="s">
        <v>1577</v>
      </c>
      <c r="K417" s="660" t="s">
        <v>1578</v>
      </c>
      <c r="L417" s="661">
        <v>156.86000000000001</v>
      </c>
      <c r="M417" s="661">
        <v>2823.4800000000009</v>
      </c>
      <c r="N417" s="660">
        <v>18</v>
      </c>
      <c r="O417" s="741">
        <v>18</v>
      </c>
      <c r="P417" s="661">
        <v>2352.900000000001</v>
      </c>
      <c r="Q417" s="676">
        <v>0.83333333333333337</v>
      </c>
      <c r="R417" s="660">
        <v>15</v>
      </c>
      <c r="S417" s="676">
        <v>0.83333333333333337</v>
      </c>
      <c r="T417" s="741">
        <v>15</v>
      </c>
      <c r="U417" s="699">
        <v>0.83333333333333337</v>
      </c>
    </row>
    <row r="418" spans="1:21" ht="14.4" customHeight="1" x14ac:dyDescent="0.3">
      <c r="A418" s="659">
        <v>25</v>
      </c>
      <c r="B418" s="660" t="s">
        <v>1498</v>
      </c>
      <c r="C418" s="660">
        <v>89301252</v>
      </c>
      <c r="D418" s="739" t="s">
        <v>2190</v>
      </c>
      <c r="E418" s="740" t="s">
        <v>1661</v>
      </c>
      <c r="F418" s="660" t="s">
        <v>1621</v>
      </c>
      <c r="G418" s="660" t="s">
        <v>1666</v>
      </c>
      <c r="H418" s="660" t="s">
        <v>558</v>
      </c>
      <c r="I418" s="660" t="s">
        <v>1669</v>
      </c>
      <c r="J418" s="660" t="s">
        <v>1577</v>
      </c>
      <c r="K418" s="660" t="s">
        <v>1578</v>
      </c>
      <c r="L418" s="661">
        <v>156.86000000000001</v>
      </c>
      <c r="M418" s="661">
        <v>470.58000000000004</v>
      </c>
      <c r="N418" s="660">
        <v>3</v>
      </c>
      <c r="O418" s="741">
        <v>3</v>
      </c>
      <c r="P418" s="661">
        <v>313.72000000000003</v>
      </c>
      <c r="Q418" s="676">
        <v>0.66666666666666663</v>
      </c>
      <c r="R418" s="660">
        <v>2</v>
      </c>
      <c r="S418" s="676">
        <v>0.66666666666666663</v>
      </c>
      <c r="T418" s="741">
        <v>2</v>
      </c>
      <c r="U418" s="699">
        <v>0.66666666666666663</v>
      </c>
    </row>
    <row r="419" spans="1:21" ht="14.4" customHeight="1" x14ac:dyDescent="0.3">
      <c r="A419" s="659">
        <v>25</v>
      </c>
      <c r="B419" s="660" t="s">
        <v>1498</v>
      </c>
      <c r="C419" s="660">
        <v>89301252</v>
      </c>
      <c r="D419" s="739" t="s">
        <v>2190</v>
      </c>
      <c r="E419" s="740" t="s">
        <v>1661</v>
      </c>
      <c r="F419" s="660" t="s">
        <v>1621</v>
      </c>
      <c r="G419" s="660" t="s">
        <v>1675</v>
      </c>
      <c r="H419" s="660" t="s">
        <v>558</v>
      </c>
      <c r="I419" s="660" t="s">
        <v>1055</v>
      </c>
      <c r="J419" s="660" t="s">
        <v>1677</v>
      </c>
      <c r="K419" s="660" t="s">
        <v>1805</v>
      </c>
      <c r="L419" s="661">
        <v>117.71</v>
      </c>
      <c r="M419" s="661">
        <v>117.71</v>
      </c>
      <c r="N419" s="660">
        <v>1</v>
      </c>
      <c r="O419" s="741">
        <v>1</v>
      </c>
      <c r="P419" s="661">
        <v>117.71</v>
      </c>
      <c r="Q419" s="676">
        <v>1</v>
      </c>
      <c r="R419" s="660">
        <v>1</v>
      </c>
      <c r="S419" s="676">
        <v>1</v>
      </c>
      <c r="T419" s="741">
        <v>1</v>
      </c>
      <c r="U419" s="699">
        <v>1</v>
      </c>
    </row>
    <row r="420" spans="1:21" ht="14.4" customHeight="1" x14ac:dyDescent="0.3">
      <c r="A420" s="659">
        <v>25</v>
      </c>
      <c r="B420" s="660" t="s">
        <v>1498</v>
      </c>
      <c r="C420" s="660">
        <v>89301252</v>
      </c>
      <c r="D420" s="739" t="s">
        <v>2190</v>
      </c>
      <c r="E420" s="740" t="s">
        <v>1661</v>
      </c>
      <c r="F420" s="660" t="s">
        <v>1621</v>
      </c>
      <c r="G420" s="660" t="s">
        <v>1670</v>
      </c>
      <c r="H420" s="660" t="s">
        <v>1152</v>
      </c>
      <c r="I420" s="660" t="s">
        <v>1377</v>
      </c>
      <c r="J420" s="660" t="s">
        <v>1378</v>
      </c>
      <c r="K420" s="660" t="s">
        <v>1379</v>
      </c>
      <c r="L420" s="661">
        <v>154.01</v>
      </c>
      <c r="M420" s="661">
        <v>1078.07</v>
      </c>
      <c r="N420" s="660">
        <v>7</v>
      </c>
      <c r="O420" s="741">
        <v>7</v>
      </c>
      <c r="P420" s="661">
        <v>770.05</v>
      </c>
      <c r="Q420" s="676">
        <v>0.7142857142857143</v>
      </c>
      <c r="R420" s="660">
        <v>5</v>
      </c>
      <c r="S420" s="676">
        <v>0.7142857142857143</v>
      </c>
      <c r="T420" s="741">
        <v>5</v>
      </c>
      <c r="U420" s="699">
        <v>0.7142857142857143</v>
      </c>
    </row>
    <row r="421" spans="1:21" ht="14.4" customHeight="1" x14ac:dyDescent="0.3">
      <c r="A421" s="659">
        <v>25</v>
      </c>
      <c r="B421" s="660" t="s">
        <v>1498</v>
      </c>
      <c r="C421" s="660">
        <v>89301252</v>
      </c>
      <c r="D421" s="739" t="s">
        <v>2190</v>
      </c>
      <c r="E421" s="740" t="s">
        <v>1661</v>
      </c>
      <c r="F421" s="660" t="s">
        <v>1621</v>
      </c>
      <c r="G421" s="660" t="s">
        <v>1670</v>
      </c>
      <c r="H421" s="660" t="s">
        <v>1152</v>
      </c>
      <c r="I421" s="660" t="s">
        <v>1699</v>
      </c>
      <c r="J421" s="660" t="s">
        <v>1700</v>
      </c>
      <c r="K421" s="660" t="s">
        <v>1701</v>
      </c>
      <c r="L421" s="661">
        <v>77.010000000000005</v>
      </c>
      <c r="M421" s="661">
        <v>231.03000000000003</v>
      </c>
      <c r="N421" s="660">
        <v>3</v>
      </c>
      <c r="O421" s="741">
        <v>2</v>
      </c>
      <c r="P421" s="661"/>
      <c r="Q421" s="676">
        <v>0</v>
      </c>
      <c r="R421" s="660"/>
      <c r="S421" s="676">
        <v>0</v>
      </c>
      <c r="T421" s="741"/>
      <c r="U421" s="699">
        <v>0</v>
      </c>
    </row>
    <row r="422" spans="1:21" ht="14.4" customHeight="1" x14ac:dyDescent="0.3">
      <c r="A422" s="659">
        <v>25</v>
      </c>
      <c r="B422" s="660" t="s">
        <v>1498</v>
      </c>
      <c r="C422" s="660">
        <v>89301252</v>
      </c>
      <c r="D422" s="739" t="s">
        <v>2190</v>
      </c>
      <c r="E422" s="740" t="s">
        <v>1661</v>
      </c>
      <c r="F422" s="660" t="s">
        <v>1621</v>
      </c>
      <c r="G422" s="660" t="s">
        <v>1670</v>
      </c>
      <c r="H422" s="660" t="s">
        <v>558</v>
      </c>
      <c r="I422" s="660" t="s">
        <v>1901</v>
      </c>
      <c r="J422" s="660" t="s">
        <v>1378</v>
      </c>
      <c r="K422" s="660" t="s">
        <v>1379</v>
      </c>
      <c r="L422" s="661">
        <v>154.01</v>
      </c>
      <c r="M422" s="661">
        <v>154.01</v>
      </c>
      <c r="N422" s="660">
        <v>1</v>
      </c>
      <c r="O422" s="741"/>
      <c r="P422" s="661">
        <v>154.01</v>
      </c>
      <c r="Q422" s="676">
        <v>1</v>
      </c>
      <c r="R422" s="660">
        <v>1</v>
      </c>
      <c r="S422" s="676">
        <v>1</v>
      </c>
      <c r="T422" s="741"/>
      <c r="U422" s="699"/>
    </row>
    <row r="423" spans="1:21" ht="14.4" customHeight="1" x14ac:dyDescent="0.3">
      <c r="A423" s="659">
        <v>25</v>
      </c>
      <c r="B423" s="660" t="s">
        <v>1498</v>
      </c>
      <c r="C423" s="660">
        <v>89301252</v>
      </c>
      <c r="D423" s="739" t="s">
        <v>2190</v>
      </c>
      <c r="E423" s="740" t="s">
        <v>1661</v>
      </c>
      <c r="F423" s="660" t="s">
        <v>1621</v>
      </c>
      <c r="G423" s="660" t="s">
        <v>1671</v>
      </c>
      <c r="H423" s="660" t="s">
        <v>1152</v>
      </c>
      <c r="I423" s="660" t="s">
        <v>1672</v>
      </c>
      <c r="J423" s="660" t="s">
        <v>656</v>
      </c>
      <c r="K423" s="660" t="s">
        <v>1673</v>
      </c>
      <c r="L423" s="661">
        <v>29.78</v>
      </c>
      <c r="M423" s="661">
        <v>59.56</v>
      </c>
      <c r="N423" s="660">
        <v>2</v>
      </c>
      <c r="O423" s="741">
        <v>1.5</v>
      </c>
      <c r="P423" s="661">
        <v>29.78</v>
      </c>
      <c r="Q423" s="676">
        <v>0.5</v>
      </c>
      <c r="R423" s="660">
        <v>1</v>
      </c>
      <c r="S423" s="676">
        <v>0.5</v>
      </c>
      <c r="T423" s="741">
        <v>1</v>
      </c>
      <c r="U423" s="699">
        <v>0.66666666666666663</v>
      </c>
    </row>
    <row r="424" spans="1:21" ht="14.4" customHeight="1" x14ac:dyDescent="0.3">
      <c r="A424" s="659">
        <v>25</v>
      </c>
      <c r="B424" s="660" t="s">
        <v>1498</v>
      </c>
      <c r="C424" s="660">
        <v>89301252</v>
      </c>
      <c r="D424" s="739" t="s">
        <v>2190</v>
      </c>
      <c r="E424" s="740" t="s">
        <v>1661</v>
      </c>
      <c r="F424" s="660" t="s">
        <v>1621</v>
      </c>
      <c r="G424" s="660" t="s">
        <v>1671</v>
      </c>
      <c r="H424" s="660" t="s">
        <v>1152</v>
      </c>
      <c r="I424" s="660" t="s">
        <v>1158</v>
      </c>
      <c r="J424" s="660" t="s">
        <v>656</v>
      </c>
      <c r="K424" s="660" t="s">
        <v>1591</v>
      </c>
      <c r="L424" s="661">
        <v>59.55</v>
      </c>
      <c r="M424" s="661">
        <v>59.55</v>
      </c>
      <c r="N424" s="660">
        <v>1</v>
      </c>
      <c r="O424" s="741">
        <v>1</v>
      </c>
      <c r="P424" s="661">
        <v>59.55</v>
      </c>
      <c r="Q424" s="676">
        <v>1</v>
      </c>
      <c r="R424" s="660">
        <v>1</v>
      </c>
      <c r="S424" s="676">
        <v>1</v>
      </c>
      <c r="T424" s="741">
        <v>1</v>
      </c>
      <c r="U424" s="699">
        <v>1</v>
      </c>
    </row>
    <row r="425" spans="1:21" ht="14.4" customHeight="1" x14ac:dyDescent="0.3">
      <c r="A425" s="659">
        <v>25</v>
      </c>
      <c r="B425" s="660" t="s">
        <v>1498</v>
      </c>
      <c r="C425" s="660">
        <v>89301252</v>
      </c>
      <c r="D425" s="739" t="s">
        <v>2190</v>
      </c>
      <c r="E425" s="740" t="s">
        <v>1661</v>
      </c>
      <c r="F425" s="660" t="s">
        <v>1621</v>
      </c>
      <c r="G425" s="660" t="s">
        <v>1671</v>
      </c>
      <c r="H425" s="660" t="s">
        <v>558</v>
      </c>
      <c r="I425" s="660" t="s">
        <v>2095</v>
      </c>
      <c r="J425" s="660" t="s">
        <v>656</v>
      </c>
      <c r="K425" s="660" t="s">
        <v>2040</v>
      </c>
      <c r="L425" s="661">
        <v>0</v>
      </c>
      <c r="M425" s="661">
        <v>0</v>
      </c>
      <c r="N425" s="660">
        <v>1</v>
      </c>
      <c r="O425" s="741">
        <v>1</v>
      </c>
      <c r="P425" s="661"/>
      <c r="Q425" s="676"/>
      <c r="R425" s="660"/>
      <c r="S425" s="676">
        <v>0</v>
      </c>
      <c r="T425" s="741"/>
      <c r="U425" s="699">
        <v>0</v>
      </c>
    </row>
    <row r="426" spans="1:21" ht="14.4" customHeight="1" x14ac:dyDescent="0.3">
      <c r="A426" s="659">
        <v>25</v>
      </c>
      <c r="B426" s="660" t="s">
        <v>1498</v>
      </c>
      <c r="C426" s="660">
        <v>89305252</v>
      </c>
      <c r="D426" s="739" t="s">
        <v>2191</v>
      </c>
      <c r="E426" s="740" t="s">
        <v>1635</v>
      </c>
      <c r="F426" s="660" t="s">
        <v>1621</v>
      </c>
      <c r="G426" s="660" t="s">
        <v>1666</v>
      </c>
      <c r="H426" s="660" t="s">
        <v>558</v>
      </c>
      <c r="I426" s="660" t="s">
        <v>1318</v>
      </c>
      <c r="J426" s="660" t="s">
        <v>1577</v>
      </c>
      <c r="K426" s="660" t="s">
        <v>1578</v>
      </c>
      <c r="L426" s="661">
        <v>333.31</v>
      </c>
      <c r="M426" s="661">
        <v>333.31</v>
      </c>
      <c r="N426" s="660">
        <v>1</v>
      </c>
      <c r="O426" s="741">
        <v>0.5</v>
      </c>
      <c r="P426" s="661">
        <v>333.31</v>
      </c>
      <c r="Q426" s="676">
        <v>1</v>
      </c>
      <c r="R426" s="660">
        <v>1</v>
      </c>
      <c r="S426" s="676">
        <v>1</v>
      </c>
      <c r="T426" s="741">
        <v>0.5</v>
      </c>
      <c r="U426" s="699">
        <v>1</v>
      </c>
    </row>
    <row r="427" spans="1:21" ht="14.4" customHeight="1" x14ac:dyDescent="0.3">
      <c r="A427" s="659">
        <v>25</v>
      </c>
      <c r="B427" s="660" t="s">
        <v>1498</v>
      </c>
      <c r="C427" s="660">
        <v>89305252</v>
      </c>
      <c r="D427" s="739" t="s">
        <v>2191</v>
      </c>
      <c r="E427" s="740" t="s">
        <v>1635</v>
      </c>
      <c r="F427" s="660" t="s">
        <v>1621</v>
      </c>
      <c r="G427" s="660" t="s">
        <v>1666</v>
      </c>
      <c r="H427" s="660" t="s">
        <v>558</v>
      </c>
      <c r="I427" s="660" t="s">
        <v>1318</v>
      </c>
      <c r="J427" s="660" t="s">
        <v>1577</v>
      </c>
      <c r="K427" s="660" t="s">
        <v>1578</v>
      </c>
      <c r="L427" s="661">
        <v>156.86000000000001</v>
      </c>
      <c r="M427" s="661">
        <v>156.86000000000001</v>
      </c>
      <c r="N427" s="660">
        <v>1</v>
      </c>
      <c r="O427" s="741">
        <v>1</v>
      </c>
      <c r="P427" s="661"/>
      <c r="Q427" s="676">
        <v>0</v>
      </c>
      <c r="R427" s="660"/>
      <c r="S427" s="676">
        <v>0</v>
      </c>
      <c r="T427" s="741"/>
      <c r="U427" s="699">
        <v>0</v>
      </c>
    </row>
    <row r="428" spans="1:21" ht="14.4" customHeight="1" x14ac:dyDescent="0.3">
      <c r="A428" s="659">
        <v>25</v>
      </c>
      <c r="B428" s="660" t="s">
        <v>1498</v>
      </c>
      <c r="C428" s="660">
        <v>89305252</v>
      </c>
      <c r="D428" s="739" t="s">
        <v>2191</v>
      </c>
      <c r="E428" s="740" t="s">
        <v>1635</v>
      </c>
      <c r="F428" s="660" t="s">
        <v>1621</v>
      </c>
      <c r="G428" s="660" t="s">
        <v>1671</v>
      </c>
      <c r="H428" s="660" t="s">
        <v>1152</v>
      </c>
      <c r="I428" s="660" t="s">
        <v>1672</v>
      </c>
      <c r="J428" s="660" t="s">
        <v>656</v>
      </c>
      <c r="K428" s="660" t="s">
        <v>1673</v>
      </c>
      <c r="L428" s="661">
        <v>48.31</v>
      </c>
      <c r="M428" s="661">
        <v>96.62</v>
      </c>
      <c r="N428" s="660">
        <v>2</v>
      </c>
      <c r="O428" s="741">
        <v>1.5</v>
      </c>
      <c r="P428" s="661">
        <v>48.31</v>
      </c>
      <c r="Q428" s="676">
        <v>0.5</v>
      </c>
      <c r="R428" s="660">
        <v>1</v>
      </c>
      <c r="S428" s="676">
        <v>0.5</v>
      </c>
      <c r="T428" s="741">
        <v>0.5</v>
      </c>
      <c r="U428" s="699">
        <v>0.33333333333333331</v>
      </c>
    </row>
    <row r="429" spans="1:21" ht="14.4" customHeight="1" x14ac:dyDescent="0.3">
      <c r="A429" s="659">
        <v>25</v>
      </c>
      <c r="B429" s="660" t="s">
        <v>1498</v>
      </c>
      <c r="C429" s="660">
        <v>89305252</v>
      </c>
      <c r="D429" s="739" t="s">
        <v>2191</v>
      </c>
      <c r="E429" s="740" t="s">
        <v>1639</v>
      </c>
      <c r="F429" s="660" t="s">
        <v>1621</v>
      </c>
      <c r="G429" s="660" t="s">
        <v>1666</v>
      </c>
      <c r="H429" s="660" t="s">
        <v>558</v>
      </c>
      <c r="I429" s="660" t="s">
        <v>1318</v>
      </c>
      <c r="J429" s="660" t="s">
        <v>1577</v>
      </c>
      <c r="K429" s="660" t="s">
        <v>1578</v>
      </c>
      <c r="L429" s="661">
        <v>333.31</v>
      </c>
      <c r="M429" s="661">
        <v>2666.48</v>
      </c>
      <c r="N429" s="660">
        <v>8</v>
      </c>
      <c r="O429" s="741">
        <v>7.5</v>
      </c>
      <c r="P429" s="661">
        <v>999.93000000000006</v>
      </c>
      <c r="Q429" s="676">
        <v>0.375</v>
      </c>
      <c r="R429" s="660">
        <v>3</v>
      </c>
      <c r="S429" s="676">
        <v>0.375</v>
      </c>
      <c r="T429" s="741">
        <v>2.5</v>
      </c>
      <c r="U429" s="699">
        <v>0.33333333333333331</v>
      </c>
    </row>
    <row r="430" spans="1:21" ht="14.4" customHeight="1" x14ac:dyDescent="0.3">
      <c r="A430" s="659">
        <v>25</v>
      </c>
      <c r="B430" s="660" t="s">
        <v>1498</v>
      </c>
      <c r="C430" s="660">
        <v>89305252</v>
      </c>
      <c r="D430" s="739" t="s">
        <v>2191</v>
      </c>
      <c r="E430" s="740" t="s">
        <v>1639</v>
      </c>
      <c r="F430" s="660" t="s">
        <v>1621</v>
      </c>
      <c r="G430" s="660" t="s">
        <v>1666</v>
      </c>
      <c r="H430" s="660" t="s">
        <v>558</v>
      </c>
      <c r="I430" s="660" t="s">
        <v>1318</v>
      </c>
      <c r="J430" s="660" t="s">
        <v>1577</v>
      </c>
      <c r="K430" s="660" t="s">
        <v>1578</v>
      </c>
      <c r="L430" s="661">
        <v>156.86000000000001</v>
      </c>
      <c r="M430" s="661">
        <v>1254.8800000000001</v>
      </c>
      <c r="N430" s="660">
        <v>8</v>
      </c>
      <c r="O430" s="741">
        <v>7</v>
      </c>
      <c r="P430" s="661">
        <v>941.16000000000008</v>
      </c>
      <c r="Q430" s="676">
        <v>0.75</v>
      </c>
      <c r="R430" s="660">
        <v>6</v>
      </c>
      <c r="S430" s="676">
        <v>0.75</v>
      </c>
      <c r="T430" s="741">
        <v>5</v>
      </c>
      <c r="U430" s="699">
        <v>0.7142857142857143</v>
      </c>
    </row>
    <row r="431" spans="1:21" ht="14.4" customHeight="1" x14ac:dyDescent="0.3">
      <c r="A431" s="659">
        <v>25</v>
      </c>
      <c r="B431" s="660" t="s">
        <v>1498</v>
      </c>
      <c r="C431" s="660">
        <v>89305252</v>
      </c>
      <c r="D431" s="739" t="s">
        <v>2191</v>
      </c>
      <c r="E431" s="740" t="s">
        <v>1639</v>
      </c>
      <c r="F431" s="660" t="s">
        <v>1621</v>
      </c>
      <c r="G431" s="660" t="s">
        <v>1666</v>
      </c>
      <c r="H431" s="660" t="s">
        <v>558</v>
      </c>
      <c r="I431" s="660" t="s">
        <v>1669</v>
      </c>
      <c r="J431" s="660" t="s">
        <v>1577</v>
      </c>
      <c r="K431" s="660" t="s">
        <v>1578</v>
      </c>
      <c r="L431" s="661">
        <v>333.31</v>
      </c>
      <c r="M431" s="661">
        <v>333.31</v>
      </c>
      <c r="N431" s="660">
        <v>1</v>
      </c>
      <c r="O431" s="741">
        <v>1</v>
      </c>
      <c r="P431" s="661">
        <v>333.31</v>
      </c>
      <c r="Q431" s="676">
        <v>1</v>
      </c>
      <c r="R431" s="660">
        <v>1</v>
      </c>
      <c r="S431" s="676">
        <v>1</v>
      </c>
      <c r="T431" s="741">
        <v>1</v>
      </c>
      <c r="U431" s="699">
        <v>1</v>
      </c>
    </row>
    <row r="432" spans="1:21" ht="14.4" customHeight="1" x14ac:dyDescent="0.3">
      <c r="A432" s="659">
        <v>25</v>
      </c>
      <c r="B432" s="660" t="s">
        <v>1498</v>
      </c>
      <c r="C432" s="660">
        <v>89305252</v>
      </c>
      <c r="D432" s="739" t="s">
        <v>2191</v>
      </c>
      <c r="E432" s="740" t="s">
        <v>1639</v>
      </c>
      <c r="F432" s="660" t="s">
        <v>1621</v>
      </c>
      <c r="G432" s="660" t="s">
        <v>1666</v>
      </c>
      <c r="H432" s="660" t="s">
        <v>558</v>
      </c>
      <c r="I432" s="660" t="s">
        <v>1669</v>
      </c>
      <c r="J432" s="660" t="s">
        <v>1577</v>
      </c>
      <c r="K432" s="660" t="s">
        <v>1578</v>
      </c>
      <c r="L432" s="661">
        <v>156.86000000000001</v>
      </c>
      <c r="M432" s="661">
        <v>156.86000000000001</v>
      </c>
      <c r="N432" s="660">
        <v>1</v>
      </c>
      <c r="O432" s="741">
        <v>1</v>
      </c>
      <c r="P432" s="661"/>
      <c r="Q432" s="676">
        <v>0</v>
      </c>
      <c r="R432" s="660"/>
      <c r="S432" s="676">
        <v>0</v>
      </c>
      <c r="T432" s="741"/>
      <c r="U432" s="699">
        <v>0</v>
      </c>
    </row>
    <row r="433" spans="1:21" ht="14.4" customHeight="1" x14ac:dyDescent="0.3">
      <c r="A433" s="659">
        <v>25</v>
      </c>
      <c r="B433" s="660" t="s">
        <v>1498</v>
      </c>
      <c r="C433" s="660">
        <v>89305252</v>
      </c>
      <c r="D433" s="739" t="s">
        <v>2191</v>
      </c>
      <c r="E433" s="740" t="s">
        <v>1639</v>
      </c>
      <c r="F433" s="660" t="s">
        <v>1621</v>
      </c>
      <c r="G433" s="660" t="s">
        <v>1670</v>
      </c>
      <c r="H433" s="660" t="s">
        <v>1152</v>
      </c>
      <c r="I433" s="660" t="s">
        <v>1377</v>
      </c>
      <c r="J433" s="660" t="s">
        <v>1378</v>
      </c>
      <c r="K433" s="660" t="s">
        <v>1379</v>
      </c>
      <c r="L433" s="661">
        <v>154.01</v>
      </c>
      <c r="M433" s="661">
        <v>616.04</v>
      </c>
      <c r="N433" s="660">
        <v>4</v>
      </c>
      <c r="O433" s="741">
        <v>3</v>
      </c>
      <c r="P433" s="661"/>
      <c r="Q433" s="676">
        <v>0</v>
      </c>
      <c r="R433" s="660"/>
      <c r="S433" s="676">
        <v>0</v>
      </c>
      <c r="T433" s="741"/>
      <c r="U433" s="699">
        <v>0</v>
      </c>
    </row>
    <row r="434" spans="1:21" ht="14.4" customHeight="1" x14ac:dyDescent="0.3">
      <c r="A434" s="659">
        <v>25</v>
      </c>
      <c r="B434" s="660" t="s">
        <v>1498</v>
      </c>
      <c r="C434" s="660">
        <v>89305252</v>
      </c>
      <c r="D434" s="739" t="s">
        <v>2191</v>
      </c>
      <c r="E434" s="740" t="s">
        <v>1639</v>
      </c>
      <c r="F434" s="660" t="s">
        <v>1621</v>
      </c>
      <c r="G434" s="660" t="s">
        <v>1671</v>
      </c>
      <c r="H434" s="660" t="s">
        <v>1152</v>
      </c>
      <c r="I434" s="660" t="s">
        <v>1672</v>
      </c>
      <c r="J434" s="660" t="s">
        <v>656</v>
      </c>
      <c r="K434" s="660" t="s">
        <v>1673</v>
      </c>
      <c r="L434" s="661">
        <v>48.31</v>
      </c>
      <c r="M434" s="661">
        <v>48.31</v>
      </c>
      <c r="N434" s="660">
        <v>1</v>
      </c>
      <c r="O434" s="741">
        <v>1</v>
      </c>
      <c r="P434" s="661"/>
      <c r="Q434" s="676">
        <v>0</v>
      </c>
      <c r="R434" s="660"/>
      <c r="S434" s="676">
        <v>0</v>
      </c>
      <c r="T434" s="741"/>
      <c r="U434" s="699">
        <v>0</v>
      </c>
    </row>
    <row r="435" spans="1:21" ht="14.4" customHeight="1" x14ac:dyDescent="0.3">
      <c r="A435" s="659">
        <v>25</v>
      </c>
      <c r="B435" s="660" t="s">
        <v>1498</v>
      </c>
      <c r="C435" s="660">
        <v>89305252</v>
      </c>
      <c r="D435" s="739" t="s">
        <v>2191</v>
      </c>
      <c r="E435" s="740" t="s">
        <v>1639</v>
      </c>
      <c r="F435" s="660" t="s">
        <v>1621</v>
      </c>
      <c r="G435" s="660" t="s">
        <v>1691</v>
      </c>
      <c r="H435" s="660" t="s">
        <v>558</v>
      </c>
      <c r="I435" s="660" t="s">
        <v>1831</v>
      </c>
      <c r="J435" s="660" t="s">
        <v>1125</v>
      </c>
      <c r="K435" s="660" t="s">
        <v>1832</v>
      </c>
      <c r="L435" s="661">
        <v>56.69</v>
      </c>
      <c r="M435" s="661">
        <v>56.69</v>
      </c>
      <c r="N435" s="660">
        <v>1</v>
      </c>
      <c r="O435" s="741">
        <v>0.5</v>
      </c>
      <c r="P435" s="661">
        <v>56.69</v>
      </c>
      <c r="Q435" s="676">
        <v>1</v>
      </c>
      <c r="R435" s="660">
        <v>1</v>
      </c>
      <c r="S435" s="676">
        <v>1</v>
      </c>
      <c r="T435" s="741">
        <v>0.5</v>
      </c>
      <c r="U435" s="699">
        <v>1</v>
      </c>
    </row>
    <row r="436" spans="1:21" ht="14.4" customHeight="1" x14ac:dyDescent="0.3">
      <c r="A436" s="659">
        <v>25</v>
      </c>
      <c r="B436" s="660" t="s">
        <v>1498</v>
      </c>
      <c r="C436" s="660">
        <v>89305252</v>
      </c>
      <c r="D436" s="739" t="s">
        <v>2191</v>
      </c>
      <c r="E436" s="740" t="s">
        <v>1642</v>
      </c>
      <c r="F436" s="660" t="s">
        <v>1621</v>
      </c>
      <c r="G436" s="660" t="s">
        <v>1666</v>
      </c>
      <c r="H436" s="660" t="s">
        <v>558</v>
      </c>
      <c r="I436" s="660" t="s">
        <v>1318</v>
      </c>
      <c r="J436" s="660" t="s">
        <v>1577</v>
      </c>
      <c r="K436" s="660" t="s">
        <v>1578</v>
      </c>
      <c r="L436" s="661">
        <v>333.31</v>
      </c>
      <c r="M436" s="661">
        <v>999.93000000000006</v>
      </c>
      <c r="N436" s="660">
        <v>3</v>
      </c>
      <c r="O436" s="741">
        <v>3</v>
      </c>
      <c r="P436" s="661">
        <v>666.62</v>
      </c>
      <c r="Q436" s="676">
        <v>0.66666666666666663</v>
      </c>
      <c r="R436" s="660">
        <v>2</v>
      </c>
      <c r="S436" s="676">
        <v>0.66666666666666663</v>
      </c>
      <c r="T436" s="741">
        <v>2</v>
      </c>
      <c r="U436" s="699">
        <v>0.66666666666666663</v>
      </c>
    </row>
    <row r="437" spans="1:21" ht="14.4" customHeight="1" x14ac:dyDescent="0.3">
      <c r="A437" s="659">
        <v>25</v>
      </c>
      <c r="B437" s="660" t="s">
        <v>1498</v>
      </c>
      <c r="C437" s="660">
        <v>89305252</v>
      </c>
      <c r="D437" s="739" t="s">
        <v>2191</v>
      </c>
      <c r="E437" s="740" t="s">
        <v>1642</v>
      </c>
      <c r="F437" s="660" t="s">
        <v>1621</v>
      </c>
      <c r="G437" s="660" t="s">
        <v>1670</v>
      </c>
      <c r="H437" s="660" t="s">
        <v>1152</v>
      </c>
      <c r="I437" s="660" t="s">
        <v>1377</v>
      </c>
      <c r="J437" s="660" t="s">
        <v>1378</v>
      </c>
      <c r="K437" s="660" t="s">
        <v>1379</v>
      </c>
      <c r="L437" s="661">
        <v>154.01</v>
      </c>
      <c r="M437" s="661">
        <v>154.01</v>
      </c>
      <c r="N437" s="660">
        <v>1</v>
      </c>
      <c r="O437" s="741">
        <v>1</v>
      </c>
      <c r="P437" s="661">
        <v>154.01</v>
      </c>
      <c r="Q437" s="676">
        <v>1</v>
      </c>
      <c r="R437" s="660">
        <v>1</v>
      </c>
      <c r="S437" s="676">
        <v>1</v>
      </c>
      <c r="T437" s="741">
        <v>1</v>
      </c>
      <c r="U437" s="699">
        <v>1</v>
      </c>
    </row>
    <row r="438" spans="1:21" ht="14.4" customHeight="1" x14ac:dyDescent="0.3">
      <c r="A438" s="659">
        <v>25</v>
      </c>
      <c r="B438" s="660" t="s">
        <v>1498</v>
      </c>
      <c r="C438" s="660">
        <v>89305252</v>
      </c>
      <c r="D438" s="739" t="s">
        <v>2191</v>
      </c>
      <c r="E438" s="740" t="s">
        <v>1644</v>
      </c>
      <c r="F438" s="660" t="s">
        <v>1621</v>
      </c>
      <c r="G438" s="660" t="s">
        <v>1666</v>
      </c>
      <c r="H438" s="660" t="s">
        <v>558</v>
      </c>
      <c r="I438" s="660" t="s">
        <v>1318</v>
      </c>
      <c r="J438" s="660" t="s">
        <v>1577</v>
      </c>
      <c r="K438" s="660" t="s">
        <v>1578</v>
      </c>
      <c r="L438" s="661">
        <v>156.86000000000001</v>
      </c>
      <c r="M438" s="661">
        <v>156.86000000000001</v>
      </c>
      <c r="N438" s="660">
        <v>1</v>
      </c>
      <c r="O438" s="741">
        <v>1</v>
      </c>
      <c r="P438" s="661"/>
      <c r="Q438" s="676">
        <v>0</v>
      </c>
      <c r="R438" s="660"/>
      <c r="S438" s="676">
        <v>0</v>
      </c>
      <c r="T438" s="741"/>
      <c r="U438" s="699">
        <v>0</v>
      </c>
    </row>
    <row r="439" spans="1:21" ht="14.4" customHeight="1" x14ac:dyDescent="0.3">
      <c r="A439" s="659">
        <v>25</v>
      </c>
      <c r="B439" s="660" t="s">
        <v>1498</v>
      </c>
      <c r="C439" s="660">
        <v>89305252</v>
      </c>
      <c r="D439" s="739" t="s">
        <v>2191</v>
      </c>
      <c r="E439" s="740" t="s">
        <v>1645</v>
      </c>
      <c r="F439" s="660" t="s">
        <v>1621</v>
      </c>
      <c r="G439" s="660" t="s">
        <v>1666</v>
      </c>
      <c r="H439" s="660" t="s">
        <v>558</v>
      </c>
      <c r="I439" s="660" t="s">
        <v>1318</v>
      </c>
      <c r="J439" s="660" t="s">
        <v>1577</v>
      </c>
      <c r="K439" s="660" t="s">
        <v>1578</v>
      </c>
      <c r="L439" s="661">
        <v>333.31</v>
      </c>
      <c r="M439" s="661">
        <v>333.31</v>
      </c>
      <c r="N439" s="660">
        <v>1</v>
      </c>
      <c r="O439" s="741">
        <v>1</v>
      </c>
      <c r="P439" s="661"/>
      <c r="Q439" s="676">
        <v>0</v>
      </c>
      <c r="R439" s="660"/>
      <c r="S439" s="676">
        <v>0</v>
      </c>
      <c r="T439" s="741"/>
      <c r="U439" s="699">
        <v>0</v>
      </c>
    </row>
    <row r="440" spans="1:21" ht="14.4" customHeight="1" x14ac:dyDescent="0.3">
      <c r="A440" s="659">
        <v>25</v>
      </c>
      <c r="B440" s="660" t="s">
        <v>1498</v>
      </c>
      <c r="C440" s="660">
        <v>89305252</v>
      </c>
      <c r="D440" s="739" t="s">
        <v>2191</v>
      </c>
      <c r="E440" s="740" t="s">
        <v>1645</v>
      </c>
      <c r="F440" s="660" t="s">
        <v>1621</v>
      </c>
      <c r="G440" s="660" t="s">
        <v>1666</v>
      </c>
      <c r="H440" s="660" t="s">
        <v>558</v>
      </c>
      <c r="I440" s="660" t="s">
        <v>1318</v>
      </c>
      <c r="J440" s="660" t="s">
        <v>1577</v>
      </c>
      <c r="K440" s="660" t="s">
        <v>1578</v>
      </c>
      <c r="L440" s="661">
        <v>156.86000000000001</v>
      </c>
      <c r="M440" s="661">
        <v>470.58000000000004</v>
      </c>
      <c r="N440" s="660">
        <v>3</v>
      </c>
      <c r="O440" s="741">
        <v>2.5</v>
      </c>
      <c r="P440" s="661">
        <v>470.58000000000004</v>
      </c>
      <c r="Q440" s="676">
        <v>1</v>
      </c>
      <c r="R440" s="660">
        <v>3</v>
      </c>
      <c r="S440" s="676">
        <v>1</v>
      </c>
      <c r="T440" s="741">
        <v>2.5</v>
      </c>
      <c r="U440" s="699">
        <v>1</v>
      </c>
    </row>
    <row r="441" spans="1:21" ht="14.4" customHeight="1" x14ac:dyDescent="0.3">
      <c r="A441" s="659">
        <v>25</v>
      </c>
      <c r="B441" s="660" t="s">
        <v>1498</v>
      </c>
      <c r="C441" s="660">
        <v>89305252</v>
      </c>
      <c r="D441" s="739" t="s">
        <v>2191</v>
      </c>
      <c r="E441" s="740" t="s">
        <v>1645</v>
      </c>
      <c r="F441" s="660" t="s">
        <v>1621</v>
      </c>
      <c r="G441" s="660" t="s">
        <v>1671</v>
      </c>
      <c r="H441" s="660" t="s">
        <v>1152</v>
      </c>
      <c r="I441" s="660" t="s">
        <v>1672</v>
      </c>
      <c r="J441" s="660" t="s">
        <v>656</v>
      </c>
      <c r="K441" s="660" t="s">
        <v>1673</v>
      </c>
      <c r="L441" s="661">
        <v>48.31</v>
      </c>
      <c r="M441" s="661">
        <v>48.31</v>
      </c>
      <c r="N441" s="660">
        <v>1</v>
      </c>
      <c r="O441" s="741">
        <v>0.5</v>
      </c>
      <c r="P441" s="661">
        <v>48.31</v>
      </c>
      <c r="Q441" s="676">
        <v>1</v>
      </c>
      <c r="R441" s="660">
        <v>1</v>
      </c>
      <c r="S441" s="676">
        <v>1</v>
      </c>
      <c r="T441" s="741">
        <v>0.5</v>
      </c>
      <c r="U441" s="699">
        <v>1</v>
      </c>
    </row>
    <row r="442" spans="1:21" ht="14.4" customHeight="1" x14ac:dyDescent="0.3">
      <c r="A442" s="659">
        <v>25</v>
      </c>
      <c r="B442" s="660" t="s">
        <v>1498</v>
      </c>
      <c r="C442" s="660">
        <v>89305252</v>
      </c>
      <c r="D442" s="739" t="s">
        <v>2191</v>
      </c>
      <c r="E442" s="740" t="s">
        <v>1645</v>
      </c>
      <c r="F442" s="660" t="s">
        <v>1621</v>
      </c>
      <c r="G442" s="660" t="s">
        <v>1671</v>
      </c>
      <c r="H442" s="660" t="s">
        <v>558</v>
      </c>
      <c r="I442" s="660" t="s">
        <v>655</v>
      </c>
      <c r="J442" s="660" t="s">
        <v>656</v>
      </c>
      <c r="K442" s="660" t="s">
        <v>1876</v>
      </c>
      <c r="L442" s="661">
        <v>29.78</v>
      </c>
      <c r="M442" s="661">
        <v>29.78</v>
      </c>
      <c r="N442" s="660">
        <v>1</v>
      </c>
      <c r="O442" s="741">
        <v>1</v>
      </c>
      <c r="P442" s="661">
        <v>29.78</v>
      </c>
      <c r="Q442" s="676">
        <v>1</v>
      </c>
      <c r="R442" s="660">
        <v>1</v>
      </c>
      <c r="S442" s="676">
        <v>1</v>
      </c>
      <c r="T442" s="741">
        <v>1</v>
      </c>
      <c r="U442" s="699">
        <v>1</v>
      </c>
    </row>
    <row r="443" spans="1:21" ht="14.4" customHeight="1" x14ac:dyDescent="0.3">
      <c r="A443" s="659">
        <v>25</v>
      </c>
      <c r="B443" s="660" t="s">
        <v>1498</v>
      </c>
      <c r="C443" s="660">
        <v>89305252</v>
      </c>
      <c r="D443" s="739" t="s">
        <v>2191</v>
      </c>
      <c r="E443" s="740" t="s">
        <v>1645</v>
      </c>
      <c r="F443" s="660" t="s">
        <v>1621</v>
      </c>
      <c r="G443" s="660" t="s">
        <v>1981</v>
      </c>
      <c r="H443" s="660" t="s">
        <v>558</v>
      </c>
      <c r="I443" s="660" t="s">
        <v>690</v>
      </c>
      <c r="J443" s="660" t="s">
        <v>1982</v>
      </c>
      <c r="K443" s="660" t="s">
        <v>1983</v>
      </c>
      <c r="L443" s="661">
        <v>0</v>
      </c>
      <c r="M443" s="661">
        <v>0</v>
      </c>
      <c r="N443" s="660">
        <v>1</v>
      </c>
      <c r="O443" s="741">
        <v>1</v>
      </c>
      <c r="P443" s="661"/>
      <c r="Q443" s="676"/>
      <c r="R443" s="660"/>
      <c r="S443" s="676">
        <v>0</v>
      </c>
      <c r="T443" s="741"/>
      <c r="U443" s="699">
        <v>0</v>
      </c>
    </row>
    <row r="444" spans="1:21" ht="14.4" customHeight="1" x14ac:dyDescent="0.3">
      <c r="A444" s="659">
        <v>25</v>
      </c>
      <c r="B444" s="660" t="s">
        <v>1498</v>
      </c>
      <c r="C444" s="660">
        <v>89305252</v>
      </c>
      <c r="D444" s="739" t="s">
        <v>2191</v>
      </c>
      <c r="E444" s="740" t="s">
        <v>1647</v>
      </c>
      <c r="F444" s="660" t="s">
        <v>1621</v>
      </c>
      <c r="G444" s="660" t="s">
        <v>1666</v>
      </c>
      <c r="H444" s="660" t="s">
        <v>558</v>
      </c>
      <c r="I444" s="660" t="s">
        <v>1318</v>
      </c>
      <c r="J444" s="660" t="s">
        <v>1577</v>
      </c>
      <c r="K444" s="660" t="s">
        <v>1578</v>
      </c>
      <c r="L444" s="661">
        <v>156.86000000000001</v>
      </c>
      <c r="M444" s="661">
        <v>784.30000000000007</v>
      </c>
      <c r="N444" s="660">
        <v>5</v>
      </c>
      <c r="O444" s="741">
        <v>5</v>
      </c>
      <c r="P444" s="661">
        <v>627.44000000000005</v>
      </c>
      <c r="Q444" s="676">
        <v>0.8</v>
      </c>
      <c r="R444" s="660">
        <v>4</v>
      </c>
      <c r="S444" s="676">
        <v>0.8</v>
      </c>
      <c r="T444" s="741">
        <v>4</v>
      </c>
      <c r="U444" s="699">
        <v>0.8</v>
      </c>
    </row>
    <row r="445" spans="1:21" ht="14.4" customHeight="1" x14ac:dyDescent="0.3">
      <c r="A445" s="659">
        <v>25</v>
      </c>
      <c r="B445" s="660" t="s">
        <v>1498</v>
      </c>
      <c r="C445" s="660">
        <v>89305252</v>
      </c>
      <c r="D445" s="739" t="s">
        <v>2191</v>
      </c>
      <c r="E445" s="740" t="s">
        <v>1647</v>
      </c>
      <c r="F445" s="660" t="s">
        <v>1621</v>
      </c>
      <c r="G445" s="660" t="s">
        <v>1670</v>
      </c>
      <c r="H445" s="660" t="s">
        <v>1152</v>
      </c>
      <c r="I445" s="660" t="s">
        <v>1377</v>
      </c>
      <c r="J445" s="660" t="s">
        <v>1378</v>
      </c>
      <c r="K445" s="660" t="s">
        <v>1379</v>
      </c>
      <c r="L445" s="661">
        <v>154.01</v>
      </c>
      <c r="M445" s="661">
        <v>154.01</v>
      </c>
      <c r="N445" s="660">
        <v>1</v>
      </c>
      <c r="O445" s="741">
        <v>0.5</v>
      </c>
      <c r="P445" s="661"/>
      <c r="Q445" s="676">
        <v>0</v>
      </c>
      <c r="R445" s="660"/>
      <c r="S445" s="676">
        <v>0</v>
      </c>
      <c r="T445" s="741"/>
      <c r="U445" s="699">
        <v>0</v>
      </c>
    </row>
    <row r="446" spans="1:21" ht="14.4" customHeight="1" x14ac:dyDescent="0.3">
      <c r="A446" s="659">
        <v>25</v>
      </c>
      <c r="B446" s="660" t="s">
        <v>1498</v>
      </c>
      <c r="C446" s="660">
        <v>89305252</v>
      </c>
      <c r="D446" s="739" t="s">
        <v>2191</v>
      </c>
      <c r="E446" s="740" t="s">
        <v>1647</v>
      </c>
      <c r="F446" s="660" t="s">
        <v>1621</v>
      </c>
      <c r="G446" s="660" t="s">
        <v>1694</v>
      </c>
      <c r="H446" s="660" t="s">
        <v>558</v>
      </c>
      <c r="I446" s="660" t="s">
        <v>1695</v>
      </c>
      <c r="J446" s="660" t="s">
        <v>880</v>
      </c>
      <c r="K446" s="660" t="s">
        <v>1696</v>
      </c>
      <c r="L446" s="661">
        <v>40.64</v>
      </c>
      <c r="M446" s="661">
        <v>40.64</v>
      </c>
      <c r="N446" s="660">
        <v>1</v>
      </c>
      <c r="O446" s="741">
        <v>0.5</v>
      </c>
      <c r="P446" s="661"/>
      <c r="Q446" s="676">
        <v>0</v>
      </c>
      <c r="R446" s="660"/>
      <c r="S446" s="676">
        <v>0</v>
      </c>
      <c r="T446" s="741"/>
      <c r="U446" s="699">
        <v>0</v>
      </c>
    </row>
    <row r="447" spans="1:21" ht="14.4" customHeight="1" x14ac:dyDescent="0.3">
      <c r="A447" s="659">
        <v>25</v>
      </c>
      <c r="B447" s="660" t="s">
        <v>1498</v>
      </c>
      <c r="C447" s="660">
        <v>89305252</v>
      </c>
      <c r="D447" s="739" t="s">
        <v>2191</v>
      </c>
      <c r="E447" s="740" t="s">
        <v>1651</v>
      </c>
      <c r="F447" s="660" t="s">
        <v>1621</v>
      </c>
      <c r="G447" s="660" t="s">
        <v>1666</v>
      </c>
      <c r="H447" s="660" t="s">
        <v>558</v>
      </c>
      <c r="I447" s="660" t="s">
        <v>1318</v>
      </c>
      <c r="J447" s="660" t="s">
        <v>1577</v>
      </c>
      <c r="K447" s="660" t="s">
        <v>1578</v>
      </c>
      <c r="L447" s="661">
        <v>333.31</v>
      </c>
      <c r="M447" s="661">
        <v>333.31</v>
      </c>
      <c r="N447" s="660">
        <v>1</v>
      </c>
      <c r="O447" s="741">
        <v>1</v>
      </c>
      <c r="P447" s="661">
        <v>333.31</v>
      </c>
      <c r="Q447" s="676">
        <v>1</v>
      </c>
      <c r="R447" s="660">
        <v>1</v>
      </c>
      <c r="S447" s="676">
        <v>1</v>
      </c>
      <c r="T447" s="741">
        <v>1</v>
      </c>
      <c r="U447" s="699">
        <v>1</v>
      </c>
    </row>
    <row r="448" spans="1:21" ht="14.4" customHeight="1" x14ac:dyDescent="0.3">
      <c r="A448" s="659">
        <v>25</v>
      </c>
      <c r="B448" s="660" t="s">
        <v>1498</v>
      </c>
      <c r="C448" s="660">
        <v>89305252</v>
      </c>
      <c r="D448" s="739" t="s">
        <v>2191</v>
      </c>
      <c r="E448" s="740" t="s">
        <v>1651</v>
      </c>
      <c r="F448" s="660" t="s">
        <v>1621</v>
      </c>
      <c r="G448" s="660" t="s">
        <v>1666</v>
      </c>
      <c r="H448" s="660" t="s">
        <v>558</v>
      </c>
      <c r="I448" s="660" t="s">
        <v>1318</v>
      </c>
      <c r="J448" s="660" t="s">
        <v>1577</v>
      </c>
      <c r="K448" s="660" t="s">
        <v>1578</v>
      </c>
      <c r="L448" s="661">
        <v>156.86000000000001</v>
      </c>
      <c r="M448" s="661">
        <v>313.72000000000003</v>
      </c>
      <c r="N448" s="660">
        <v>2</v>
      </c>
      <c r="O448" s="741">
        <v>2</v>
      </c>
      <c r="P448" s="661">
        <v>156.86000000000001</v>
      </c>
      <c r="Q448" s="676">
        <v>0.5</v>
      </c>
      <c r="R448" s="660">
        <v>1</v>
      </c>
      <c r="S448" s="676">
        <v>0.5</v>
      </c>
      <c r="T448" s="741">
        <v>1</v>
      </c>
      <c r="U448" s="699">
        <v>0.5</v>
      </c>
    </row>
    <row r="449" spans="1:21" ht="14.4" customHeight="1" x14ac:dyDescent="0.3">
      <c r="A449" s="659">
        <v>25</v>
      </c>
      <c r="B449" s="660" t="s">
        <v>1498</v>
      </c>
      <c r="C449" s="660">
        <v>89305252</v>
      </c>
      <c r="D449" s="739" t="s">
        <v>2191</v>
      </c>
      <c r="E449" s="740" t="s">
        <v>1651</v>
      </c>
      <c r="F449" s="660" t="s">
        <v>1621</v>
      </c>
      <c r="G449" s="660" t="s">
        <v>1670</v>
      </c>
      <c r="H449" s="660" t="s">
        <v>1152</v>
      </c>
      <c r="I449" s="660" t="s">
        <v>1377</v>
      </c>
      <c r="J449" s="660" t="s">
        <v>1378</v>
      </c>
      <c r="K449" s="660" t="s">
        <v>1379</v>
      </c>
      <c r="L449" s="661">
        <v>154.01</v>
      </c>
      <c r="M449" s="661">
        <v>154.01</v>
      </c>
      <c r="N449" s="660">
        <v>1</v>
      </c>
      <c r="O449" s="741">
        <v>1</v>
      </c>
      <c r="P449" s="661"/>
      <c r="Q449" s="676">
        <v>0</v>
      </c>
      <c r="R449" s="660"/>
      <c r="S449" s="676">
        <v>0</v>
      </c>
      <c r="T449" s="741"/>
      <c r="U449" s="699">
        <v>0</v>
      </c>
    </row>
    <row r="450" spans="1:21" ht="14.4" customHeight="1" x14ac:dyDescent="0.3">
      <c r="A450" s="659">
        <v>25</v>
      </c>
      <c r="B450" s="660" t="s">
        <v>1498</v>
      </c>
      <c r="C450" s="660">
        <v>89305252</v>
      </c>
      <c r="D450" s="739" t="s">
        <v>2191</v>
      </c>
      <c r="E450" s="740" t="s">
        <v>1652</v>
      </c>
      <c r="F450" s="660" t="s">
        <v>1621</v>
      </c>
      <c r="G450" s="660" t="s">
        <v>1666</v>
      </c>
      <c r="H450" s="660" t="s">
        <v>558</v>
      </c>
      <c r="I450" s="660" t="s">
        <v>1318</v>
      </c>
      <c r="J450" s="660" t="s">
        <v>1577</v>
      </c>
      <c r="K450" s="660" t="s">
        <v>1578</v>
      </c>
      <c r="L450" s="661">
        <v>333.31</v>
      </c>
      <c r="M450" s="661">
        <v>3999.7200000000003</v>
      </c>
      <c r="N450" s="660">
        <v>12</v>
      </c>
      <c r="O450" s="741">
        <v>10</v>
      </c>
      <c r="P450" s="661">
        <v>2999.79</v>
      </c>
      <c r="Q450" s="676">
        <v>0.74999999999999989</v>
      </c>
      <c r="R450" s="660">
        <v>9</v>
      </c>
      <c r="S450" s="676">
        <v>0.75</v>
      </c>
      <c r="T450" s="741">
        <v>7</v>
      </c>
      <c r="U450" s="699">
        <v>0.7</v>
      </c>
    </row>
    <row r="451" spans="1:21" ht="14.4" customHeight="1" x14ac:dyDescent="0.3">
      <c r="A451" s="659">
        <v>25</v>
      </c>
      <c r="B451" s="660" t="s">
        <v>1498</v>
      </c>
      <c r="C451" s="660">
        <v>89305252</v>
      </c>
      <c r="D451" s="739" t="s">
        <v>2191</v>
      </c>
      <c r="E451" s="740" t="s">
        <v>1652</v>
      </c>
      <c r="F451" s="660" t="s">
        <v>1621</v>
      </c>
      <c r="G451" s="660" t="s">
        <v>1666</v>
      </c>
      <c r="H451" s="660" t="s">
        <v>558</v>
      </c>
      <c r="I451" s="660" t="s">
        <v>1318</v>
      </c>
      <c r="J451" s="660" t="s">
        <v>1577</v>
      </c>
      <c r="K451" s="660" t="s">
        <v>1578</v>
      </c>
      <c r="L451" s="661">
        <v>156.86000000000001</v>
      </c>
      <c r="M451" s="661">
        <v>2039.18</v>
      </c>
      <c r="N451" s="660">
        <v>13</v>
      </c>
      <c r="O451" s="741">
        <v>11</v>
      </c>
      <c r="P451" s="661">
        <v>941.16000000000008</v>
      </c>
      <c r="Q451" s="676">
        <v>0.46153846153846156</v>
      </c>
      <c r="R451" s="660">
        <v>6</v>
      </c>
      <c r="S451" s="676">
        <v>0.46153846153846156</v>
      </c>
      <c r="T451" s="741">
        <v>5</v>
      </c>
      <c r="U451" s="699">
        <v>0.45454545454545453</v>
      </c>
    </row>
    <row r="452" spans="1:21" ht="14.4" customHeight="1" x14ac:dyDescent="0.3">
      <c r="A452" s="659">
        <v>25</v>
      </c>
      <c r="B452" s="660" t="s">
        <v>1498</v>
      </c>
      <c r="C452" s="660">
        <v>89305252</v>
      </c>
      <c r="D452" s="739" t="s">
        <v>2191</v>
      </c>
      <c r="E452" s="740" t="s">
        <v>1652</v>
      </c>
      <c r="F452" s="660" t="s">
        <v>1621</v>
      </c>
      <c r="G452" s="660" t="s">
        <v>1666</v>
      </c>
      <c r="H452" s="660" t="s">
        <v>558</v>
      </c>
      <c r="I452" s="660" t="s">
        <v>1669</v>
      </c>
      <c r="J452" s="660" t="s">
        <v>1577</v>
      </c>
      <c r="K452" s="660" t="s">
        <v>1578</v>
      </c>
      <c r="L452" s="661">
        <v>156.86000000000001</v>
      </c>
      <c r="M452" s="661">
        <v>627.44000000000005</v>
      </c>
      <c r="N452" s="660">
        <v>4</v>
      </c>
      <c r="O452" s="741">
        <v>4</v>
      </c>
      <c r="P452" s="661">
        <v>470.58000000000004</v>
      </c>
      <c r="Q452" s="676">
        <v>0.75</v>
      </c>
      <c r="R452" s="660">
        <v>3</v>
      </c>
      <c r="S452" s="676">
        <v>0.75</v>
      </c>
      <c r="T452" s="741">
        <v>3</v>
      </c>
      <c r="U452" s="699">
        <v>0.75</v>
      </c>
    </row>
    <row r="453" spans="1:21" ht="14.4" customHeight="1" x14ac:dyDescent="0.3">
      <c r="A453" s="659">
        <v>25</v>
      </c>
      <c r="B453" s="660" t="s">
        <v>1498</v>
      </c>
      <c r="C453" s="660">
        <v>89305252</v>
      </c>
      <c r="D453" s="739" t="s">
        <v>2191</v>
      </c>
      <c r="E453" s="740" t="s">
        <v>1652</v>
      </c>
      <c r="F453" s="660" t="s">
        <v>1621</v>
      </c>
      <c r="G453" s="660" t="s">
        <v>1674</v>
      </c>
      <c r="H453" s="660" t="s">
        <v>1152</v>
      </c>
      <c r="I453" s="660" t="s">
        <v>1373</v>
      </c>
      <c r="J453" s="660" t="s">
        <v>1374</v>
      </c>
      <c r="K453" s="660" t="s">
        <v>1582</v>
      </c>
      <c r="L453" s="661">
        <v>178.27</v>
      </c>
      <c r="M453" s="661">
        <v>178.27</v>
      </c>
      <c r="N453" s="660">
        <v>1</v>
      </c>
      <c r="O453" s="741">
        <v>1</v>
      </c>
      <c r="P453" s="661">
        <v>178.27</v>
      </c>
      <c r="Q453" s="676">
        <v>1</v>
      </c>
      <c r="R453" s="660">
        <v>1</v>
      </c>
      <c r="S453" s="676">
        <v>1</v>
      </c>
      <c r="T453" s="741">
        <v>1</v>
      </c>
      <c r="U453" s="699">
        <v>1</v>
      </c>
    </row>
    <row r="454" spans="1:21" ht="14.4" customHeight="1" x14ac:dyDescent="0.3">
      <c r="A454" s="659">
        <v>25</v>
      </c>
      <c r="B454" s="660" t="s">
        <v>1498</v>
      </c>
      <c r="C454" s="660">
        <v>89305252</v>
      </c>
      <c r="D454" s="739" t="s">
        <v>2191</v>
      </c>
      <c r="E454" s="740" t="s">
        <v>1652</v>
      </c>
      <c r="F454" s="660" t="s">
        <v>1621</v>
      </c>
      <c r="G454" s="660" t="s">
        <v>1674</v>
      </c>
      <c r="H454" s="660" t="s">
        <v>1152</v>
      </c>
      <c r="I454" s="660" t="s">
        <v>1373</v>
      </c>
      <c r="J454" s="660" t="s">
        <v>1374</v>
      </c>
      <c r="K454" s="660" t="s">
        <v>1582</v>
      </c>
      <c r="L454" s="661">
        <v>184.22</v>
      </c>
      <c r="M454" s="661">
        <v>921.09999999999991</v>
      </c>
      <c r="N454" s="660">
        <v>5</v>
      </c>
      <c r="O454" s="741">
        <v>4</v>
      </c>
      <c r="P454" s="661">
        <v>552.66</v>
      </c>
      <c r="Q454" s="676">
        <v>0.6</v>
      </c>
      <c r="R454" s="660">
        <v>3</v>
      </c>
      <c r="S454" s="676">
        <v>0.6</v>
      </c>
      <c r="T454" s="741">
        <v>2</v>
      </c>
      <c r="U454" s="699">
        <v>0.5</v>
      </c>
    </row>
    <row r="455" spans="1:21" ht="14.4" customHeight="1" x14ac:dyDescent="0.3">
      <c r="A455" s="659">
        <v>25</v>
      </c>
      <c r="B455" s="660" t="s">
        <v>1498</v>
      </c>
      <c r="C455" s="660">
        <v>89305252</v>
      </c>
      <c r="D455" s="739" t="s">
        <v>2191</v>
      </c>
      <c r="E455" s="740" t="s">
        <v>1652</v>
      </c>
      <c r="F455" s="660" t="s">
        <v>1621</v>
      </c>
      <c r="G455" s="660" t="s">
        <v>1670</v>
      </c>
      <c r="H455" s="660" t="s">
        <v>1152</v>
      </c>
      <c r="I455" s="660" t="s">
        <v>1377</v>
      </c>
      <c r="J455" s="660" t="s">
        <v>1378</v>
      </c>
      <c r="K455" s="660" t="s">
        <v>1379</v>
      </c>
      <c r="L455" s="661">
        <v>154.01</v>
      </c>
      <c r="M455" s="661">
        <v>154.01</v>
      </c>
      <c r="N455" s="660">
        <v>1</v>
      </c>
      <c r="O455" s="741">
        <v>1</v>
      </c>
      <c r="P455" s="661">
        <v>154.01</v>
      </c>
      <c r="Q455" s="676">
        <v>1</v>
      </c>
      <c r="R455" s="660">
        <v>1</v>
      </c>
      <c r="S455" s="676">
        <v>1</v>
      </c>
      <c r="T455" s="741">
        <v>1</v>
      </c>
      <c r="U455" s="699">
        <v>1</v>
      </c>
    </row>
    <row r="456" spans="1:21" ht="14.4" customHeight="1" x14ac:dyDescent="0.3">
      <c r="A456" s="659">
        <v>25</v>
      </c>
      <c r="B456" s="660" t="s">
        <v>1498</v>
      </c>
      <c r="C456" s="660">
        <v>89305252</v>
      </c>
      <c r="D456" s="739" t="s">
        <v>2191</v>
      </c>
      <c r="E456" s="740" t="s">
        <v>1652</v>
      </c>
      <c r="F456" s="660" t="s">
        <v>1621</v>
      </c>
      <c r="G456" s="660" t="s">
        <v>1670</v>
      </c>
      <c r="H456" s="660" t="s">
        <v>558</v>
      </c>
      <c r="I456" s="660" t="s">
        <v>1901</v>
      </c>
      <c r="J456" s="660" t="s">
        <v>1378</v>
      </c>
      <c r="K456" s="660" t="s">
        <v>1379</v>
      </c>
      <c r="L456" s="661">
        <v>154.01</v>
      </c>
      <c r="M456" s="661">
        <v>154.01</v>
      </c>
      <c r="N456" s="660">
        <v>1</v>
      </c>
      <c r="O456" s="741">
        <v>1</v>
      </c>
      <c r="P456" s="661">
        <v>154.01</v>
      </c>
      <c r="Q456" s="676">
        <v>1</v>
      </c>
      <c r="R456" s="660">
        <v>1</v>
      </c>
      <c r="S456" s="676">
        <v>1</v>
      </c>
      <c r="T456" s="741">
        <v>1</v>
      </c>
      <c r="U456" s="699">
        <v>1</v>
      </c>
    </row>
    <row r="457" spans="1:21" ht="14.4" customHeight="1" x14ac:dyDescent="0.3">
      <c r="A457" s="659">
        <v>25</v>
      </c>
      <c r="B457" s="660" t="s">
        <v>1498</v>
      </c>
      <c r="C457" s="660">
        <v>89305252</v>
      </c>
      <c r="D457" s="739" t="s">
        <v>2191</v>
      </c>
      <c r="E457" s="740" t="s">
        <v>1652</v>
      </c>
      <c r="F457" s="660" t="s">
        <v>1621</v>
      </c>
      <c r="G457" s="660" t="s">
        <v>1671</v>
      </c>
      <c r="H457" s="660" t="s">
        <v>1152</v>
      </c>
      <c r="I457" s="660" t="s">
        <v>1672</v>
      </c>
      <c r="J457" s="660" t="s">
        <v>656</v>
      </c>
      <c r="K457" s="660" t="s">
        <v>1673</v>
      </c>
      <c r="L457" s="661">
        <v>48.31</v>
      </c>
      <c r="M457" s="661">
        <v>289.86</v>
      </c>
      <c r="N457" s="660">
        <v>6</v>
      </c>
      <c r="O457" s="741">
        <v>3</v>
      </c>
      <c r="P457" s="661">
        <v>193.24</v>
      </c>
      <c r="Q457" s="676">
        <v>0.66666666666666663</v>
      </c>
      <c r="R457" s="660">
        <v>4</v>
      </c>
      <c r="S457" s="676">
        <v>0.66666666666666663</v>
      </c>
      <c r="T457" s="741">
        <v>2</v>
      </c>
      <c r="U457" s="699">
        <v>0.66666666666666663</v>
      </c>
    </row>
    <row r="458" spans="1:21" ht="14.4" customHeight="1" x14ac:dyDescent="0.3">
      <c r="A458" s="659">
        <v>25</v>
      </c>
      <c r="B458" s="660" t="s">
        <v>1498</v>
      </c>
      <c r="C458" s="660">
        <v>89305252</v>
      </c>
      <c r="D458" s="739" t="s">
        <v>2191</v>
      </c>
      <c r="E458" s="740" t="s">
        <v>1652</v>
      </c>
      <c r="F458" s="660" t="s">
        <v>1621</v>
      </c>
      <c r="G458" s="660" t="s">
        <v>1671</v>
      </c>
      <c r="H458" s="660" t="s">
        <v>558</v>
      </c>
      <c r="I458" s="660" t="s">
        <v>2080</v>
      </c>
      <c r="J458" s="660" t="s">
        <v>2081</v>
      </c>
      <c r="K458" s="660" t="s">
        <v>2082</v>
      </c>
      <c r="L458" s="661">
        <v>0</v>
      </c>
      <c r="M458" s="661">
        <v>0</v>
      </c>
      <c r="N458" s="660">
        <v>1</v>
      </c>
      <c r="O458" s="741">
        <v>0.5</v>
      </c>
      <c r="P458" s="661">
        <v>0</v>
      </c>
      <c r="Q458" s="676"/>
      <c r="R458" s="660">
        <v>1</v>
      </c>
      <c r="S458" s="676">
        <v>1</v>
      </c>
      <c r="T458" s="741">
        <v>0.5</v>
      </c>
      <c r="U458" s="699">
        <v>1</v>
      </c>
    </row>
    <row r="459" spans="1:21" ht="14.4" customHeight="1" x14ac:dyDescent="0.3">
      <c r="A459" s="659">
        <v>25</v>
      </c>
      <c r="B459" s="660" t="s">
        <v>1498</v>
      </c>
      <c r="C459" s="660">
        <v>89305252</v>
      </c>
      <c r="D459" s="739" t="s">
        <v>2191</v>
      </c>
      <c r="E459" s="740" t="s">
        <v>1652</v>
      </c>
      <c r="F459" s="660" t="s">
        <v>1621</v>
      </c>
      <c r="G459" s="660" t="s">
        <v>1671</v>
      </c>
      <c r="H459" s="660" t="s">
        <v>558</v>
      </c>
      <c r="I459" s="660" t="s">
        <v>655</v>
      </c>
      <c r="J459" s="660" t="s">
        <v>656</v>
      </c>
      <c r="K459" s="660" t="s">
        <v>1876</v>
      </c>
      <c r="L459" s="661">
        <v>48.31</v>
      </c>
      <c r="M459" s="661">
        <v>48.31</v>
      </c>
      <c r="N459" s="660">
        <v>1</v>
      </c>
      <c r="O459" s="741">
        <v>0.5</v>
      </c>
      <c r="P459" s="661">
        <v>48.31</v>
      </c>
      <c r="Q459" s="676">
        <v>1</v>
      </c>
      <c r="R459" s="660">
        <v>1</v>
      </c>
      <c r="S459" s="676">
        <v>1</v>
      </c>
      <c r="T459" s="741">
        <v>0.5</v>
      </c>
      <c r="U459" s="699">
        <v>1</v>
      </c>
    </row>
    <row r="460" spans="1:21" ht="14.4" customHeight="1" x14ac:dyDescent="0.3">
      <c r="A460" s="659">
        <v>25</v>
      </c>
      <c r="B460" s="660" t="s">
        <v>1498</v>
      </c>
      <c r="C460" s="660">
        <v>89305252</v>
      </c>
      <c r="D460" s="739" t="s">
        <v>2191</v>
      </c>
      <c r="E460" s="740" t="s">
        <v>1654</v>
      </c>
      <c r="F460" s="660" t="s">
        <v>1621</v>
      </c>
      <c r="G460" s="660" t="s">
        <v>1666</v>
      </c>
      <c r="H460" s="660" t="s">
        <v>558</v>
      </c>
      <c r="I460" s="660" t="s">
        <v>1318</v>
      </c>
      <c r="J460" s="660" t="s">
        <v>1577</v>
      </c>
      <c r="K460" s="660" t="s">
        <v>1578</v>
      </c>
      <c r="L460" s="661">
        <v>156.86000000000001</v>
      </c>
      <c r="M460" s="661">
        <v>156.86000000000001</v>
      </c>
      <c r="N460" s="660">
        <v>1</v>
      </c>
      <c r="O460" s="741">
        <v>1</v>
      </c>
      <c r="P460" s="661">
        <v>156.86000000000001</v>
      </c>
      <c r="Q460" s="676">
        <v>1</v>
      </c>
      <c r="R460" s="660">
        <v>1</v>
      </c>
      <c r="S460" s="676">
        <v>1</v>
      </c>
      <c r="T460" s="741">
        <v>1</v>
      </c>
      <c r="U460" s="699">
        <v>1</v>
      </c>
    </row>
    <row r="461" spans="1:21" ht="14.4" customHeight="1" x14ac:dyDescent="0.3">
      <c r="A461" s="659">
        <v>25</v>
      </c>
      <c r="B461" s="660" t="s">
        <v>1498</v>
      </c>
      <c r="C461" s="660">
        <v>89305252</v>
      </c>
      <c r="D461" s="739" t="s">
        <v>2191</v>
      </c>
      <c r="E461" s="740" t="s">
        <v>1656</v>
      </c>
      <c r="F461" s="660" t="s">
        <v>1621</v>
      </c>
      <c r="G461" s="660" t="s">
        <v>1666</v>
      </c>
      <c r="H461" s="660" t="s">
        <v>558</v>
      </c>
      <c r="I461" s="660" t="s">
        <v>1318</v>
      </c>
      <c r="J461" s="660" t="s">
        <v>1577</v>
      </c>
      <c r="K461" s="660" t="s">
        <v>1578</v>
      </c>
      <c r="L461" s="661">
        <v>156.86000000000001</v>
      </c>
      <c r="M461" s="661">
        <v>156.86000000000001</v>
      </c>
      <c r="N461" s="660">
        <v>1</v>
      </c>
      <c r="O461" s="741">
        <v>1</v>
      </c>
      <c r="P461" s="661"/>
      <c r="Q461" s="676">
        <v>0</v>
      </c>
      <c r="R461" s="660"/>
      <c r="S461" s="676">
        <v>0</v>
      </c>
      <c r="T461" s="741"/>
      <c r="U461" s="699">
        <v>0</v>
      </c>
    </row>
    <row r="462" spans="1:21" ht="14.4" customHeight="1" x14ac:dyDescent="0.3">
      <c r="A462" s="659">
        <v>25</v>
      </c>
      <c r="B462" s="660" t="s">
        <v>1498</v>
      </c>
      <c r="C462" s="660">
        <v>89305252</v>
      </c>
      <c r="D462" s="739" t="s">
        <v>2191</v>
      </c>
      <c r="E462" s="740" t="s">
        <v>1656</v>
      </c>
      <c r="F462" s="660" t="s">
        <v>1621</v>
      </c>
      <c r="G462" s="660" t="s">
        <v>1670</v>
      </c>
      <c r="H462" s="660" t="s">
        <v>1152</v>
      </c>
      <c r="I462" s="660" t="s">
        <v>1699</v>
      </c>
      <c r="J462" s="660" t="s">
        <v>1700</v>
      </c>
      <c r="K462" s="660" t="s">
        <v>1701</v>
      </c>
      <c r="L462" s="661">
        <v>77.010000000000005</v>
      </c>
      <c r="M462" s="661">
        <v>77.010000000000005</v>
      </c>
      <c r="N462" s="660">
        <v>1</v>
      </c>
      <c r="O462" s="741">
        <v>1</v>
      </c>
      <c r="P462" s="661">
        <v>77.010000000000005</v>
      </c>
      <c r="Q462" s="676">
        <v>1</v>
      </c>
      <c r="R462" s="660">
        <v>1</v>
      </c>
      <c r="S462" s="676">
        <v>1</v>
      </c>
      <c r="T462" s="741">
        <v>1</v>
      </c>
      <c r="U462" s="699">
        <v>1</v>
      </c>
    </row>
    <row r="463" spans="1:21" ht="14.4" customHeight="1" x14ac:dyDescent="0.3">
      <c r="A463" s="659">
        <v>25</v>
      </c>
      <c r="B463" s="660" t="s">
        <v>1498</v>
      </c>
      <c r="C463" s="660">
        <v>89870255</v>
      </c>
      <c r="D463" s="739" t="s">
        <v>2192</v>
      </c>
      <c r="E463" s="740" t="s">
        <v>1632</v>
      </c>
      <c r="F463" s="660" t="s">
        <v>1621</v>
      </c>
      <c r="G463" s="660" t="s">
        <v>1724</v>
      </c>
      <c r="H463" s="660" t="s">
        <v>558</v>
      </c>
      <c r="I463" s="660" t="s">
        <v>2143</v>
      </c>
      <c r="J463" s="660" t="s">
        <v>2144</v>
      </c>
      <c r="K463" s="660" t="s">
        <v>2145</v>
      </c>
      <c r="L463" s="661">
        <v>64.23</v>
      </c>
      <c r="M463" s="661">
        <v>64.23</v>
      </c>
      <c r="N463" s="660">
        <v>1</v>
      </c>
      <c r="O463" s="741">
        <v>1</v>
      </c>
      <c r="P463" s="661"/>
      <c r="Q463" s="676">
        <v>0</v>
      </c>
      <c r="R463" s="660"/>
      <c r="S463" s="676">
        <v>0</v>
      </c>
      <c r="T463" s="741"/>
      <c r="U463" s="699">
        <v>0</v>
      </c>
    </row>
    <row r="464" spans="1:21" ht="14.4" customHeight="1" x14ac:dyDescent="0.3">
      <c r="A464" s="659">
        <v>25</v>
      </c>
      <c r="B464" s="660" t="s">
        <v>1498</v>
      </c>
      <c r="C464" s="660">
        <v>89870255</v>
      </c>
      <c r="D464" s="739" t="s">
        <v>2192</v>
      </c>
      <c r="E464" s="740" t="s">
        <v>1632</v>
      </c>
      <c r="F464" s="660" t="s">
        <v>1621</v>
      </c>
      <c r="G464" s="660" t="s">
        <v>1666</v>
      </c>
      <c r="H464" s="660" t="s">
        <v>558</v>
      </c>
      <c r="I464" s="660" t="s">
        <v>1318</v>
      </c>
      <c r="J464" s="660" t="s">
        <v>1577</v>
      </c>
      <c r="K464" s="660" t="s">
        <v>1578</v>
      </c>
      <c r="L464" s="661">
        <v>333.31</v>
      </c>
      <c r="M464" s="661">
        <v>2333.17</v>
      </c>
      <c r="N464" s="660">
        <v>7</v>
      </c>
      <c r="O464" s="741">
        <v>7</v>
      </c>
      <c r="P464" s="661"/>
      <c r="Q464" s="676">
        <v>0</v>
      </c>
      <c r="R464" s="660"/>
      <c r="S464" s="676">
        <v>0</v>
      </c>
      <c r="T464" s="741"/>
      <c r="U464" s="699">
        <v>0</v>
      </c>
    </row>
    <row r="465" spans="1:21" ht="14.4" customHeight="1" x14ac:dyDescent="0.3">
      <c r="A465" s="659">
        <v>25</v>
      </c>
      <c r="B465" s="660" t="s">
        <v>1498</v>
      </c>
      <c r="C465" s="660">
        <v>89870255</v>
      </c>
      <c r="D465" s="739" t="s">
        <v>2192</v>
      </c>
      <c r="E465" s="740" t="s">
        <v>1632</v>
      </c>
      <c r="F465" s="660" t="s">
        <v>1621</v>
      </c>
      <c r="G465" s="660" t="s">
        <v>1666</v>
      </c>
      <c r="H465" s="660" t="s">
        <v>558</v>
      </c>
      <c r="I465" s="660" t="s">
        <v>1318</v>
      </c>
      <c r="J465" s="660" t="s">
        <v>1577</v>
      </c>
      <c r="K465" s="660" t="s">
        <v>1578</v>
      </c>
      <c r="L465" s="661">
        <v>156.86000000000001</v>
      </c>
      <c r="M465" s="661">
        <v>5333.24</v>
      </c>
      <c r="N465" s="660">
        <v>34</v>
      </c>
      <c r="O465" s="741">
        <v>34</v>
      </c>
      <c r="P465" s="661"/>
      <c r="Q465" s="676">
        <v>0</v>
      </c>
      <c r="R465" s="660"/>
      <c r="S465" s="676">
        <v>0</v>
      </c>
      <c r="T465" s="741"/>
      <c r="U465" s="699">
        <v>0</v>
      </c>
    </row>
    <row r="466" spans="1:21" ht="14.4" customHeight="1" x14ac:dyDescent="0.3">
      <c r="A466" s="659">
        <v>25</v>
      </c>
      <c r="B466" s="660" t="s">
        <v>1498</v>
      </c>
      <c r="C466" s="660">
        <v>89870255</v>
      </c>
      <c r="D466" s="739" t="s">
        <v>2192</v>
      </c>
      <c r="E466" s="740" t="s">
        <v>1632</v>
      </c>
      <c r="F466" s="660" t="s">
        <v>1621</v>
      </c>
      <c r="G466" s="660" t="s">
        <v>1666</v>
      </c>
      <c r="H466" s="660" t="s">
        <v>558</v>
      </c>
      <c r="I466" s="660" t="s">
        <v>1984</v>
      </c>
      <c r="J466" s="660" t="s">
        <v>1985</v>
      </c>
      <c r="K466" s="660" t="s">
        <v>1986</v>
      </c>
      <c r="L466" s="661">
        <v>79.36</v>
      </c>
      <c r="M466" s="661">
        <v>79.36</v>
      </c>
      <c r="N466" s="660">
        <v>1</v>
      </c>
      <c r="O466" s="741">
        <v>1</v>
      </c>
      <c r="P466" s="661"/>
      <c r="Q466" s="676">
        <v>0</v>
      </c>
      <c r="R466" s="660"/>
      <c r="S466" s="676">
        <v>0</v>
      </c>
      <c r="T466" s="741"/>
      <c r="U466" s="699">
        <v>0</v>
      </c>
    </row>
    <row r="467" spans="1:21" ht="14.4" customHeight="1" x14ac:dyDescent="0.3">
      <c r="A467" s="659">
        <v>25</v>
      </c>
      <c r="B467" s="660" t="s">
        <v>1498</v>
      </c>
      <c r="C467" s="660">
        <v>89870255</v>
      </c>
      <c r="D467" s="739" t="s">
        <v>2192</v>
      </c>
      <c r="E467" s="740" t="s">
        <v>1632</v>
      </c>
      <c r="F467" s="660" t="s">
        <v>1621</v>
      </c>
      <c r="G467" s="660" t="s">
        <v>1666</v>
      </c>
      <c r="H467" s="660" t="s">
        <v>558</v>
      </c>
      <c r="I467" s="660" t="s">
        <v>2146</v>
      </c>
      <c r="J467" s="660" t="s">
        <v>2147</v>
      </c>
      <c r="K467" s="660" t="s">
        <v>2148</v>
      </c>
      <c r="L467" s="661">
        <v>112.76</v>
      </c>
      <c r="M467" s="661">
        <v>112.76</v>
      </c>
      <c r="N467" s="660">
        <v>1</v>
      </c>
      <c r="O467" s="741">
        <v>1</v>
      </c>
      <c r="P467" s="661"/>
      <c r="Q467" s="676">
        <v>0</v>
      </c>
      <c r="R467" s="660"/>
      <c r="S467" s="676">
        <v>0</v>
      </c>
      <c r="T467" s="741"/>
      <c r="U467" s="699">
        <v>0</v>
      </c>
    </row>
    <row r="468" spans="1:21" ht="14.4" customHeight="1" x14ac:dyDescent="0.3">
      <c r="A468" s="659">
        <v>25</v>
      </c>
      <c r="B468" s="660" t="s">
        <v>1498</v>
      </c>
      <c r="C468" s="660">
        <v>89870255</v>
      </c>
      <c r="D468" s="739" t="s">
        <v>2192</v>
      </c>
      <c r="E468" s="740" t="s">
        <v>1632</v>
      </c>
      <c r="F468" s="660" t="s">
        <v>1621</v>
      </c>
      <c r="G468" s="660" t="s">
        <v>1666</v>
      </c>
      <c r="H468" s="660" t="s">
        <v>558</v>
      </c>
      <c r="I468" s="660" t="s">
        <v>1453</v>
      </c>
      <c r="J468" s="660" t="s">
        <v>1613</v>
      </c>
      <c r="K468" s="660" t="s">
        <v>1614</v>
      </c>
      <c r="L468" s="661">
        <v>151.61000000000001</v>
      </c>
      <c r="M468" s="661">
        <v>151.61000000000001</v>
      </c>
      <c r="N468" s="660">
        <v>1</v>
      </c>
      <c r="O468" s="741">
        <v>1</v>
      </c>
      <c r="P468" s="661"/>
      <c r="Q468" s="676">
        <v>0</v>
      </c>
      <c r="R468" s="660"/>
      <c r="S468" s="676">
        <v>0</v>
      </c>
      <c r="T468" s="741"/>
      <c r="U468" s="699">
        <v>0</v>
      </c>
    </row>
    <row r="469" spans="1:21" ht="14.4" customHeight="1" x14ac:dyDescent="0.3">
      <c r="A469" s="659">
        <v>25</v>
      </c>
      <c r="B469" s="660" t="s">
        <v>1498</v>
      </c>
      <c r="C469" s="660">
        <v>89870255</v>
      </c>
      <c r="D469" s="739" t="s">
        <v>2192</v>
      </c>
      <c r="E469" s="740" t="s">
        <v>1632</v>
      </c>
      <c r="F469" s="660" t="s">
        <v>1621</v>
      </c>
      <c r="G469" s="660" t="s">
        <v>1666</v>
      </c>
      <c r="H469" s="660" t="s">
        <v>558</v>
      </c>
      <c r="I469" s="660" t="s">
        <v>1797</v>
      </c>
      <c r="J469" s="660" t="s">
        <v>1798</v>
      </c>
      <c r="K469" s="660" t="s">
        <v>1799</v>
      </c>
      <c r="L469" s="661">
        <v>99.7</v>
      </c>
      <c r="M469" s="661">
        <v>99.7</v>
      </c>
      <c r="N469" s="660">
        <v>1</v>
      </c>
      <c r="O469" s="741">
        <v>1</v>
      </c>
      <c r="P469" s="661"/>
      <c r="Q469" s="676">
        <v>0</v>
      </c>
      <c r="R469" s="660"/>
      <c r="S469" s="676">
        <v>0</v>
      </c>
      <c r="T469" s="741"/>
      <c r="U469" s="699">
        <v>0</v>
      </c>
    </row>
    <row r="470" spans="1:21" ht="14.4" customHeight="1" x14ac:dyDescent="0.3">
      <c r="A470" s="659">
        <v>25</v>
      </c>
      <c r="B470" s="660" t="s">
        <v>1498</v>
      </c>
      <c r="C470" s="660">
        <v>89870255</v>
      </c>
      <c r="D470" s="739" t="s">
        <v>2192</v>
      </c>
      <c r="E470" s="740" t="s">
        <v>1632</v>
      </c>
      <c r="F470" s="660" t="s">
        <v>1621</v>
      </c>
      <c r="G470" s="660" t="s">
        <v>1666</v>
      </c>
      <c r="H470" s="660" t="s">
        <v>558</v>
      </c>
      <c r="I470" s="660" t="s">
        <v>2149</v>
      </c>
      <c r="J470" s="660" t="s">
        <v>1798</v>
      </c>
      <c r="K470" s="660" t="s">
        <v>2150</v>
      </c>
      <c r="L470" s="661">
        <v>304.74</v>
      </c>
      <c r="M470" s="661">
        <v>304.74</v>
      </c>
      <c r="N470" s="660">
        <v>1</v>
      </c>
      <c r="O470" s="741">
        <v>1</v>
      </c>
      <c r="P470" s="661"/>
      <c r="Q470" s="676">
        <v>0</v>
      </c>
      <c r="R470" s="660"/>
      <c r="S470" s="676">
        <v>0</v>
      </c>
      <c r="T470" s="741"/>
      <c r="U470" s="699">
        <v>0</v>
      </c>
    </row>
    <row r="471" spans="1:21" ht="14.4" customHeight="1" x14ac:dyDescent="0.3">
      <c r="A471" s="659">
        <v>25</v>
      </c>
      <c r="B471" s="660" t="s">
        <v>1498</v>
      </c>
      <c r="C471" s="660">
        <v>89870255</v>
      </c>
      <c r="D471" s="739" t="s">
        <v>2192</v>
      </c>
      <c r="E471" s="740" t="s">
        <v>1632</v>
      </c>
      <c r="F471" s="660" t="s">
        <v>1621</v>
      </c>
      <c r="G471" s="660" t="s">
        <v>1666</v>
      </c>
      <c r="H471" s="660" t="s">
        <v>558</v>
      </c>
      <c r="I471" s="660" t="s">
        <v>2149</v>
      </c>
      <c r="J471" s="660" t="s">
        <v>1798</v>
      </c>
      <c r="K471" s="660" t="s">
        <v>2150</v>
      </c>
      <c r="L471" s="661">
        <v>199.4</v>
      </c>
      <c r="M471" s="661">
        <v>398.8</v>
      </c>
      <c r="N471" s="660">
        <v>2</v>
      </c>
      <c r="O471" s="741">
        <v>2</v>
      </c>
      <c r="P471" s="661"/>
      <c r="Q471" s="676">
        <v>0</v>
      </c>
      <c r="R471" s="660"/>
      <c r="S471" s="676">
        <v>0</v>
      </c>
      <c r="T471" s="741"/>
      <c r="U471" s="699">
        <v>0</v>
      </c>
    </row>
    <row r="472" spans="1:21" ht="14.4" customHeight="1" x14ac:dyDescent="0.3">
      <c r="A472" s="659">
        <v>25</v>
      </c>
      <c r="B472" s="660" t="s">
        <v>1498</v>
      </c>
      <c r="C472" s="660">
        <v>89870255</v>
      </c>
      <c r="D472" s="739" t="s">
        <v>2192</v>
      </c>
      <c r="E472" s="740" t="s">
        <v>1632</v>
      </c>
      <c r="F472" s="660" t="s">
        <v>1621</v>
      </c>
      <c r="G472" s="660" t="s">
        <v>1666</v>
      </c>
      <c r="H472" s="660" t="s">
        <v>558</v>
      </c>
      <c r="I472" s="660" t="s">
        <v>1669</v>
      </c>
      <c r="J472" s="660" t="s">
        <v>1577</v>
      </c>
      <c r="K472" s="660" t="s">
        <v>1578</v>
      </c>
      <c r="L472" s="661">
        <v>333.31</v>
      </c>
      <c r="M472" s="661">
        <v>333.31</v>
      </c>
      <c r="N472" s="660">
        <v>1</v>
      </c>
      <c r="O472" s="741">
        <v>1</v>
      </c>
      <c r="P472" s="661"/>
      <c r="Q472" s="676">
        <v>0</v>
      </c>
      <c r="R472" s="660"/>
      <c r="S472" s="676">
        <v>0</v>
      </c>
      <c r="T472" s="741"/>
      <c r="U472" s="699">
        <v>0</v>
      </c>
    </row>
    <row r="473" spans="1:21" ht="14.4" customHeight="1" x14ac:dyDescent="0.3">
      <c r="A473" s="659">
        <v>25</v>
      </c>
      <c r="B473" s="660" t="s">
        <v>1498</v>
      </c>
      <c r="C473" s="660">
        <v>89870255</v>
      </c>
      <c r="D473" s="739" t="s">
        <v>2192</v>
      </c>
      <c r="E473" s="740" t="s">
        <v>1632</v>
      </c>
      <c r="F473" s="660" t="s">
        <v>1621</v>
      </c>
      <c r="G473" s="660" t="s">
        <v>1666</v>
      </c>
      <c r="H473" s="660" t="s">
        <v>558</v>
      </c>
      <c r="I473" s="660" t="s">
        <v>1669</v>
      </c>
      <c r="J473" s="660" t="s">
        <v>1577</v>
      </c>
      <c r="K473" s="660" t="s">
        <v>1578</v>
      </c>
      <c r="L473" s="661">
        <v>156.86000000000001</v>
      </c>
      <c r="M473" s="661">
        <v>1098.02</v>
      </c>
      <c r="N473" s="660">
        <v>7</v>
      </c>
      <c r="O473" s="741">
        <v>7</v>
      </c>
      <c r="P473" s="661"/>
      <c r="Q473" s="676">
        <v>0</v>
      </c>
      <c r="R473" s="660"/>
      <c r="S473" s="676">
        <v>0</v>
      </c>
      <c r="T473" s="741"/>
      <c r="U473" s="699">
        <v>0</v>
      </c>
    </row>
    <row r="474" spans="1:21" ht="14.4" customHeight="1" x14ac:dyDescent="0.3">
      <c r="A474" s="659">
        <v>25</v>
      </c>
      <c r="B474" s="660" t="s">
        <v>1498</v>
      </c>
      <c r="C474" s="660">
        <v>89870255</v>
      </c>
      <c r="D474" s="739" t="s">
        <v>2192</v>
      </c>
      <c r="E474" s="740" t="s">
        <v>1632</v>
      </c>
      <c r="F474" s="660" t="s">
        <v>1621</v>
      </c>
      <c r="G474" s="660" t="s">
        <v>1674</v>
      </c>
      <c r="H474" s="660" t="s">
        <v>1152</v>
      </c>
      <c r="I474" s="660" t="s">
        <v>1373</v>
      </c>
      <c r="J474" s="660" t="s">
        <v>1374</v>
      </c>
      <c r="K474" s="660" t="s">
        <v>1582</v>
      </c>
      <c r="L474" s="661">
        <v>184.22</v>
      </c>
      <c r="M474" s="661">
        <v>368.44</v>
      </c>
      <c r="N474" s="660">
        <v>2</v>
      </c>
      <c r="O474" s="741">
        <v>2</v>
      </c>
      <c r="P474" s="661"/>
      <c r="Q474" s="676">
        <v>0</v>
      </c>
      <c r="R474" s="660"/>
      <c r="S474" s="676">
        <v>0</v>
      </c>
      <c r="T474" s="741"/>
      <c r="U474" s="699">
        <v>0</v>
      </c>
    </row>
    <row r="475" spans="1:21" ht="14.4" customHeight="1" x14ac:dyDescent="0.3">
      <c r="A475" s="659">
        <v>25</v>
      </c>
      <c r="B475" s="660" t="s">
        <v>1498</v>
      </c>
      <c r="C475" s="660">
        <v>89870255</v>
      </c>
      <c r="D475" s="739" t="s">
        <v>2192</v>
      </c>
      <c r="E475" s="740" t="s">
        <v>1632</v>
      </c>
      <c r="F475" s="660" t="s">
        <v>1621</v>
      </c>
      <c r="G475" s="660" t="s">
        <v>1670</v>
      </c>
      <c r="H475" s="660" t="s">
        <v>1152</v>
      </c>
      <c r="I475" s="660" t="s">
        <v>1377</v>
      </c>
      <c r="J475" s="660" t="s">
        <v>1378</v>
      </c>
      <c r="K475" s="660" t="s">
        <v>1379</v>
      </c>
      <c r="L475" s="661">
        <v>154.01</v>
      </c>
      <c r="M475" s="661">
        <v>924.06</v>
      </c>
      <c r="N475" s="660">
        <v>6</v>
      </c>
      <c r="O475" s="741">
        <v>6</v>
      </c>
      <c r="P475" s="661"/>
      <c r="Q475" s="676">
        <v>0</v>
      </c>
      <c r="R475" s="660"/>
      <c r="S475" s="676">
        <v>0</v>
      </c>
      <c r="T475" s="741"/>
      <c r="U475" s="699">
        <v>0</v>
      </c>
    </row>
    <row r="476" spans="1:21" ht="14.4" customHeight="1" x14ac:dyDescent="0.3">
      <c r="A476" s="659">
        <v>25</v>
      </c>
      <c r="B476" s="660" t="s">
        <v>1498</v>
      </c>
      <c r="C476" s="660">
        <v>89870255</v>
      </c>
      <c r="D476" s="739" t="s">
        <v>2192</v>
      </c>
      <c r="E476" s="740" t="s">
        <v>1633</v>
      </c>
      <c r="F476" s="660" t="s">
        <v>1621</v>
      </c>
      <c r="G476" s="660" t="s">
        <v>1666</v>
      </c>
      <c r="H476" s="660" t="s">
        <v>558</v>
      </c>
      <c r="I476" s="660" t="s">
        <v>1667</v>
      </c>
      <c r="J476" s="660" t="s">
        <v>1577</v>
      </c>
      <c r="K476" s="660" t="s">
        <v>1668</v>
      </c>
      <c r="L476" s="661">
        <v>0</v>
      </c>
      <c r="M476" s="661">
        <v>0</v>
      </c>
      <c r="N476" s="660">
        <v>1</v>
      </c>
      <c r="O476" s="741">
        <v>1</v>
      </c>
      <c r="P476" s="661"/>
      <c r="Q476" s="676"/>
      <c r="R476" s="660"/>
      <c r="S476" s="676">
        <v>0</v>
      </c>
      <c r="T476" s="741"/>
      <c r="U476" s="699">
        <v>0</v>
      </c>
    </row>
    <row r="477" spans="1:21" ht="14.4" customHeight="1" x14ac:dyDescent="0.3">
      <c r="A477" s="659">
        <v>25</v>
      </c>
      <c r="B477" s="660" t="s">
        <v>1498</v>
      </c>
      <c r="C477" s="660">
        <v>89870255</v>
      </c>
      <c r="D477" s="739" t="s">
        <v>2192</v>
      </c>
      <c r="E477" s="740" t="s">
        <v>1633</v>
      </c>
      <c r="F477" s="660" t="s">
        <v>1621</v>
      </c>
      <c r="G477" s="660" t="s">
        <v>1666</v>
      </c>
      <c r="H477" s="660" t="s">
        <v>558</v>
      </c>
      <c r="I477" s="660" t="s">
        <v>1318</v>
      </c>
      <c r="J477" s="660" t="s">
        <v>1577</v>
      </c>
      <c r="K477" s="660" t="s">
        <v>1578</v>
      </c>
      <c r="L477" s="661">
        <v>333.31</v>
      </c>
      <c r="M477" s="661">
        <v>2666.48</v>
      </c>
      <c r="N477" s="660">
        <v>8</v>
      </c>
      <c r="O477" s="741">
        <v>8</v>
      </c>
      <c r="P477" s="661"/>
      <c r="Q477" s="676">
        <v>0</v>
      </c>
      <c r="R477" s="660"/>
      <c r="S477" s="676">
        <v>0</v>
      </c>
      <c r="T477" s="741"/>
      <c r="U477" s="699">
        <v>0</v>
      </c>
    </row>
    <row r="478" spans="1:21" ht="14.4" customHeight="1" x14ac:dyDescent="0.3">
      <c r="A478" s="659">
        <v>25</v>
      </c>
      <c r="B478" s="660" t="s">
        <v>1498</v>
      </c>
      <c r="C478" s="660">
        <v>89870255</v>
      </c>
      <c r="D478" s="739" t="s">
        <v>2192</v>
      </c>
      <c r="E478" s="740" t="s">
        <v>1633</v>
      </c>
      <c r="F478" s="660" t="s">
        <v>1621</v>
      </c>
      <c r="G478" s="660" t="s">
        <v>1666</v>
      </c>
      <c r="H478" s="660" t="s">
        <v>558</v>
      </c>
      <c r="I478" s="660" t="s">
        <v>1318</v>
      </c>
      <c r="J478" s="660" t="s">
        <v>1577</v>
      </c>
      <c r="K478" s="660" t="s">
        <v>1578</v>
      </c>
      <c r="L478" s="661">
        <v>156.86000000000001</v>
      </c>
      <c r="M478" s="661">
        <v>1568.6000000000004</v>
      </c>
      <c r="N478" s="660">
        <v>10</v>
      </c>
      <c r="O478" s="741">
        <v>9</v>
      </c>
      <c r="P478" s="661"/>
      <c r="Q478" s="676">
        <v>0</v>
      </c>
      <c r="R478" s="660"/>
      <c r="S478" s="676">
        <v>0</v>
      </c>
      <c r="T478" s="741"/>
      <c r="U478" s="699">
        <v>0</v>
      </c>
    </row>
    <row r="479" spans="1:21" ht="14.4" customHeight="1" x14ac:dyDescent="0.3">
      <c r="A479" s="659">
        <v>25</v>
      </c>
      <c r="B479" s="660" t="s">
        <v>1498</v>
      </c>
      <c r="C479" s="660">
        <v>89870255</v>
      </c>
      <c r="D479" s="739" t="s">
        <v>2192</v>
      </c>
      <c r="E479" s="740" t="s">
        <v>1633</v>
      </c>
      <c r="F479" s="660" t="s">
        <v>1621</v>
      </c>
      <c r="G479" s="660" t="s">
        <v>1666</v>
      </c>
      <c r="H479" s="660" t="s">
        <v>558</v>
      </c>
      <c r="I479" s="660" t="s">
        <v>1797</v>
      </c>
      <c r="J479" s="660" t="s">
        <v>1798</v>
      </c>
      <c r="K479" s="660" t="s">
        <v>1799</v>
      </c>
      <c r="L479" s="661">
        <v>99.7</v>
      </c>
      <c r="M479" s="661">
        <v>99.7</v>
      </c>
      <c r="N479" s="660">
        <v>1</v>
      </c>
      <c r="O479" s="741">
        <v>1</v>
      </c>
      <c r="P479" s="661"/>
      <c r="Q479" s="676">
        <v>0</v>
      </c>
      <c r="R479" s="660"/>
      <c r="S479" s="676">
        <v>0</v>
      </c>
      <c r="T479" s="741"/>
      <c r="U479" s="699">
        <v>0</v>
      </c>
    </row>
    <row r="480" spans="1:21" ht="14.4" customHeight="1" x14ac:dyDescent="0.3">
      <c r="A480" s="659">
        <v>25</v>
      </c>
      <c r="B480" s="660" t="s">
        <v>1498</v>
      </c>
      <c r="C480" s="660">
        <v>89870255</v>
      </c>
      <c r="D480" s="739" t="s">
        <v>2192</v>
      </c>
      <c r="E480" s="740" t="s">
        <v>1633</v>
      </c>
      <c r="F480" s="660" t="s">
        <v>1621</v>
      </c>
      <c r="G480" s="660" t="s">
        <v>1670</v>
      </c>
      <c r="H480" s="660" t="s">
        <v>1152</v>
      </c>
      <c r="I480" s="660" t="s">
        <v>1377</v>
      </c>
      <c r="J480" s="660" t="s">
        <v>1378</v>
      </c>
      <c r="K480" s="660" t="s">
        <v>1379</v>
      </c>
      <c r="L480" s="661">
        <v>154.01</v>
      </c>
      <c r="M480" s="661">
        <v>154.01</v>
      </c>
      <c r="N480" s="660">
        <v>1</v>
      </c>
      <c r="O480" s="741">
        <v>1</v>
      </c>
      <c r="P480" s="661"/>
      <c r="Q480" s="676">
        <v>0</v>
      </c>
      <c r="R480" s="660"/>
      <c r="S480" s="676">
        <v>0</v>
      </c>
      <c r="T480" s="741"/>
      <c r="U480" s="699">
        <v>0</v>
      </c>
    </row>
    <row r="481" spans="1:21" ht="14.4" customHeight="1" x14ac:dyDescent="0.3">
      <c r="A481" s="659">
        <v>25</v>
      </c>
      <c r="B481" s="660" t="s">
        <v>1498</v>
      </c>
      <c r="C481" s="660">
        <v>89870255</v>
      </c>
      <c r="D481" s="739" t="s">
        <v>2192</v>
      </c>
      <c r="E481" s="740" t="s">
        <v>1633</v>
      </c>
      <c r="F481" s="660" t="s">
        <v>1621</v>
      </c>
      <c r="G481" s="660" t="s">
        <v>1671</v>
      </c>
      <c r="H481" s="660" t="s">
        <v>558</v>
      </c>
      <c r="I481" s="660" t="s">
        <v>655</v>
      </c>
      <c r="J481" s="660" t="s">
        <v>656</v>
      </c>
      <c r="K481" s="660" t="s">
        <v>1876</v>
      </c>
      <c r="L481" s="661">
        <v>29.78</v>
      </c>
      <c r="M481" s="661">
        <v>59.56</v>
      </c>
      <c r="N481" s="660">
        <v>2</v>
      </c>
      <c r="O481" s="741">
        <v>1</v>
      </c>
      <c r="P481" s="661"/>
      <c r="Q481" s="676">
        <v>0</v>
      </c>
      <c r="R481" s="660"/>
      <c r="S481" s="676">
        <v>0</v>
      </c>
      <c r="T481" s="741"/>
      <c r="U481" s="699">
        <v>0</v>
      </c>
    </row>
    <row r="482" spans="1:21" ht="14.4" customHeight="1" x14ac:dyDescent="0.3">
      <c r="A482" s="659">
        <v>25</v>
      </c>
      <c r="B482" s="660" t="s">
        <v>1498</v>
      </c>
      <c r="C482" s="660">
        <v>89870255</v>
      </c>
      <c r="D482" s="739" t="s">
        <v>2192</v>
      </c>
      <c r="E482" s="740" t="s">
        <v>1634</v>
      </c>
      <c r="F482" s="660" t="s">
        <v>1621</v>
      </c>
      <c r="G482" s="660" t="s">
        <v>1666</v>
      </c>
      <c r="H482" s="660" t="s">
        <v>558</v>
      </c>
      <c r="I482" s="660" t="s">
        <v>1318</v>
      </c>
      <c r="J482" s="660" t="s">
        <v>1577</v>
      </c>
      <c r="K482" s="660" t="s">
        <v>1578</v>
      </c>
      <c r="L482" s="661">
        <v>333.31</v>
      </c>
      <c r="M482" s="661">
        <v>4333.03</v>
      </c>
      <c r="N482" s="660">
        <v>13</v>
      </c>
      <c r="O482" s="741">
        <v>1</v>
      </c>
      <c r="P482" s="661"/>
      <c r="Q482" s="676">
        <v>0</v>
      </c>
      <c r="R482" s="660"/>
      <c r="S482" s="676">
        <v>0</v>
      </c>
      <c r="T482" s="741"/>
      <c r="U482" s="699">
        <v>0</v>
      </c>
    </row>
    <row r="483" spans="1:21" ht="14.4" customHeight="1" x14ac:dyDescent="0.3">
      <c r="A483" s="659">
        <v>25</v>
      </c>
      <c r="B483" s="660" t="s">
        <v>1498</v>
      </c>
      <c r="C483" s="660">
        <v>89870255</v>
      </c>
      <c r="D483" s="739" t="s">
        <v>2192</v>
      </c>
      <c r="E483" s="740" t="s">
        <v>1634</v>
      </c>
      <c r="F483" s="660" t="s">
        <v>1621</v>
      </c>
      <c r="G483" s="660" t="s">
        <v>1666</v>
      </c>
      <c r="H483" s="660" t="s">
        <v>558</v>
      </c>
      <c r="I483" s="660" t="s">
        <v>1318</v>
      </c>
      <c r="J483" s="660" t="s">
        <v>1577</v>
      </c>
      <c r="K483" s="660" t="s">
        <v>1578</v>
      </c>
      <c r="L483" s="661">
        <v>156.86000000000001</v>
      </c>
      <c r="M483" s="661">
        <v>4862.6600000000008</v>
      </c>
      <c r="N483" s="660">
        <v>31</v>
      </c>
      <c r="O483" s="741"/>
      <c r="P483" s="661"/>
      <c r="Q483" s="676">
        <v>0</v>
      </c>
      <c r="R483" s="660"/>
      <c r="S483" s="676">
        <v>0</v>
      </c>
      <c r="T483" s="741"/>
      <c r="U483" s="699"/>
    </row>
    <row r="484" spans="1:21" ht="14.4" customHeight="1" x14ac:dyDescent="0.3">
      <c r="A484" s="659">
        <v>25</v>
      </c>
      <c r="B484" s="660" t="s">
        <v>1498</v>
      </c>
      <c r="C484" s="660">
        <v>89870255</v>
      </c>
      <c r="D484" s="739" t="s">
        <v>2192</v>
      </c>
      <c r="E484" s="740" t="s">
        <v>1634</v>
      </c>
      <c r="F484" s="660" t="s">
        <v>1621</v>
      </c>
      <c r="G484" s="660" t="s">
        <v>1666</v>
      </c>
      <c r="H484" s="660" t="s">
        <v>558</v>
      </c>
      <c r="I484" s="660" t="s">
        <v>1453</v>
      </c>
      <c r="J484" s="660" t="s">
        <v>1613</v>
      </c>
      <c r="K484" s="660" t="s">
        <v>1614</v>
      </c>
      <c r="L484" s="661">
        <v>151.61000000000001</v>
      </c>
      <c r="M484" s="661">
        <v>151.61000000000001</v>
      </c>
      <c r="N484" s="660">
        <v>1</v>
      </c>
      <c r="O484" s="741"/>
      <c r="P484" s="661"/>
      <c r="Q484" s="676">
        <v>0</v>
      </c>
      <c r="R484" s="660"/>
      <c r="S484" s="676">
        <v>0</v>
      </c>
      <c r="T484" s="741"/>
      <c r="U484" s="699"/>
    </row>
    <row r="485" spans="1:21" ht="14.4" customHeight="1" x14ac:dyDescent="0.3">
      <c r="A485" s="659">
        <v>25</v>
      </c>
      <c r="B485" s="660" t="s">
        <v>1498</v>
      </c>
      <c r="C485" s="660">
        <v>89870255</v>
      </c>
      <c r="D485" s="739" t="s">
        <v>2192</v>
      </c>
      <c r="E485" s="740" t="s">
        <v>1634</v>
      </c>
      <c r="F485" s="660" t="s">
        <v>1621</v>
      </c>
      <c r="G485" s="660" t="s">
        <v>1666</v>
      </c>
      <c r="H485" s="660" t="s">
        <v>558</v>
      </c>
      <c r="I485" s="660" t="s">
        <v>1797</v>
      </c>
      <c r="J485" s="660" t="s">
        <v>1798</v>
      </c>
      <c r="K485" s="660" t="s">
        <v>1799</v>
      </c>
      <c r="L485" s="661">
        <v>152.36000000000001</v>
      </c>
      <c r="M485" s="661">
        <v>152.36000000000001</v>
      </c>
      <c r="N485" s="660">
        <v>1</v>
      </c>
      <c r="O485" s="741"/>
      <c r="P485" s="661"/>
      <c r="Q485" s="676">
        <v>0</v>
      </c>
      <c r="R485" s="660"/>
      <c r="S485" s="676">
        <v>0</v>
      </c>
      <c r="T485" s="741"/>
      <c r="U485" s="699"/>
    </row>
    <row r="486" spans="1:21" ht="14.4" customHeight="1" x14ac:dyDescent="0.3">
      <c r="A486" s="659">
        <v>25</v>
      </c>
      <c r="B486" s="660" t="s">
        <v>1498</v>
      </c>
      <c r="C486" s="660">
        <v>89870255</v>
      </c>
      <c r="D486" s="739" t="s">
        <v>2192</v>
      </c>
      <c r="E486" s="740" t="s">
        <v>1634</v>
      </c>
      <c r="F486" s="660" t="s">
        <v>1621</v>
      </c>
      <c r="G486" s="660" t="s">
        <v>1666</v>
      </c>
      <c r="H486" s="660" t="s">
        <v>558</v>
      </c>
      <c r="I486" s="660" t="s">
        <v>1669</v>
      </c>
      <c r="J486" s="660" t="s">
        <v>1577</v>
      </c>
      <c r="K486" s="660" t="s">
        <v>1578</v>
      </c>
      <c r="L486" s="661">
        <v>156.86000000000001</v>
      </c>
      <c r="M486" s="661">
        <v>784.30000000000007</v>
      </c>
      <c r="N486" s="660">
        <v>5</v>
      </c>
      <c r="O486" s="741"/>
      <c r="P486" s="661"/>
      <c r="Q486" s="676">
        <v>0</v>
      </c>
      <c r="R486" s="660"/>
      <c r="S486" s="676">
        <v>0</v>
      </c>
      <c r="T486" s="741"/>
      <c r="U486" s="699"/>
    </row>
    <row r="487" spans="1:21" ht="14.4" customHeight="1" x14ac:dyDescent="0.3">
      <c r="A487" s="659">
        <v>25</v>
      </c>
      <c r="B487" s="660" t="s">
        <v>1498</v>
      </c>
      <c r="C487" s="660">
        <v>89870255</v>
      </c>
      <c r="D487" s="739" t="s">
        <v>2192</v>
      </c>
      <c r="E487" s="740" t="s">
        <v>1634</v>
      </c>
      <c r="F487" s="660" t="s">
        <v>1621</v>
      </c>
      <c r="G487" s="660" t="s">
        <v>2151</v>
      </c>
      <c r="H487" s="660" t="s">
        <v>558</v>
      </c>
      <c r="I487" s="660" t="s">
        <v>2152</v>
      </c>
      <c r="J487" s="660" t="s">
        <v>2153</v>
      </c>
      <c r="K487" s="660" t="s">
        <v>2154</v>
      </c>
      <c r="L487" s="661">
        <v>0</v>
      </c>
      <c r="M487" s="661">
        <v>0</v>
      </c>
      <c r="N487" s="660">
        <v>1</v>
      </c>
      <c r="O487" s="741"/>
      <c r="P487" s="661"/>
      <c r="Q487" s="676"/>
      <c r="R487" s="660"/>
      <c r="S487" s="676">
        <v>0</v>
      </c>
      <c r="T487" s="741"/>
      <c r="U487" s="699"/>
    </row>
    <row r="488" spans="1:21" ht="14.4" customHeight="1" x14ac:dyDescent="0.3">
      <c r="A488" s="659">
        <v>25</v>
      </c>
      <c r="B488" s="660" t="s">
        <v>1498</v>
      </c>
      <c r="C488" s="660">
        <v>89870255</v>
      </c>
      <c r="D488" s="739" t="s">
        <v>2192</v>
      </c>
      <c r="E488" s="740" t="s">
        <v>1634</v>
      </c>
      <c r="F488" s="660" t="s">
        <v>1621</v>
      </c>
      <c r="G488" s="660" t="s">
        <v>1670</v>
      </c>
      <c r="H488" s="660" t="s">
        <v>1152</v>
      </c>
      <c r="I488" s="660" t="s">
        <v>1377</v>
      </c>
      <c r="J488" s="660" t="s">
        <v>1378</v>
      </c>
      <c r="K488" s="660" t="s">
        <v>1379</v>
      </c>
      <c r="L488" s="661">
        <v>154.01</v>
      </c>
      <c r="M488" s="661">
        <v>924.06</v>
      </c>
      <c r="N488" s="660">
        <v>6</v>
      </c>
      <c r="O488" s="741"/>
      <c r="P488" s="661"/>
      <c r="Q488" s="676">
        <v>0</v>
      </c>
      <c r="R488" s="660"/>
      <c r="S488" s="676">
        <v>0</v>
      </c>
      <c r="T488" s="741"/>
      <c r="U488" s="699"/>
    </row>
    <row r="489" spans="1:21" ht="14.4" customHeight="1" x14ac:dyDescent="0.3">
      <c r="A489" s="659">
        <v>25</v>
      </c>
      <c r="B489" s="660" t="s">
        <v>1498</v>
      </c>
      <c r="C489" s="660">
        <v>89870255</v>
      </c>
      <c r="D489" s="739" t="s">
        <v>2192</v>
      </c>
      <c r="E489" s="740" t="s">
        <v>1634</v>
      </c>
      <c r="F489" s="660" t="s">
        <v>1621</v>
      </c>
      <c r="G489" s="660" t="s">
        <v>2155</v>
      </c>
      <c r="H489" s="660" t="s">
        <v>558</v>
      </c>
      <c r="I489" s="660" t="s">
        <v>2156</v>
      </c>
      <c r="J489" s="660" t="s">
        <v>2157</v>
      </c>
      <c r="K489" s="660" t="s">
        <v>2158</v>
      </c>
      <c r="L489" s="661">
        <v>120.37</v>
      </c>
      <c r="M489" s="661">
        <v>120.37</v>
      </c>
      <c r="N489" s="660">
        <v>1</v>
      </c>
      <c r="O489" s="741"/>
      <c r="P489" s="661"/>
      <c r="Q489" s="676">
        <v>0</v>
      </c>
      <c r="R489" s="660"/>
      <c r="S489" s="676">
        <v>0</v>
      </c>
      <c r="T489" s="741"/>
      <c r="U489" s="699"/>
    </row>
    <row r="490" spans="1:21" ht="14.4" customHeight="1" x14ac:dyDescent="0.3">
      <c r="A490" s="659">
        <v>25</v>
      </c>
      <c r="B490" s="660" t="s">
        <v>1498</v>
      </c>
      <c r="C490" s="660">
        <v>89870255</v>
      </c>
      <c r="D490" s="739" t="s">
        <v>2192</v>
      </c>
      <c r="E490" s="740" t="s">
        <v>1634</v>
      </c>
      <c r="F490" s="660" t="s">
        <v>1621</v>
      </c>
      <c r="G490" s="660" t="s">
        <v>1758</v>
      </c>
      <c r="H490" s="660" t="s">
        <v>558</v>
      </c>
      <c r="I490" s="660" t="s">
        <v>2159</v>
      </c>
      <c r="J490" s="660" t="s">
        <v>2160</v>
      </c>
      <c r="K490" s="660" t="s">
        <v>2161</v>
      </c>
      <c r="L490" s="661">
        <v>70.02</v>
      </c>
      <c r="M490" s="661">
        <v>140.04</v>
      </c>
      <c r="N490" s="660">
        <v>2</v>
      </c>
      <c r="O490" s="741"/>
      <c r="P490" s="661"/>
      <c r="Q490" s="676">
        <v>0</v>
      </c>
      <c r="R490" s="660"/>
      <c r="S490" s="676">
        <v>0</v>
      </c>
      <c r="T490" s="741"/>
      <c r="U490" s="699"/>
    </row>
    <row r="491" spans="1:21" ht="14.4" customHeight="1" x14ac:dyDescent="0.3">
      <c r="A491" s="659">
        <v>25</v>
      </c>
      <c r="B491" s="660" t="s">
        <v>1498</v>
      </c>
      <c r="C491" s="660">
        <v>89870255</v>
      </c>
      <c r="D491" s="739" t="s">
        <v>2192</v>
      </c>
      <c r="E491" s="740" t="s">
        <v>1634</v>
      </c>
      <c r="F491" s="660" t="s">
        <v>1621</v>
      </c>
      <c r="G491" s="660" t="s">
        <v>1671</v>
      </c>
      <c r="H491" s="660" t="s">
        <v>558</v>
      </c>
      <c r="I491" s="660" t="s">
        <v>1072</v>
      </c>
      <c r="J491" s="660" t="s">
        <v>656</v>
      </c>
      <c r="K491" s="660" t="s">
        <v>1681</v>
      </c>
      <c r="L491" s="661">
        <v>96.63</v>
      </c>
      <c r="M491" s="661">
        <v>96.63</v>
      </c>
      <c r="N491" s="660">
        <v>1</v>
      </c>
      <c r="O491" s="741"/>
      <c r="P491" s="661"/>
      <c r="Q491" s="676">
        <v>0</v>
      </c>
      <c r="R491" s="660"/>
      <c r="S491" s="676">
        <v>0</v>
      </c>
      <c r="T491" s="741"/>
      <c r="U491" s="699"/>
    </row>
    <row r="492" spans="1:21" ht="14.4" customHeight="1" x14ac:dyDescent="0.3">
      <c r="A492" s="659">
        <v>25</v>
      </c>
      <c r="B492" s="660" t="s">
        <v>1498</v>
      </c>
      <c r="C492" s="660">
        <v>89870255</v>
      </c>
      <c r="D492" s="739" t="s">
        <v>2192</v>
      </c>
      <c r="E492" s="740" t="s">
        <v>1634</v>
      </c>
      <c r="F492" s="660" t="s">
        <v>1621</v>
      </c>
      <c r="G492" s="660" t="s">
        <v>1671</v>
      </c>
      <c r="H492" s="660" t="s">
        <v>558</v>
      </c>
      <c r="I492" s="660" t="s">
        <v>655</v>
      </c>
      <c r="J492" s="660" t="s">
        <v>656</v>
      </c>
      <c r="K492" s="660" t="s">
        <v>1876</v>
      </c>
      <c r="L492" s="661">
        <v>48.31</v>
      </c>
      <c r="M492" s="661">
        <v>48.31</v>
      </c>
      <c r="N492" s="660">
        <v>1</v>
      </c>
      <c r="O492" s="741"/>
      <c r="P492" s="661"/>
      <c r="Q492" s="676">
        <v>0</v>
      </c>
      <c r="R492" s="660"/>
      <c r="S492" s="676">
        <v>0</v>
      </c>
      <c r="T492" s="741"/>
      <c r="U492" s="699"/>
    </row>
    <row r="493" spans="1:21" ht="14.4" customHeight="1" x14ac:dyDescent="0.3">
      <c r="A493" s="659">
        <v>25</v>
      </c>
      <c r="B493" s="660" t="s">
        <v>1498</v>
      </c>
      <c r="C493" s="660">
        <v>89870255</v>
      </c>
      <c r="D493" s="739" t="s">
        <v>2192</v>
      </c>
      <c r="E493" s="740" t="s">
        <v>1635</v>
      </c>
      <c r="F493" s="660" t="s">
        <v>1621</v>
      </c>
      <c r="G493" s="660" t="s">
        <v>1666</v>
      </c>
      <c r="H493" s="660" t="s">
        <v>558</v>
      </c>
      <c r="I493" s="660" t="s">
        <v>1318</v>
      </c>
      <c r="J493" s="660" t="s">
        <v>1577</v>
      </c>
      <c r="K493" s="660" t="s">
        <v>1578</v>
      </c>
      <c r="L493" s="661">
        <v>333.31</v>
      </c>
      <c r="M493" s="661">
        <v>5999.5800000000017</v>
      </c>
      <c r="N493" s="660">
        <v>18</v>
      </c>
      <c r="O493" s="741">
        <v>14</v>
      </c>
      <c r="P493" s="661"/>
      <c r="Q493" s="676">
        <v>0</v>
      </c>
      <c r="R493" s="660"/>
      <c r="S493" s="676">
        <v>0</v>
      </c>
      <c r="T493" s="741"/>
      <c r="U493" s="699">
        <v>0</v>
      </c>
    </row>
    <row r="494" spans="1:21" ht="14.4" customHeight="1" x14ac:dyDescent="0.3">
      <c r="A494" s="659">
        <v>25</v>
      </c>
      <c r="B494" s="660" t="s">
        <v>1498</v>
      </c>
      <c r="C494" s="660">
        <v>89870255</v>
      </c>
      <c r="D494" s="739" t="s">
        <v>2192</v>
      </c>
      <c r="E494" s="740" t="s">
        <v>1635</v>
      </c>
      <c r="F494" s="660" t="s">
        <v>1621</v>
      </c>
      <c r="G494" s="660" t="s">
        <v>1666</v>
      </c>
      <c r="H494" s="660" t="s">
        <v>558</v>
      </c>
      <c r="I494" s="660" t="s">
        <v>1318</v>
      </c>
      <c r="J494" s="660" t="s">
        <v>1577</v>
      </c>
      <c r="K494" s="660" t="s">
        <v>1578</v>
      </c>
      <c r="L494" s="661">
        <v>156.86000000000001</v>
      </c>
      <c r="M494" s="661">
        <v>3137.2000000000016</v>
      </c>
      <c r="N494" s="660">
        <v>20</v>
      </c>
      <c r="O494" s="741">
        <v>19</v>
      </c>
      <c r="P494" s="661">
        <v>156.86000000000001</v>
      </c>
      <c r="Q494" s="676">
        <v>4.9999999999999975E-2</v>
      </c>
      <c r="R494" s="660">
        <v>1</v>
      </c>
      <c r="S494" s="676">
        <v>0.05</v>
      </c>
      <c r="T494" s="741">
        <v>1</v>
      </c>
      <c r="U494" s="699">
        <v>5.2631578947368418E-2</v>
      </c>
    </row>
    <row r="495" spans="1:21" ht="14.4" customHeight="1" x14ac:dyDescent="0.3">
      <c r="A495" s="659">
        <v>25</v>
      </c>
      <c r="B495" s="660" t="s">
        <v>1498</v>
      </c>
      <c r="C495" s="660">
        <v>89870255</v>
      </c>
      <c r="D495" s="739" t="s">
        <v>2192</v>
      </c>
      <c r="E495" s="740" t="s">
        <v>1635</v>
      </c>
      <c r="F495" s="660" t="s">
        <v>1621</v>
      </c>
      <c r="G495" s="660" t="s">
        <v>1666</v>
      </c>
      <c r="H495" s="660" t="s">
        <v>558</v>
      </c>
      <c r="I495" s="660" t="s">
        <v>1453</v>
      </c>
      <c r="J495" s="660" t="s">
        <v>1613</v>
      </c>
      <c r="K495" s="660" t="s">
        <v>1614</v>
      </c>
      <c r="L495" s="661">
        <v>333.31</v>
      </c>
      <c r="M495" s="661">
        <v>333.31</v>
      </c>
      <c r="N495" s="660">
        <v>1</v>
      </c>
      <c r="O495" s="741">
        <v>1</v>
      </c>
      <c r="P495" s="661"/>
      <c r="Q495" s="676">
        <v>0</v>
      </c>
      <c r="R495" s="660"/>
      <c r="S495" s="676">
        <v>0</v>
      </c>
      <c r="T495" s="741"/>
      <c r="U495" s="699">
        <v>0</v>
      </c>
    </row>
    <row r="496" spans="1:21" ht="14.4" customHeight="1" x14ac:dyDescent="0.3">
      <c r="A496" s="659">
        <v>25</v>
      </c>
      <c r="B496" s="660" t="s">
        <v>1498</v>
      </c>
      <c r="C496" s="660">
        <v>89870255</v>
      </c>
      <c r="D496" s="739" t="s">
        <v>2192</v>
      </c>
      <c r="E496" s="740" t="s">
        <v>1635</v>
      </c>
      <c r="F496" s="660" t="s">
        <v>1621</v>
      </c>
      <c r="G496" s="660" t="s">
        <v>1666</v>
      </c>
      <c r="H496" s="660" t="s">
        <v>558</v>
      </c>
      <c r="I496" s="660" t="s">
        <v>1453</v>
      </c>
      <c r="J496" s="660" t="s">
        <v>1613</v>
      </c>
      <c r="K496" s="660" t="s">
        <v>1614</v>
      </c>
      <c r="L496" s="661">
        <v>151.61000000000001</v>
      </c>
      <c r="M496" s="661">
        <v>151.61000000000001</v>
      </c>
      <c r="N496" s="660">
        <v>1</v>
      </c>
      <c r="O496" s="741">
        <v>0.5</v>
      </c>
      <c r="P496" s="661"/>
      <c r="Q496" s="676">
        <v>0</v>
      </c>
      <c r="R496" s="660"/>
      <c r="S496" s="676">
        <v>0</v>
      </c>
      <c r="T496" s="741"/>
      <c r="U496" s="699">
        <v>0</v>
      </c>
    </row>
    <row r="497" spans="1:21" ht="14.4" customHeight="1" x14ac:dyDescent="0.3">
      <c r="A497" s="659">
        <v>25</v>
      </c>
      <c r="B497" s="660" t="s">
        <v>1498</v>
      </c>
      <c r="C497" s="660">
        <v>89870255</v>
      </c>
      <c r="D497" s="739" t="s">
        <v>2192</v>
      </c>
      <c r="E497" s="740" t="s">
        <v>1635</v>
      </c>
      <c r="F497" s="660" t="s">
        <v>1621</v>
      </c>
      <c r="G497" s="660" t="s">
        <v>1666</v>
      </c>
      <c r="H497" s="660" t="s">
        <v>558</v>
      </c>
      <c r="I497" s="660" t="s">
        <v>1797</v>
      </c>
      <c r="J497" s="660" t="s">
        <v>1798</v>
      </c>
      <c r="K497" s="660" t="s">
        <v>1799</v>
      </c>
      <c r="L497" s="661">
        <v>99.7</v>
      </c>
      <c r="M497" s="661">
        <v>99.7</v>
      </c>
      <c r="N497" s="660">
        <v>1</v>
      </c>
      <c r="O497" s="741">
        <v>0.5</v>
      </c>
      <c r="P497" s="661"/>
      <c r="Q497" s="676">
        <v>0</v>
      </c>
      <c r="R497" s="660"/>
      <c r="S497" s="676">
        <v>0</v>
      </c>
      <c r="T497" s="741"/>
      <c r="U497" s="699">
        <v>0</v>
      </c>
    </row>
    <row r="498" spans="1:21" ht="14.4" customHeight="1" x14ac:dyDescent="0.3">
      <c r="A498" s="659">
        <v>25</v>
      </c>
      <c r="B498" s="660" t="s">
        <v>1498</v>
      </c>
      <c r="C498" s="660">
        <v>89870255</v>
      </c>
      <c r="D498" s="739" t="s">
        <v>2192</v>
      </c>
      <c r="E498" s="740" t="s">
        <v>1635</v>
      </c>
      <c r="F498" s="660" t="s">
        <v>1621</v>
      </c>
      <c r="G498" s="660" t="s">
        <v>1666</v>
      </c>
      <c r="H498" s="660" t="s">
        <v>558</v>
      </c>
      <c r="I498" s="660" t="s">
        <v>1669</v>
      </c>
      <c r="J498" s="660" t="s">
        <v>1577</v>
      </c>
      <c r="K498" s="660" t="s">
        <v>1578</v>
      </c>
      <c r="L498" s="661">
        <v>156.86000000000001</v>
      </c>
      <c r="M498" s="661">
        <v>1568.6000000000004</v>
      </c>
      <c r="N498" s="660">
        <v>10</v>
      </c>
      <c r="O498" s="741">
        <v>10</v>
      </c>
      <c r="P498" s="661">
        <v>156.86000000000001</v>
      </c>
      <c r="Q498" s="676">
        <v>9.9999999999999992E-2</v>
      </c>
      <c r="R498" s="660">
        <v>1</v>
      </c>
      <c r="S498" s="676">
        <v>0.1</v>
      </c>
      <c r="T498" s="741">
        <v>1</v>
      </c>
      <c r="U498" s="699">
        <v>0.1</v>
      </c>
    </row>
    <row r="499" spans="1:21" ht="14.4" customHeight="1" x14ac:dyDescent="0.3">
      <c r="A499" s="659">
        <v>25</v>
      </c>
      <c r="B499" s="660" t="s">
        <v>1498</v>
      </c>
      <c r="C499" s="660">
        <v>89870255</v>
      </c>
      <c r="D499" s="739" t="s">
        <v>2192</v>
      </c>
      <c r="E499" s="740" t="s">
        <v>1635</v>
      </c>
      <c r="F499" s="660" t="s">
        <v>1621</v>
      </c>
      <c r="G499" s="660" t="s">
        <v>1744</v>
      </c>
      <c r="H499" s="660" t="s">
        <v>558</v>
      </c>
      <c r="I499" s="660" t="s">
        <v>1745</v>
      </c>
      <c r="J499" s="660" t="s">
        <v>1746</v>
      </c>
      <c r="K499" s="660" t="s">
        <v>1747</v>
      </c>
      <c r="L499" s="661">
        <v>31.4</v>
      </c>
      <c r="M499" s="661">
        <v>31.4</v>
      </c>
      <c r="N499" s="660">
        <v>1</v>
      </c>
      <c r="O499" s="741">
        <v>1</v>
      </c>
      <c r="P499" s="661"/>
      <c r="Q499" s="676">
        <v>0</v>
      </c>
      <c r="R499" s="660"/>
      <c r="S499" s="676">
        <v>0</v>
      </c>
      <c r="T499" s="741"/>
      <c r="U499" s="699">
        <v>0</v>
      </c>
    </row>
    <row r="500" spans="1:21" ht="14.4" customHeight="1" x14ac:dyDescent="0.3">
      <c r="A500" s="659">
        <v>25</v>
      </c>
      <c r="B500" s="660" t="s">
        <v>1498</v>
      </c>
      <c r="C500" s="660">
        <v>89870255</v>
      </c>
      <c r="D500" s="739" t="s">
        <v>2192</v>
      </c>
      <c r="E500" s="740" t="s">
        <v>1635</v>
      </c>
      <c r="F500" s="660" t="s">
        <v>1621</v>
      </c>
      <c r="G500" s="660" t="s">
        <v>1670</v>
      </c>
      <c r="H500" s="660" t="s">
        <v>1152</v>
      </c>
      <c r="I500" s="660" t="s">
        <v>1377</v>
      </c>
      <c r="J500" s="660" t="s">
        <v>1378</v>
      </c>
      <c r="K500" s="660" t="s">
        <v>1379</v>
      </c>
      <c r="L500" s="661">
        <v>154.01</v>
      </c>
      <c r="M500" s="661">
        <v>1386.09</v>
      </c>
      <c r="N500" s="660">
        <v>9</v>
      </c>
      <c r="O500" s="741">
        <v>8</v>
      </c>
      <c r="P500" s="661">
        <v>154.01</v>
      </c>
      <c r="Q500" s="676">
        <v>0.1111111111111111</v>
      </c>
      <c r="R500" s="660">
        <v>1</v>
      </c>
      <c r="S500" s="676">
        <v>0.1111111111111111</v>
      </c>
      <c r="T500" s="741">
        <v>1</v>
      </c>
      <c r="U500" s="699">
        <v>0.125</v>
      </c>
    </row>
    <row r="501" spans="1:21" ht="14.4" customHeight="1" x14ac:dyDescent="0.3">
      <c r="A501" s="659">
        <v>25</v>
      </c>
      <c r="B501" s="660" t="s">
        <v>1498</v>
      </c>
      <c r="C501" s="660">
        <v>89870255</v>
      </c>
      <c r="D501" s="739" t="s">
        <v>2192</v>
      </c>
      <c r="E501" s="740" t="s">
        <v>1635</v>
      </c>
      <c r="F501" s="660" t="s">
        <v>1621</v>
      </c>
      <c r="G501" s="660" t="s">
        <v>1713</v>
      </c>
      <c r="H501" s="660" t="s">
        <v>558</v>
      </c>
      <c r="I501" s="660" t="s">
        <v>1311</v>
      </c>
      <c r="J501" s="660" t="s">
        <v>1312</v>
      </c>
      <c r="K501" s="660" t="s">
        <v>1714</v>
      </c>
      <c r="L501" s="661">
        <v>38.65</v>
      </c>
      <c r="M501" s="661">
        <v>38.65</v>
      </c>
      <c r="N501" s="660">
        <v>1</v>
      </c>
      <c r="O501" s="741">
        <v>0.5</v>
      </c>
      <c r="P501" s="661"/>
      <c r="Q501" s="676">
        <v>0</v>
      </c>
      <c r="R501" s="660"/>
      <c r="S501" s="676">
        <v>0</v>
      </c>
      <c r="T501" s="741"/>
      <c r="U501" s="699">
        <v>0</v>
      </c>
    </row>
    <row r="502" spans="1:21" ht="14.4" customHeight="1" x14ac:dyDescent="0.3">
      <c r="A502" s="659">
        <v>25</v>
      </c>
      <c r="B502" s="660" t="s">
        <v>1498</v>
      </c>
      <c r="C502" s="660">
        <v>89870255</v>
      </c>
      <c r="D502" s="739" t="s">
        <v>2192</v>
      </c>
      <c r="E502" s="740" t="s">
        <v>1635</v>
      </c>
      <c r="F502" s="660" t="s">
        <v>1621</v>
      </c>
      <c r="G502" s="660" t="s">
        <v>1811</v>
      </c>
      <c r="H502" s="660" t="s">
        <v>1152</v>
      </c>
      <c r="I502" s="660" t="s">
        <v>2162</v>
      </c>
      <c r="J502" s="660" t="s">
        <v>2163</v>
      </c>
      <c r="K502" s="660" t="s">
        <v>2164</v>
      </c>
      <c r="L502" s="661">
        <v>0</v>
      </c>
      <c r="M502" s="661">
        <v>0</v>
      </c>
      <c r="N502" s="660">
        <v>1</v>
      </c>
      <c r="O502" s="741">
        <v>0.5</v>
      </c>
      <c r="P502" s="661"/>
      <c r="Q502" s="676"/>
      <c r="R502" s="660"/>
      <c r="S502" s="676">
        <v>0</v>
      </c>
      <c r="T502" s="741"/>
      <c r="U502" s="699">
        <v>0</v>
      </c>
    </row>
    <row r="503" spans="1:21" ht="14.4" customHeight="1" x14ac:dyDescent="0.3">
      <c r="A503" s="659">
        <v>25</v>
      </c>
      <c r="B503" s="660" t="s">
        <v>1498</v>
      </c>
      <c r="C503" s="660">
        <v>89870255</v>
      </c>
      <c r="D503" s="739" t="s">
        <v>2192</v>
      </c>
      <c r="E503" s="740" t="s">
        <v>1635</v>
      </c>
      <c r="F503" s="660" t="s">
        <v>1621</v>
      </c>
      <c r="G503" s="660" t="s">
        <v>2165</v>
      </c>
      <c r="H503" s="660" t="s">
        <v>1152</v>
      </c>
      <c r="I503" s="660" t="s">
        <v>2166</v>
      </c>
      <c r="J503" s="660" t="s">
        <v>2167</v>
      </c>
      <c r="K503" s="660" t="s">
        <v>2168</v>
      </c>
      <c r="L503" s="661">
        <v>39.61</v>
      </c>
      <c r="M503" s="661">
        <v>39.61</v>
      </c>
      <c r="N503" s="660">
        <v>1</v>
      </c>
      <c r="O503" s="741">
        <v>0.5</v>
      </c>
      <c r="P503" s="661"/>
      <c r="Q503" s="676">
        <v>0</v>
      </c>
      <c r="R503" s="660"/>
      <c r="S503" s="676">
        <v>0</v>
      </c>
      <c r="T503" s="741"/>
      <c r="U503" s="699">
        <v>0</v>
      </c>
    </row>
    <row r="504" spans="1:21" ht="14.4" customHeight="1" x14ac:dyDescent="0.3">
      <c r="A504" s="659">
        <v>25</v>
      </c>
      <c r="B504" s="660" t="s">
        <v>1498</v>
      </c>
      <c r="C504" s="660">
        <v>89870255</v>
      </c>
      <c r="D504" s="739" t="s">
        <v>2192</v>
      </c>
      <c r="E504" s="740" t="s">
        <v>1635</v>
      </c>
      <c r="F504" s="660" t="s">
        <v>1621</v>
      </c>
      <c r="G504" s="660" t="s">
        <v>1671</v>
      </c>
      <c r="H504" s="660" t="s">
        <v>1152</v>
      </c>
      <c r="I504" s="660" t="s">
        <v>1672</v>
      </c>
      <c r="J504" s="660" t="s">
        <v>656</v>
      </c>
      <c r="K504" s="660" t="s">
        <v>1673</v>
      </c>
      <c r="L504" s="661">
        <v>48.31</v>
      </c>
      <c r="M504" s="661">
        <v>772.95999999999981</v>
      </c>
      <c r="N504" s="660">
        <v>16</v>
      </c>
      <c r="O504" s="741">
        <v>12.5</v>
      </c>
      <c r="P504" s="661"/>
      <c r="Q504" s="676">
        <v>0</v>
      </c>
      <c r="R504" s="660"/>
      <c r="S504" s="676">
        <v>0</v>
      </c>
      <c r="T504" s="741"/>
      <c r="U504" s="699">
        <v>0</v>
      </c>
    </row>
    <row r="505" spans="1:21" ht="14.4" customHeight="1" x14ac:dyDescent="0.3">
      <c r="A505" s="659">
        <v>25</v>
      </c>
      <c r="B505" s="660" t="s">
        <v>1498</v>
      </c>
      <c r="C505" s="660">
        <v>89870255</v>
      </c>
      <c r="D505" s="739" t="s">
        <v>2192</v>
      </c>
      <c r="E505" s="740" t="s">
        <v>1635</v>
      </c>
      <c r="F505" s="660" t="s">
        <v>1621</v>
      </c>
      <c r="G505" s="660" t="s">
        <v>1671</v>
      </c>
      <c r="H505" s="660" t="s">
        <v>1152</v>
      </c>
      <c r="I505" s="660" t="s">
        <v>1672</v>
      </c>
      <c r="J505" s="660" t="s">
        <v>656</v>
      </c>
      <c r="K505" s="660" t="s">
        <v>1673</v>
      </c>
      <c r="L505" s="661">
        <v>29.78</v>
      </c>
      <c r="M505" s="661">
        <v>178.68</v>
      </c>
      <c r="N505" s="660">
        <v>6</v>
      </c>
      <c r="O505" s="741">
        <v>5</v>
      </c>
      <c r="P505" s="661"/>
      <c r="Q505" s="676">
        <v>0</v>
      </c>
      <c r="R505" s="660"/>
      <c r="S505" s="676">
        <v>0</v>
      </c>
      <c r="T505" s="741"/>
      <c r="U505" s="699">
        <v>0</v>
      </c>
    </row>
    <row r="506" spans="1:21" ht="14.4" customHeight="1" x14ac:dyDescent="0.3">
      <c r="A506" s="659">
        <v>25</v>
      </c>
      <c r="B506" s="660" t="s">
        <v>1498</v>
      </c>
      <c r="C506" s="660">
        <v>89870255</v>
      </c>
      <c r="D506" s="739" t="s">
        <v>2192</v>
      </c>
      <c r="E506" s="740" t="s">
        <v>1637</v>
      </c>
      <c r="F506" s="660" t="s">
        <v>1621</v>
      </c>
      <c r="G506" s="660" t="s">
        <v>1666</v>
      </c>
      <c r="H506" s="660" t="s">
        <v>558</v>
      </c>
      <c r="I506" s="660" t="s">
        <v>1318</v>
      </c>
      <c r="J506" s="660" t="s">
        <v>1577</v>
      </c>
      <c r="K506" s="660" t="s">
        <v>1578</v>
      </c>
      <c r="L506" s="661">
        <v>333.31</v>
      </c>
      <c r="M506" s="661">
        <v>333.31</v>
      </c>
      <c r="N506" s="660">
        <v>1</v>
      </c>
      <c r="O506" s="741">
        <v>1</v>
      </c>
      <c r="P506" s="661"/>
      <c r="Q506" s="676">
        <v>0</v>
      </c>
      <c r="R506" s="660"/>
      <c r="S506" s="676">
        <v>0</v>
      </c>
      <c r="T506" s="741"/>
      <c r="U506" s="699">
        <v>0</v>
      </c>
    </row>
    <row r="507" spans="1:21" ht="14.4" customHeight="1" x14ac:dyDescent="0.3">
      <c r="A507" s="659">
        <v>25</v>
      </c>
      <c r="B507" s="660" t="s">
        <v>1498</v>
      </c>
      <c r="C507" s="660">
        <v>89870255</v>
      </c>
      <c r="D507" s="739" t="s">
        <v>2192</v>
      </c>
      <c r="E507" s="740" t="s">
        <v>1638</v>
      </c>
      <c r="F507" s="660" t="s">
        <v>1621</v>
      </c>
      <c r="G507" s="660" t="s">
        <v>2087</v>
      </c>
      <c r="H507" s="660" t="s">
        <v>558</v>
      </c>
      <c r="I507" s="660" t="s">
        <v>2088</v>
      </c>
      <c r="J507" s="660" t="s">
        <v>2089</v>
      </c>
      <c r="K507" s="660" t="s">
        <v>2090</v>
      </c>
      <c r="L507" s="661">
        <v>0</v>
      </c>
      <c r="M507" s="661">
        <v>0</v>
      </c>
      <c r="N507" s="660">
        <v>1</v>
      </c>
      <c r="O507" s="741">
        <v>0.5</v>
      </c>
      <c r="P507" s="661"/>
      <c r="Q507" s="676"/>
      <c r="R507" s="660"/>
      <c r="S507" s="676">
        <v>0</v>
      </c>
      <c r="T507" s="741"/>
      <c r="U507" s="699">
        <v>0</v>
      </c>
    </row>
    <row r="508" spans="1:21" ht="14.4" customHeight="1" x14ac:dyDescent="0.3">
      <c r="A508" s="659">
        <v>25</v>
      </c>
      <c r="B508" s="660" t="s">
        <v>1498</v>
      </c>
      <c r="C508" s="660">
        <v>89870255</v>
      </c>
      <c r="D508" s="739" t="s">
        <v>2192</v>
      </c>
      <c r="E508" s="740" t="s">
        <v>1638</v>
      </c>
      <c r="F508" s="660" t="s">
        <v>1621</v>
      </c>
      <c r="G508" s="660" t="s">
        <v>1666</v>
      </c>
      <c r="H508" s="660" t="s">
        <v>558</v>
      </c>
      <c r="I508" s="660" t="s">
        <v>1318</v>
      </c>
      <c r="J508" s="660" t="s">
        <v>1577</v>
      </c>
      <c r="K508" s="660" t="s">
        <v>1578</v>
      </c>
      <c r="L508" s="661">
        <v>333.31</v>
      </c>
      <c r="M508" s="661">
        <v>333.31</v>
      </c>
      <c r="N508" s="660">
        <v>1</v>
      </c>
      <c r="O508" s="741">
        <v>1</v>
      </c>
      <c r="P508" s="661"/>
      <c r="Q508" s="676">
        <v>0</v>
      </c>
      <c r="R508" s="660"/>
      <c r="S508" s="676">
        <v>0</v>
      </c>
      <c r="T508" s="741"/>
      <c r="U508" s="699">
        <v>0</v>
      </c>
    </row>
    <row r="509" spans="1:21" ht="14.4" customHeight="1" x14ac:dyDescent="0.3">
      <c r="A509" s="659">
        <v>25</v>
      </c>
      <c r="B509" s="660" t="s">
        <v>1498</v>
      </c>
      <c r="C509" s="660">
        <v>89870255</v>
      </c>
      <c r="D509" s="739" t="s">
        <v>2192</v>
      </c>
      <c r="E509" s="740" t="s">
        <v>1638</v>
      </c>
      <c r="F509" s="660" t="s">
        <v>1621</v>
      </c>
      <c r="G509" s="660" t="s">
        <v>1666</v>
      </c>
      <c r="H509" s="660" t="s">
        <v>558</v>
      </c>
      <c r="I509" s="660" t="s">
        <v>1318</v>
      </c>
      <c r="J509" s="660" t="s">
        <v>1577</v>
      </c>
      <c r="K509" s="660" t="s">
        <v>1578</v>
      </c>
      <c r="L509" s="661">
        <v>156.86000000000001</v>
      </c>
      <c r="M509" s="661">
        <v>313.72000000000003</v>
      </c>
      <c r="N509" s="660">
        <v>2</v>
      </c>
      <c r="O509" s="741">
        <v>1.5</v>
      </c>
      <c r="P509" s="661"/>
      <c r="Q509" s="676">
        <v>0</v>
      </c>
      <c r="R509" s="660"/>
      <c r="S509" s="676">
        <v>0</v>
      </c>
      <c r="T509" s="741"/>
      <c r="U509" s="699">
        <v>0</v>
      </c>
    </row>
    <row r="510" spans="1:21" ht="14.4" customHeight="1" x14ac:dyDescent="0.3">
      <c r="A510" s="659">
        <v>25</v>
      </c>
      <c r="B510" s="660" t="s">
        <v>1498</v>
      </c>
      <c r="C510" s="660">
        <v>89870255</v>
      </c>
      <c r="D510" s="739" t="s">
        <v>2192</v>
      </c>
      <c r="E510" s="740" t="s">
        <v>1638</v>
      </c>
      <c r="F510" s="660" t="s">
        <v>1621</v>
      </c>
      <c r="G510" s="660" t="s">
        <v>1666</v>
      </c>
      <c r="H510" s="660" t="s">
        <v>558</v>
      </c>
      <c r="I510" s="660" t="s">
        <v>2146</v>
      </c>
      <c r="J510" s="660" t="s">
        <v>2147</v>
      </c>
      <c r="K510" s="660" t="s">
        <v>2148</v>
      </c>
      <c r="L510" s="661">
        <v>333.31</v>
      </c>
      <c r="M510" s="661">
        <v>333.31</v>
      </c>
      <c r="N510" s="660">
        <v>1</v>
      </c>
      <c r="O510" s="741">
        <v>1</v>
      </c>
      <c r="P510" s="661"/>
      <c r="Q510" s="676">
        <v>0</v>
      </c>
      <c r="R510" s="660"/>
      <c r="S510" s="676">
        <v>0</v>
      </c>
      <c r="T510" s="741"/>
      <c r="U510" s="699">
        <v>0</v>
      </c>
    </row>
    <row r="511" spans="1:21" ht="14.4" customHeight="1" x14ac:dyDescent="0.3">
      <c r="A511" s="659">
        <v>25</v>
      </c>
      <c r="B511" s="660" t="s">
        <v>1498</v>
      </c>
      <c r="C511" s="660">
        <v>89870255</v>
      </c>
      <c r="D511" s="739" t="s">
        <v>2192</v>
      </c>
      <c r="E511" s="740" t="s">
        <v>1638</v>
      </c>
      <c r="F511" s="660" t="s">
        <v>1621</v>
      </c>
      <c r="G511" s="660" t="s">
        <v>1666</v>
      </c>
      <c r="H511" s="660" t="s">
        <v>558</v>
      </c>
      <c r="I511" s="660" t="s">
        <v>1453</v>
      </c>
      <c r="J511" s="660" t="s">
        <v>1613</v>
      </c>
      <c r="K511" s="660" t="s">
        <v>1614</v>
      </c>
      <c r="L511" s="661">
        <v>151.61000000000001</v>
      </c>
      <c r="M511" s="661">
        <v>151.61000000000001</v>
      </c>
      <c r="N511" s="660">
        <v>1</v>
      </c>
      <c r="O511" s="741">
        <v>1</v>
      </c>
      <c r="P511" s="661"/>
      <c r="Q511" s="676">
        <v>0</v>
      </c>
      <c r="R511" s="660"/>
      <c r="S511" s="676">
        <v>0</v>
      </c>
      <c r="T511" s="741"/>
      <c r="U511" s="699">
        <v>0</v>
      </c>
    </row>
    <row r="512" spans="1:21" ht="14.4" customHeight="1" x14ac:dyDescent="0.3">
      <c r="A512" s="659">
        <v>25</v>
      </c>
      <c r="B512" s="660" t="s">
        <v>1498</v>
      </c>
      <c r="C512" s="660">
        <v>89870255</v>
      </c>
      <c r="D512" s="739" t="s">
        <v>2192</v>
      </c>
      <c r="E512" s="740" t="s">
        <v>1638</v>
      </c>
      <c r="F512" s="660" t="s">
        <v>1621</v>
      </c>
      <c r="G512" s="660" t="s">
        <v>1670</v>
      </c>
      <c r="H512" s="660" t="s">
        <v>1152</v>
      </c>
      <c r="I512" s="660" t="s">
        <v>1377</v>
      </c>
      <c r="J512" s="660" t="s">
        <v>1378</v>
      </c>
      <c r="K512" s="660" t="s">
        <v>1379</v>
      </c>
      <c r="L512" s="661">
        <v>154.01</v>
      </c>
      <c r="M512" s="661">
        <v>308.02</v>
      </c>
      <c r="N512" s="660">
        <v>2</v>
      </c>
      <c r="O512" s="741">
        <v>2</v>
      </c>
      <c r="P512" s="661"/>
      <c r="Q512" s="676">
        <v>0</v>
      </c>
      <c r="R512" s="660"/>
      <c r="S512" s="676">
        <v>0</v>
      </c>
      <c r="T512" s="741"/>
      <c r="U512" s="699">
        <v>0</v>
      </c>
    </row>
    <row r="513" spans="1:21" ht="14.4" customHeight="1" x14ac:dyDescent="0.3">
      <c r="A513" s="659">
        <v>25</v>
      </c>
      <c r="B513" s="660" t="s">
        <v>1498</v>
      </c>
      <c r="C513" s="660">
        <v>89870255</v>
      </c>
      <c r="D513" s="739" t="s">
        <v>2192</v>
      </c>
      <c r="E513" s="740" t="s">
        <v>1638</v>
      </c>
      <c r="F513" s="660" t="s">
        <v>1621</v>
      </c>
      <c r="G513" s="660" t="s">
        <v>1670</v>
      </c>
      <c r="H513" s="660" t="s">
        <v>558</v>
      </c>
      <c r="I513" s="660" t="s">
        <v>1901</v>
      </c>
      <c r="J513" s="660" t="s">
        <v>1378</v>
      </c>
      <c r="K513" s="660" t="s">
        <v>1379</v>
      </c>
      <c r="L513" s="661">
        <v>154.01</v>
      </c>
      <c r="M513" s="661">
        <v>308.02</v>
      </c>
      <c r="N513" s="660">
        <v>2</v>
      </c>
      <c r="O513" s="741">
        <v>1.5</v>
      </c>
      <c r="P513" s="661"/>
      <c r="Q513" s="676">
        <v>0</v>
      </c>
      <c r="R513" s="660"/>
      <c r="S513" s="676">
        <v>0</v>
      </c>
      <c r="T513" s="741"/>
      <c r="U513" s="699">
        <v>0</v>
      </c>
    </row>
    <row r="514" spans="1:21" ht="14.4" customHeight="1" x14ac:dyDescent="0.3">
      <c r="A514" s="659">
        <v>25</v>
      </c>
      <c r="B514" s="660" t="s">
        <v>1498</v>
      </c>
      <c r="C514" s="660">
        <v>89870255</v>
      </c>
      <c r="D514" s="739" t="s">
        <v>2192</v>
      </c>
      <c r="E514" s="740" t="s">
        <v>1638</v>
      </c>
      <c r="F514" s="660" t="s">
        <v>1621</v>
      </c>
      <c r="G514" s="660" t="s">
        <v>1671</v>
      </c>
      <c r="H514" s="660" t="s">
        <v>1152</v>
      </c>
      <c r="I514" s="660" t="s">
        <v>1158</v>
      </c>
      <c r="J514" s="660" t="s">
        <v>656</v>
      </c>
      <c r="K514" s="660" t="s">
        <v>1591</v>
      </c>
      <c r="L514" s="661">
        <v>96.63</v>
      </c>
      <c r="M514" s="661">
        <v>96.63</v>
      </c>
      <c r="N514" s="660">
        <v>1</v>
      </c>
      <c r="O514" s="741">
        <v>0.5</v>
      </c>
      <c r="P514" s="661"/>
      <c r="Q514" s="676">
        <v>0</v>
      </c>
      <c r="R514" s="660"/>
      <c r="S514" s="676">
        <v>0</v>
      </c>
      <c r="T514" s="741"/>
      <c r="U514" s="699">
        <v>0</v>
      </c>
    </row>
    <row r="515" spans="1:21" ht="14.4" customHeight="1" x14ac:dyDescent="0.3">
      <c r="A515" s="659">
        <v>25</v>
      </c>
      <c r="B515" s="660" t="s">
        <v>1498</v>
      </c>
      <c r="C515" s="660">
        <v>89870255</v>
      </c>
      <c r="D515" s="739" t="s">
        <v>2192</v>
      </c>
      <c r="E515" s="740" t="s">
        <v>1639</v>
      </c>
      <c r="F515" s="660" t="s">
        <v>1621</v>
      </c>
      <c r="G515" s="660" t="s">
        <v>1670</v>
      </c>
      <c r="H515" s="660" t="s">
        <v>1152</v>
      </c>
      <c r="I515" s="660" t="s">
        <v>1377</v>
      </c>
      <c r="J515" s="660" t="s">
        <v>1378</v>
      </c>
      <c r="K515" s="660" t="s">
        <v>1379</v>
      </c>
      <c r="L515" s="661">
        <v>154.01</v>
      </c>
      <c r="M515" s="661">
        <v>154.01</v>
      </c>
      <c r="N515" s="660">
        <v>1</v>
      </c>
      <c r="O515" s="741">
        <v>1</v>
      </c>
      <c r="P515" s="661"/>
      <c r="Q515" s="676">
        <v>0</v>
      </c>
      <c r="R515" s="660"/>
      <c r="S515" s="676">
        <v>0</v>
      </c>
      <c r="T515" s="741"/>
      <c r="U515" s="699">
        <v>0</v>
      </c>
    </row>
    <row r="516" spans="1:21" ht="14.4" customHeight="1" x14ac:dyDescent="0.3">
      <c r="A516" s="659">
        <v>25</v>
      </c>
      <c r="B516" s="660" t="s">
        <v>1498</v>
      </c>
      <c r="C516" s="660">
        <v>89870255</v>
      </c>
      <c r="D516" s="739" t="s">
        <v>2192</v>
      </c>
      <c r="E516" s="740" t="s">
        <v>1642</v>
      </c>
      <c r="F516" s="660" t="s">
        <v>1621</v>
      </c>
      <c r="G516" s="660" t="s">
        <v>1666</v>
      </c>
      <c r="H516" s="660" t="s">
        <v>558</v>
      </c>
      <c r="I516" s="660" t="s">
        <v>1318</v>
      </c>
      <c r="J516" s="660" t="s">
        <v>1577</v>
      </c>
      <c r="K516" s="660" t="s">
        <v>1578</v>
      </c>
      <c r="L516" s="661">
        <v>333.31</v>
      </c>
      <c r="M516" s="661">
        <v>4666.34</v>
      </c>
      <c r="N516" s="660">
        <v>14</v>
      </c>
      <c r="O516" s="741">
        <v>14</v>
      </c>
      <c r="P516" s="661">
        <v>333.31</v>
      </c>
      <c r="Q516" s="676">
        <v>7.1428571428571425E-2</v>
      </c>
      <c r="R516" s="660">
        <v>1</v>
      </c>
      <c r="S516" s="676">
        <v>7.1428571428571425E-2</v>
      </c>
      <c r="T516" s="741">
        <v>1</v>
      </c>
      <c r="U516" s="699">
        <v>7.1428571428571425E-2</v>
      </c>
    </row>
    <row r="517" spans="1:21" ht="14.4" customHeight="1" x14ac:dyDescent="0.3">
      <c r="A517" s="659">
        <v>25</v>
      </c>
      <c r="B517" s="660" t="s">
        <v>1498</v>
      </c>
      <c r="C517" s="660">
        <v>89870255</v>
      </c>
      <c r="D517" s="739" t="s">
        <v>2192</v>
      </c>
      <c r="E517" s="740" t="s">
        <v>1642</v>
      </c>
      <c r="F517" s="660" t="s">
        <v>1621</v>
      </c>
      <c r="G517" s="660" t="s">
        <v>1666</v>
      </c>
      <c r="H517" s="660" t="s">
        <v>558</v>
      </c>
      <c r="I517" s="660" t="s">
        <v>1318</v>
      </c>
      <c r="J517" s="660" t="s">
        <v>1577</v>
      </c>
      <c r="K517" s="660" t="s">
        <v>1578</v>
      </c>
      <c r="L517" s="661">
        <v>156.86000000000001</v>
      </c>
      <c r="M517" s="661">
        <v>941.16000000000008</v>
      </c>
      <c r="N517" s="660">
        <v>6</v>
      </c>
      <c r="O517" s="741">
        <v>6</v>
      </c>
      <c r="P517" s="661">
        <v>156.86000000000001</v>
      </c>
      <c r="Q517" s="676">
        <v>0.16666666666666666</v>
      </c>
      <c r="R517" s="660">
        <v>1</v>
      </c>
      <c r="S517" s="676">
        <v>0.16666666666666666</v>
      </c>
      <c r="T517" s="741">
        <v>1</v>
      </c>
      <c r="U517" s="699">
        <v>0.16666666666666666</v>
      </c>
    </row>
    <row r="518" spans="1:21" ht="14.4" customHeight="1" x14ac:dyDescent="0.3">
      <c r="A518" s="659">
        <v>25</v>
      </c>
      <c r="B518" s="660" t="s">
        <v>1498</v>
      </c>
      <c r="C518" s="660">
        <v>89870255</v>
      </c>
      <c r="D518" s="739" t="s">
        <v>2192</v>
      </c>
      <c r="E518" s="740" t="s">
        <v>1642</v>
      </c>
      <c r="F518" s="660" t="s">
        <v>1621</v>
      </c>
      <c r="G518" s="660" t="s">
        <v>1666</v>
      </c>
      <c r="H518" s="660" t="s">
        <v>558</v>
      </c>
      <c r="I518" s="660" t="s">
        <v>1453</v>
      </c>
      <c r="J518" s="660" t="s">
        <v>1613</v>
      </c>
      <c r="K518" s="660" t="s">
        <v>1614</v>
      </c>
      <c r="L518" s="661">
        <v>151.61000000000001</v>
      </c>
      <c r="M518" s="661">
        <v>151.61000000000001</v>
      </c>
      <c r="N518" s="660">
        <v>1</v>
      </c>
      <c r="O518" s="741">
        <v>1</v>
      </c>
      <c r="P518" s="661"/>
      <c r="Q518" s="676">
        <v>0</v>
      </c>
      <c r="R518" s="660"/>
      <c r="S518" s="676">
        <v>0</v>
      </c>
      <c r="T518" s="741"/>
      <c r="U518" s="699">
        <v>0</v>
      </c>
    </row>
    <row r="519" spans="1:21" ht="14.4" customHeight="1" x14ac:dyDescent="0.3">
      <c r="A519" s="659">
        <v>25</v>
      </c>
      <c r="B519" s="660" t="s">
        <v>1498</v>
      </c>
      <c r="C519" s="660">
        <v>89870255</v>
      </c>
      <c r="D519" s="739" t="s">
        <v>2192</v>
      </c>
      <c r="E519" s="740" t="s">
        <v>1642</v>
      </c>
      <c r="F519" s="660" t="s">
        <v>1621</v>
      </c>
      <c r="G519" s="660" t="s">
        <v>1674</v>
      </c>
      <c r="H519" s="660" t="s">
        <v>1152</v>
      </c>
      <c r="I519" s="660" t="s">
        <v>1731</v>
      </c>
      <c r="J519" s="660" t="s">
        <v>1732</v>
      </c>
      <c r="K519" s="660" t="s">
        <v>1733</v>
      </c>
      <c r="L519" s="661">
        <v>138.16</v>
      </c>
      <c r="M519" s="661">
        <v>138.16</v>
      </c>
      <c r="N519" s="660">
        <v>1</v>
      </c>
      <c r="O519" s="741">
        <v>1</v>
      </c>
      <c r="P519" s="661"/>
      <c r="Q519" s="676">
        <v>0</v>
      </c>
      <c r="R519" s="660"/>
      <c r="S519" s="676">
        <v>0</v>
      </c>
      <c r="T519" s="741"/>
      <c r="U519" s="699">
        <v>0</v>
      </c>
    </row>
    <row r="520" spans="1:21" ht="14.4" customHeight="1" x14ac:dyDescent="0.3">
      <c r="A520" s="659">
        <v>25</v>
      </c>
      <c r="B520" s="660" t="s">
        <v>1498</v>
      </c>
      <c r="C520" s="660">
        <v>89870255</v>
      </c>
      <c r="D520" s="739" t="s">
        <v>2192</v>
      </c>
      <c r="E520" s="740" t="s">
        <v>1642</v>
      </c>
      <c r="F520" s="660" t="s">
        <v>1621</v>
      </c>
      <c r="G520" s="660" t="s">
        <v>1670</v>
      </c>
      <c r="H520" s="660" t="s">
        <v>1152</v>
      </c>
      <c r="I520" s="660" t="s">
        <v>1377</v>
      </c>
      <c r="J520" s="660" t="s">
        <v>1378</v>
      </c>
      <c r="K520" s="660" t="s">
        <v>1379</v>
      </c>
      <c r="L520" s="661">
        <v>154.01</v>
      </c>
      <c r="M520" s="661">
        <v>308.02</v>
      </c>
      <c r="N520" s="660">
        <v>2</v>
      </c>
      <c r="O520" s="741">
        <v>2</v>
      </c>
      <c r="P520" s="661"/>
      <c r="Q520" s="676">
        <v>0</v>
      </c>
      <c r="R520" s="660"/>
      <c r="S520" s="676">
        <v>0</v>
      </c>
      <c r="T520" s="741"/>
      <c r="U520" s="699">
        <v>0</v>
      </c>
    </row>
    <row r="521" spans="1:21" ht="14.4" customHeight="1" x14ac:dyDescent="0.3">
      <c r="A521" s="659">
        <v>25</v>
      </c>
      <c r="B521" s="660" t="s">
        <v>1498</v>
      </c>
      <c r="C521" s="660">
        <v>89870255</v>
      </c>
      <c r="D521" s="739" t="s">
        <v>2192</v>
      </c>
      <c r="E521" s="740" t="s">
        <v>1642</v>
      </c>
      <c r="F521" s="660" t="s">
        <v>1621</v>
      </c>
      <c r="G521" s="660" t="s">
        <v>1754</v>
      </c>
      <c r="H521" s="660" t="s">
        <v>558</v>
      </c>
      <c r="I521" s="660" t="s">
        <v>1755</v>
      </c>
      <c r="J521" s="660" t="s">
        <v>1756</v>
      </c>
      <c r="K521" s="660" t="s">
        <v>1757</v>
      </c>
      <c r="L521" s="661">
        <v>51.62</v>
      </c>
      <c r="M521" s="661">
        <v>51.62</v>
      </c>
      <c r="N521" s="660">
        <v>1</v>
      </c>
      <c r="O521" s="741">
        <v>1</v>
      </c>
      <c r="P521" s="661"/>
      <c r="Q521" s="676">
        <v>0</v>
      </c>
      <c r="R521" s="660"/>
      <c r="S521" s="676">
        <v>0</v>
      </c>
      <c r="T521" s="741"/>
      <c r="U521" s="699">
        <v>0</v>
      </c>
    </row>
    <row r="522" spans="1:21" ht="14.4" customHeight="1" x14ac:dyDescent="0.3">
      <c r="A522" s="659">
        <v>25</v>
      </c>
      <c r="B522" s="660" t="s">
        <v>1498</v>
      </c>
      <c r="C522" s="660">
        <v>89870255</v>
      </c>
      <c r="D522" s="739" t="s">
        <v>2192</v>
      </c>
      <c r="E522" s="740" t="s">
        <v>1643</v>
      </c>
      <c r="F522" s="660" t="s">
        <v>1621</v>
      </c>
      <c r="G522" s="660" t="s">
        <v>1666</v>
      </c>
      <c r="H522" s="660" t="s">
        <v>558</v>
      </c>
      <c r="I522" s="660" t="s">
        <v>1318</v>
      </c>
      <c r="J522" s="660" t="s">
        <v>1577</v>
      </c>
      <c r="K522" s="660" t="s">
        <v>1578</v>
      </c>
      <c r="L522" s="661">
        <v>333.31</v>
      </c>
      <c r="M522" s="661">
        <v>1333.24</v>
      </c>
      <c r="N522" s="660">
        <v>4</v>
      </c>
      <c r="O522" s="741">
        <v>4</v>
      </c>
      <c r="P522" s="661"/>
      <c r="Q522" s="676">
        <v>0</v>
      </c>
      <c r="R522" s="660"/>
      <c r="S522" s="676">
        <v>0</v>
      </c>
      <c r="T522" s="741"/>
      <c r="U522" s="699">
        <v>0</v>
      </c>
    </row>
    <row r="523" spans="1:21" ht="14.4" customHeight="1" x14ac:dyDescent="0.3">
      <c r="A523" s="659">
        <v>25</v>
      </c>
      <c r="B523" s="660" t="s">
        <v>1498</v>
      </c>
      <c r="C523" s="660">
        <v>89870255</v>
      </c>
      <c r="D523" s="739" t="s">
        <v>2192</v>
      </c>
      <c r="E523" s="740" t="s">
        <v>1643</v>
      </c>
      <c r="F523" s="660" t="s">
        <v>1621</v>
      </c>
      <c r="G523" s="660" t="s">
        <v>1666</v>
      </c>
      <c r="H523" s="660" t="s">
        <v>558</v>
      </c>
      <c r="I523" s="660" t="s">
        <v>1318</v>
      </c>
      <c r="J523" s="660" t="s">
        <v>1577</v>
      </c>
      <c r="K523" s="660" t="s">
        <v>1578</v>
      </c>
      <c r="L523" s="661">
        <v>156.86000000000001</v>
      </c>
      <c r="M523" s="661">
        <v>1725.4600000000005</v>
      </c>
      <c r="N523" s="660">
        <v>11</v>
      </c>
      <c r="O523" s="741">
        <v>11</v>
      </c>
      <c r="P523" s="661"/>
      <c r="Q523" s="676">
        <v>0</v>
      </c>
      <c r="R523" s="660"/>
      <c r="S523" s="676">
        <v>0</v>
      </c>
      <c r="T523" s="741"/>
      <c r="U523" s="699">
        <v>0</v>
      </c>
    </row>
    <row r="524" spans="1:21" ht="14.4" customHeight="1" x14ac:dyDescent="0.3">
      <c r="A524" s="659">
        <v>25</v>
      </c>
      <c r="B524" s="660" t="s">
        <v>1498</v>
      </c>
      <c r="C524" s="660">
        <v>89870255</v>
      </c>
      <c r="D524" s="739" t="s">
        <v>2192</v>
      </c>
      <c r="E524" s="740" t="s">
        <v>1643</v>
      </c>
      <c r="F524" s="660" t="s">
        <v>1621</v>
      </c>
      <c r="G524" s="660" t="s">
        <v>1666</v>
      </c>
      <c r="H524" s="660" t="s">
        <v>558</v>
      </c>
      <c r="I524" s="660" t="s">
        <v>1669</v>
      </c>
      <c r="J524" s="660" t="s">
        <v>1577</v>
      </c>
      <c r="K524" s="660" t="s">
        <v>1578</v>
      </c>
      <c r="L524" s="661">
        <v>333.31</v>
      </c>
      <c r="M524" s="661">
        <v>666.62</v>
      </c>
      <c r="N524" s="660">
        <v>2</v>
      </c>
      <c r="O524" s="741">
        <v>2</v>
      </c>
      <c r="P524" s="661"/>
      <c r="Q524" s="676">
        <v>0</v>
      </c>
      <c r="R524" s="660"/>
      <c r="S524" s="676">
        <v>0</v>
      </c>
      <c r="T524" s="741"/>
      <c r="U524" s="699">
        <v>0</v>
      </c>
    </row>
    <row r="525" spans="1:21" ht="14.4" customHeight="1" x14ac:dyDescent="0.3">
      <c r="A525" s="659">
        <v>25</v>
      </c>
      <c r="B525" s="660" t="s">
        <v>1498</v>
      </c>
      <c r="C525" s="660">
        <v>89870255</v>
      </c>
      <c r="D525" s="739" t="s">
        <v>2192</v>
      </c>
      <c r="E525" s="740" t="s">
        <v>1643</v>
      </c>
      <c r="F525" s="660" t="s">
        <v>1621</v>
      </c>
      <c r="G525" s="660" t="s">
        <v>1670</v>
      </c>
      <c r="H525" s="660" t="s">
        <v>1152</v>
      </c>
      <c r="I525" s="660" t="s">
        <v>1377</v>
      </c>
      <c r="J525" s="660" t="s">
        <v>1378</v>
      </c>
      <c r="K525" s="660" t="s">
        <v>1379</v>
      </c>
      <c r="L525" s="661">
        <v>154.01</v>
      </c>
      <c r="M525" s="661">
        <v>308.02</v>
      </c>
      <c r="N525" s="660">
        <v>2</v>
      </c>
      <c r="O525" s="741">
        <v>2</v>
      </c>
      <c r="P525" s="661"/>
      <c r="Q525" s="676">
        <v>0</v>
      </c>
      <c r="R525" s="660"/>
      <c r="S525" s="676">
        <v>0</v>
      </c>
      <c r="T525" s="741"/>
      <c r="U525" s="699">
        <v>0</v>
      </c>
    </row>
    <row r="526" spans="1:21" ht="14.4" customHeight="1" x14ac:dyDescent="0.3">
      <c r="A526" s="659">
        <v>25</v>
      </c>
      <c r="B526" s="660" t="s">
        <v>1498</v>
      </c>
      <c r="C526" s="660">
        <v>89870255</v>
      </c>
      <c r="D526" s="739" t="s">
        <v>2192</v>
      </c>
      <c r="E526" s="740" t="s">
        <v>1644</v>
      </c>
      <c r="F526" s="660" t="s">
        <v>1621</v>
      </c>
      <c r="G526" s="660" t="s">
        <v>1666</v>
      </c>
      <c r="H526" s="660" t="s">
        <v>558</v>
      </c>
      <c r="I526" s="660" t="s">
        <v>1318</v>
      </c>
      <c r="J526" s="660" t="s">
        <v>1577</v>
      </c>
      <c r="K526" s="660" t="s">
        <v>1578</v>
      </c>
      <c r="L526" s="661">
        <v>333.31</v>
      </c>
      <c r="M526" s="661">
        <v>1666.55</v>
      </c>
      <c r="N526" s="660">
        <v>5</v>
      </c>
      <c r="O526" s="741">
        <v>5</v>
      </c>
      <c r="P526" s="661"/>
      <c r="Q526" s="676">
        <v>0</v>
      </c>
      <c r="R526" s="660"/>
      <c r="S526" s="676">
        <v>0</v>
      </c>
      <c r="T526" s="741"/>
      <c r="U526" s="699">
        <v>0</v>
      </c>
    </row>
    <row r="527" spans="1:21" ht="14.4" customHeight="1" x14ac:dyDescent="0.3">
      <c r="A527" s="659">
        <v>25</v>
      </c>
      <c r="B527" s="660" t="s">
        <v>1498</v>
      </c>
      <c r="C527" s="660">
        <v>89870255</v>
      </c>
      <c r="D527" s="739" t="s">
        <v>2192</v>
      </c>
      <c r="E527" s="740" t="s">
        <v>1644</v>
      </c>
      <c r="F527" s="660" t="s">
        <v>1621</v>
      </c>
      <c r="G527" s="660" t="s">
        <v>1666</v>
      </c>
      <c r="H527" s="660" t="s">
        <v>558</v>
      </c>
      <c r="I527" s="660" t="s">
        <v>1318</v>
      </c>
      <c r="J527" s="660" t="s">
        <v>1577</v>
      </c>
      <c r="K527" s="660" t="s">
        <v>1578</v>
      </c>
      <c r="L527" s="661">
        <v>156.86000000000001</v>
      </c>
      <c r="M527" s="661">
        <v>470.58000000000004</v>
      </c>
      <c r="N527" s="660">
        <v>3</v>
      </c>
      <c r="O527" s="741">
        <v>2.5</v>
      </c>
      <c r="P527" s="661"/>
      <c r="Q527" s="676">
        <v>0</v>
      </c>
      <c r="R527" s="660"/>
      <c r="S527" s="676">
        <v>0</v>
      </c>
      <c r="T527" s="741"/>
      <c r="U527" s="699">
        <v>0</v>
      </c>
    </row>
    <row r="528" spans="1:21" ht="14.4" customHeight="1" x14ac:dyDescent="0.3">
      <c r="A528" s="659">
        <v>25</v>
      </c>
      <c r="B528" s="660" t="s">
        <v>1498</v>
      </c>
      <c r="C528" s="660">
        <v>89870255</v>
      </c>
      <c r="D528" s="739" t="s">
        <v>2192</v>
      </c>
      <c r="E528" s="740" t="s">
        <v>1644</v>
      </c>
      <c r="F528" s="660" t="s">
        <v>1621</v>
      </c>
      <c r="G528" s="660" t="s">
        <v>1666</v>
      </c>
      <c r="H528" s="660" t="s">
        <v>558</v>
      </c>
      <c r="I528" s="660" t="s">
        <v>2146</v>
      </c>
      <c r="J528" s="660" t="s">
        <v>2147</v>
      </c>
      <c r="K528" s="660" t="s">
        <v>2148</v>
      </c>
      <c r="L528" s="661">
        <v>112.76</v>
      </c>
      <c r="M528" s="661">
        <v>112.76</v>
      </c>
      <c r="N528" s="660">
        <v>1</v>
      </c>
      <c r="O528" s="741">
        <v>1</v>
      </c>
      <c r="P528" s="661"/>
      <c r="Q528" s="676">
        <v>0</v>
      </c>
      <c r="R528" s="660"/>
      <c r="S528" s="676">
        <v>0</v>
      </c>
      <c r="T528" s="741"/>
      <c r="U528" s="699">
        <v>0</v>
      </c>
    </row>
    <row r="529" spans="1:21" ht="14.4" customHeight="1" x14ac:dyDescent="0.3">
      <c r="A529" s="659">
        <v>25</v>
      </c>
      <c r="B529" s="660" t="s">
        <v>1498</v>
      </c>
      <c r="C529" s="660">
        <v>89870255</v>
      </c>
      <c r="D529" s="739" t="s">
        <v>2192</v>
      </c>
      <c r="E529" s="740" t="s">
        <v>1644</v>
      </c>
      <c r="F529" s="660" t="s">
        <v>1621</v>
      </c>
      <c r="G529" s="660" t="s">
        <v>1666</v>
      </c>
      <c r="H529" s="660" t="s">
        <v>558</v>
      </c>
      <c r="I529" s="660" t="s">
        <v>1453</v>
      </c>
      <c r="J529" s="660" t="s">
        <v>1613</v>
      </c>
      <c r="K529" s="660" t="s">
        <v>1614</v>
      </c>
      <c r="L529" s="661">
        <v>151.61000000000001</v>
      </c>
      <c r="M529" s="661">
        <v>151.61000000000001</v>
      </c>
      <c r="N529" s="660">
        <v>1</v>
      </c>
      <c r="O529" s="741">
        <v>1</v>
      </c>
      <c r="P529" s="661"/>
      <c r="Q529" s="676">
        <v>0</v>
      </c>
      <c r="R529" s="660"/>
      <c r="S529" s="676">
        <v>0</v>
      </c>
      <c r="T529" s="741"/>
      <c r="U529" s="699">
        <v>0</v>
      </c>
    </row>
    <row r="530" spans="1:21" ht="14.4" customHeight="1" x14ac:dyDescent="0.3">
      <c r="A530" s="659">
        <v>25</v>
      </c>
      <c r="B530" s="660" t="s">
        <v>1498</v>
      </c>
      <c r="C530" s="660">
        <v>89870255</v>
      </c>
      <c r="D530" s="739" t="s">
        <v>2192</v>
      </c>
      <c r="E530" s="740" t="s">
        <v>1644</v>
      </c>
      <c r="F530" s="660" t="s">
        <v>1621</v>
      </c>
      <c r="G530" s="660" t="s">
        <v>1666</v>
      </c>
      <c r="H530" s="660" t="s">
        <v>558</v>
      </c>
      <c r="I530" s="660" t="s">
        <v>1669</v>
      </c>
      <c r="J530" s="660" t="s">
        <v>1577</v>
      </c>
      <c r="K530" s="660" t="s">
        <v>1578</v>
      </c>
      <c r="L530" s="661">
        <v>333.31</v>
      </c>
      <c r="M530" s="661">
        <v>333.31</v>
      </c>
      <c r="N530" s="660">
        <v>1</v>
      </c>
      <c r="O530" s="741">
        <v>1</v>
      </c>
      <c r="P530" s="661"/>
      <c r="Q530" s="676">
        <v>0</v>
      </c>
      <c r="R530" s="660"/>
      <c r="S530" s="676">
        <v>0</v>
      </c>
      <c r="T530" s="741"/>
      <c r="U530" s="699">
        <v>0</v>
      </c>
    </row>
    <row r="531" spans="1:21" ht="14.4" customHeight="1" x14ac:dyDescent="0.3">
      <c r="A531" s="659">
        <v>25</v>
      </c>
      <c r="B531" s="660" t="s">
        <v>1498</v>
      </c>
      <c r="C531" s="660">
        <v>89870255</v>
      </c>
      <c r="D531" s="739" t="s">
        <v>2192</v>
      </c>
      <c r="E531" s="740" t="s">
        <v>1644</v>
      </c>
      <c r="F531" s="660" t="s">
        <v>1621</v>
      </c>
      <c r="G531" s="660" t="s">
        <v>1666</v>
      </c>
      <c r="H531" s="660" t="s">
        <v>558</v>
      </c>
      <c r="I531" s="660" t="s">
        <v>1669</v>
      </c>
      <c r="J531" s="660" t="s">
        <v>1577</v>
      </c>
      <c r="K531" s="660" t="s">
        <v>1578</v>
      </c>
      <c r="L531" s="661">
        <v>156.86000000000001</v>
      </c>
      <c r="M531" s="661">
        <v>4235.2200000000021</v>
      </c>
      <c r="N531" s="660">
        <v>27</v>
      </c>
      <c r="O531" s="741">
        <v>27</v>
      </c>
      <c r="P531" s="661">
        <v>156.86000000000001</v>
      </c>
      <c r="Q531" s="676">
        <v>3.7037037037037021E-2</v>
      </c>
      <c r="R531" s="660">
        <v>1</v>
      </c>
      <c r="S531" s="676">
        <v>3.7037037037037035E-2</v>
      </c>
      <c r="T531" s="741">
        <v>1</v>
      </c>
      <c r="U531" s="699">
        <v>3.7037037037037035E-2</v>
      </c>
    </row>
    <row r="532" spans="1:21" ht="14.4" customHeight="1" x14ac:dyDescent="0.3">
      <c r="A532" s="659">
        <v>25</v>
      </c>
      <c r="B532" s="660" t="s">
        <v>1498</v>
      </c>
      <c r="C532" s="660">
        <v>89870255</v>
      </c>
      <c r="D532" s="739" t="s">
        <v>2192</v>
      </c>
      <c r="E532" s="740" t="s">
        <v>1644</v>
      </c>
      <c r="F532" s="660" t="s">
        <v>1621</v>
      </c>
      <c r="G532" s="660" t="s">
        <v>2169</v>
      </c>
      <c r="H532" s="660" t="s">
        <v>558</v>
      </c>
      <c r="I532" s="660" t="s">
        <v>636</v>
      </c>
      <c r="J532" s="660" t="s">
        <v>637</v>
      </c>
      <c r="K532" s="660" t="s">
        <v>1770</v>
      </c>
      <c r="L532" s="661">
        <v>26.17</v>
      </c>
      <c r="M532" s="661">
        <v>26.17</v>
      </c>
      <c r="N532" s="660">
        <v>1</v>
      </c>
      <c r="O532" s="741">
        <v>0.5</v>
      </c>
      <c r="P532" s="661"/>
      <c r="Q532" s="676">
        <v>0</v>
      </c>
      <c r="R532" s="660"/>
      <c r="S532" s="676">
        <v>0</v>
      </c>
      <c r="T532" s="741"/>
      <c r="U532" s="699">
        <v>0</v>
      </c>
    </row>
    <row r="533" spans="1:21" ht="14.4" customHeight="1" x14ac:dyDescent="0.3">
      <c r="A533" s="659">
        <v>25</v>
      </c>
      <c r="B533" s="660" t="s">
        <v>1498</v>
      </c>
      <c r="C533" s="660">
        <v>89870255</v>
      </c>
      <c r="D533" s="739" t="s">
        <v>2192</v>
      </c>
      <c r="E533" s="740" t="s">
        <v>1644</v>
      </c>
      <c r="F533" s="660" t="s">
        <v>1621</v>
      </c>
      <c r="G533" s="660" t="s">
        <v>1670</v>
      </c>
      <c r="H533" s="660" t="s">
        <v>1152</v>
      </c>
      <c r="I533" s="660" t="s">
        <v>1377</v>
      </c>
      <c r="J533" s="660" t="s">
        <v>1378</v>
      </c>
      <c r="K533" s="660" t="s">
        <v>1379</v>
      </c>
      <c r="L533" s="661">
        <v>154.01</v>
      </c>
      <c r="M533" s="661">
        <v>616.04</v>
      </c>
      <c r="N533" s="660">
        <v>4</v>
      </c>
      <c r="O533" s="741">
        <v>4</v>
      </c>
      <c r="P533" s="661"/>
      <c r="Q533" s="676">
        <v>0</v>
      </c>
      <c r="R533" s="660"/>
      <c r="S533" s="676">
        <v>0</v>
      </c>
      <c r="T533" s="741"/>
      <c r="U533" s="699">
        <v>0</v>
      </c>
    </row>
    <row r="534" spans="1:21" ht="14.4" customHeight="1" x14ac:dyDescent="0.3">
      <c r="A534" s="659">
        <v>25</v>
      </c>
      <c r="B534" s="660" t="s">
        <v>1498</v>
      </c>
      <c r="C534" s="660">
        <v>89870255</v>
      </c>
      <c r="D534" s="739" t="s">
        <v>2192</v>
      </c>
      <c r="E534" s="740" t="s">
        <v>1644</v>
      </c>
      <c r="F534" s="660" t="s">
        <v>1621</v>
      </c>
      <c r="G534" s="660" t="s">
        <v>1671</v>
      </c>
      <c r="H534" s="660" t="s">
        <v>1152</v>
      </c>
      <c r="I534" s="660" t="s">
        <v>1672</v>
      </c>
      <c r="J534" s="660" t="s">
        <v>656</v>
      </c>
      <c r="K534" s="660" t="s">
        <v>1673</v>
      </c>
      <c r="L534" s="661">
        <v>48.31</v>
      </c>
      <c r="M534" s="661">
        <v>96.62</v>
      </c>
      <c r="N534" s="660">
        <v>2</v>
      </c>
      <c r="O534" s="741">
        <v>1</v>
      </c>
      <c r="P534" s="661"/>
      <c r="Q534" s="676">
        <v>0</v>
      </c>
      <c r="R534" s="660"/>
      <c r="S534" s="676">
        <v>0</v>
      </c>
      <c r="T534" s="741"/>
      <c r="U534" s="699">
        <v>0</v>
      </c>
    </row>
    <row r="535" spans="1:21" ht="14.4" customHeight="1" x14ac:dyDescent="0.3">
      <c r="A535" s="659">
        <v>25</v>
      </c>
      <c r="B535" s="660" t="s">
        <v>1498</v>
      </c>
      <c r="C535" s="660">
        <v>89870255</v>
      </c>
      <c r="D535" s="739" t="s">
        <v>2192</v>
      </c>
      <c r="E535" s="740" t="s">
        <v>1645</v>
      </c>
      <c r="F535" s="660" t="s">
        <v>1621</v>
      </c>
      <c r="G535" s="660" t="s">
        <v>1666</v>
      </c>
      <c r="H535" s="660" t="s">
        <v>558</v>
      </c>
      <c r="I535" s="660" t="s">
        <v>1318</v>
      </c>
      <c r="J535" s="660" t="s">
        <v>1577</v>
      </c>
      <c r="K535" s="660" t="s">
        <v>1578</v>
      </c>
      <c r="L535" s="661">
        <v>333.31</v>
      </c>
      <c r="M535" s="661">
        <v>3666.41</v>
      </c>
      <c r="N535" s="660">
        <v>11</v>
      </c>
      <c r="O535" s="741">
        <v>11</v>
      </c>
      <c r="P535" s="661">
        <v>333.31</v>
      </c>
      <c r="Q535" s="676">
        <v>9.0909090909090912E-2</v>
      </c>
      <c r="R535" s="660">
        <v>1</v>
      </c>
      <c r="S535" s="676">
        <v>9.0909090909090912E-2</v>
      </c>
      <c r="T535" s="741">
        <v>1</v>
      </c>
      <c r="U535" s="699">
        <v>9.0909090909090912E-2</v>
      </c>
    </row>
    <row r="536" spans="1:21" ht="14.4" customHeight="1" x14ac:dyDescent="0.3">
      <c r="A536" s="659">
        <v>25</v>
      </c>
      <c r="B536" s="660" t="s">
        <v>1498</v>
      </c>
      <c r="C536" s="660">
        <v>89870255</v>
      </c>
      <c r="D536" s="739" t="s">
        <v>2192</v>
      </c>
      <c r="E536" s="740" t="s">
        <v>1645</v>
      </c>
      <c r="F536" s="660" t="s">
        <v>1621</v>
      </c>
      <c r="G536" s="660" t="s">
        <v>1666</v>
      </c>
      <c r="H536" s="660" t="s">
        <v>558</v>
      </c>
      <c r="I536" s="660" t="s">
        <v>1318</v>
      </c>
      <c r="J536" s="660" t="s">
        <v>1577</v>
      </c>
      <c r="K536" s="660" t="s">
        <v>1578</v>
      </c>
      <c r="L536" s="661">
        <v>156.86000000000001</v>
      </c>
      <c r="M536" s="661">
        <v>2509.7600000000011</v>
      </c>
      <c r="N536" s="660">
        <v>16</v>
      </c>
      <c r="O536" s="741">
        <v>16</v>
      </c>
      <c r="P536" s="661"/>
      <c r="Q536" s="676">
        <v>0</v>
      </c>
      <c r="R536" s="660"/>
      <c r="S536" s="676">
        <v>0</v>
      </c>
      <c r="T536" s="741"/>
      <c r="U536" s="699">
        <v>0</v>
      </c>
    </row>
    <row r="537" spans="1:21" ht="14.4" customHeight="1" x14ac:dyDescent="0.3">
      <c r="A537" s="659">
        <v>25</v>
      </c>
      <c r="B537" s="660" t="s">
        <v>1498</v>
      </c>
      <c r="C537" s="660">
        <v>89870255</v>
      </c>
      <c r="D537" s="739" t="s">
        <v>2192</v>
      </c>
      <c r="E537" s="740" t="s">
        <v>1645</v>
      </c>
      <c r="F537" s="660" t="s">
        <v>1621</v>
      </c>
      <c r="G537" s="660" t="s">
        <v>1666</v>
      </c>
      <c r="H537" s="660" t="s">
        <v>558</v>
      </c>
      <c r="I537" s="660" t="s">
        <v>2146</v>
      </c>
      <c r="J537" s="660" t="s">
        <v>2147</v>
      </c>
      <c r="K537" s="660" t="s">
        <v>2148</v>
      </c>
      <c r="L537" s="661">
        <v>112.76</v>
      </c>
      <c r="M537" s="661">
        <v>112.76</v>
      </c>
      <c r="N537" s="660">
        <v>1</v>
      </c>
      <c r="O537" s="741">
        <v>1</v>
      </c>
      <c r="P537" s="661"/>
      <c r="Q537" s="676">
        <v>0</v>
      </c>
      <c r="R537" s="660"/>
      <c r="S537" s="676">
        <v>0</v>
      </c>
      <c r="T537" s="741"/>
      <c r="U537" s="699">
        <v>0</v>
      </c>
    </row>
    <row r="538" spans="1:21" ht="14.4" customHeight="1" x14ac:dyDescent="0.3">
      <c r="A538" s="659">
        <v>25</v>
      </c>
      <c r="B538" s="660" t="s">
        <v>1498</v>
      </c>
      <c r="C538" s="660">
        <v>89870255</v>
      </c>
      <c r="D538" s="739" t="s">
        <v>2192</v>
      </c>
      <c r="E538" s="740" t="s">
        <v>1645</v>
      </c>
      <c r="F538" s="660" t="s">
        <v>1621</v>
      </c>
      <c r="G538" s="660" t="s">
        <v>1666</v>
      </c>
      <c r="H538" s="660" t="s">
        <v>558</v>
      </c>
      <c r="I538" s="660" t="s">
        <v>1453</v>
      </c>
      <c r="J538" s="660" t="s">
        <v>1613</v>
      </c>
      <c r="K538" s="660" t="s">
        <v>1614</v>
      </c>
      <c r="L538" s="661">
        <v>333.31</v>
      </c>
      <c r="M538" s="661">
        <v>333.31</v>
      </c>
      <c r="N538" s="660">
        <v>1</v>
      </c>
      <c r="O538" s="741">
        <v>1</v>
      </c>
      <c r="P538" s="661"/>
      <c r="Q538" s="676">
        <v>0</v>
      </c>
      <c r="R538" s="660"/>
      <c r="S538" s="676">
        <v>0</v>
      </c>
      <c r="T538" s="741"/>
      <c r="U538" s="699">
        <v>0</v>
      </c>
    </row>
    <row r="539" spans="1:21" ht="14.4" customHeight="1" x14ac:dyDescent="0.3">
      <c r="A539" s="659">
        <v>25</v>
      </c>
      <c r="B539" s="660" t="s">
        <v>1498</v>
      </c>
      <c r="C539" s="660">
        <v>89870255</v>
      </c>
      <c r="D539" s="739" t="s">
        <v>2192</v>
      </c>
      <c r="E539" s="740" t="s">
        <v>1645</v>
      </c>
      <c r="F539" s="660" t="s">
        <v>1621</v>
      </c>
      <c r="G539" s="660" t="s">
        <v>1670</v>
      </c>
      <c r="H539" s="660" t="s">
        <v>1152</v>
      </c>
      <c r="I539" s="660" t="s">
        <v>1377</v>
      </c>
      <c r="J539" s="660" t="s">
        <v>1378</v>
      </c>
      <c r="K539" s="660" t="s">
        <v>1379</v>
      </c>
      <c r="L539" s="661">
        <v>154.01</v>
      </c>
      <c r="M539" s="661">
        <v>462.03</v>
      </c>
      <c r="N539" s="660">
        <v>3</v>
      </c>
      <c r="O539" s="741">
        <v>3</v>
      </c>
      <c r="P539" s="661"/>
      <c r="Q539" s="676">
        <v>0</v>
      </c>
      <c r="R539" s="660"/>
      <c r="S539" s="676">
        <v>0</v>
      </c>
      <c r="T539" s="741"/>
      <c r="U539" s="699">
        <v>0</v>
      </c>
    </row>
    <row r="540" spans="1:21" ht="14.4" customHeight="1" x14ac:dyDescent="0.3">
      <c r="A540" s="659">
        <v>25</v>
      </c>
      <c r="B540" s="660" t="s">
        <v>1498</v>
      </c>
      <c r="C540" s="660">
        <v>89870255</v>
      </c>
      <c r="D540" s="739" t="s">
        <v>2192</v>
      </c>
      <c r="E540" s="740" t="s">
        <v>1645</v>
      </c>
      <c r="F540" s="660" t="s">
        <v>1621</v>
      </c>
      <c r="G540" s="660" t="s">
        <v>1976</v>
      </c>
      <c r="H540" s="660" t="s">
        <v>558</v>
      </c>
      <c r="I540" s="660" t="s">
        <v>1977</v>
      </c>
      <c r="J540" s="660" t="s">
        <v>1978</v>
      </c>
      <c r="K540" s="660" t="s">
        <v>1979</v>
      </c>
      <c r="L540" s="661">
        <v>77.36</v>
      </c>
      <c r="M540" s="661">
        <v>77.36</v>
      </c>
      <c r="N540" s="660">
        <v>1</v>
      </c>
      <c r="O540" s="741">
        <v>1</v>
      </c>
      <c r="P540" s="661"/>
      <c r="Q540" s="676">
        <v>0</v>
      </c>
      <c r="R540" s="660"/>
      <c r="S540" s="676">
        <v>0</v>
      </c>
      <c r="T540" s="741"/>
      <c r="U540" s="699">
        <v>0</v>
      </c>
    </row>
    <row r="541" spans="1:21" ht="14.4" customHeight="1" x14ac:dyDescent="0.3">
      <c r="A541" s="659">
        <v>25</v>
      </c>
      <c r="B541" s="660" t="s">
        <v>1498</v>
      </c>
      <c r="C541" s="660">
        <v>89870255</v>
      </c>
      <c r="D541" s="739" t="s">
        <v>2192</v>
      </c>
      <c r="E541" s="740" t="s">
        <v>1645</v>
      </c>
      <c r="F541" s="660" t="s">
        <v>1621</v>
      </c>
      <c r="G541" s="660" t="s">
        <v>1671</v>
      </c>
      <c r="H541" s="660" t="s">
        <v>1152</v>
      </c>
      <c r="I541" s="660" t="s">
        <v>1672</v>
      </c>
      <c r="J541" s="660" t="s">
        <v>656</v>
      </c>
      <c r="K541" s="660" t="s">
        <v>1673</v>
      </c>
      <c r="L541" s="661">
        <v>29.78</v>
      </c>
      <c r="M541" s="661">
        <v>29.78</v>
      </c>
      <c r="N541" s="660">
        <v>1</v>
      </c>
      <c r="O541" s="741">
        <v>1</v>
      </c>
      <c r="P541" s="661"/>
      <c r="Q541" s="676">
        <v>0</v>
      </c>
      <c r="R541" s="660"/>
      <c r="S541" s="676">
        <v>0</v>
      </c>
      <c r="T541" s="741"/>
      <c r="U541" s="699">
        <v>0</v>
      </c>
    </row>
    <row r="542" spans="1:21" ht="14.4" customHeight="1" x14ac:dyDescent="0.3">
      <c r="A542" s="659">
        <v>25</v>
      </c>
      <c r="B542" s="660" t="s">
        <v>1498</v>
      </c>
      <c r="C542" s="660">
        <v>89870255</v>
      </c>
      <c r="D542" s="739" t="s">
        <v>2192</v>
      </c>
      <c r="E542" s="740" t="s">
        <v>1645</v>
      </c>
      <c r="F542" s="660" t="s">
        <v>1621</v>
      </c>
      <c r="G542" s="660" t="s">
        <v>1671</v>
      </c>
      <c r="H542" s="660" t="s">
        <v>558</v>
      </c>
      <c r="I542" s="660" t="s">
        <v>655</v>
      </c>
      <c r="J542" s="660" t="s">
        <v>656</v>
      </c>
      <c r="K542" s="660" t="s">
        <v>1876</v>
      </c>
      <c r="L542" s="661">
        <v>48.31</v>
      </c>
      <c r="M542" s="661">
        <v>48.31</v>
      </c>
      <c r="N542" s="660">
        <v>1</v>
      </c>
      <c r="O542" s="741">
        <v>1</v>
      </c>
      <c r="P542" s="661"/>
      <c r="Q542" s="676">
        <v>0</v>
      </c>
      <c r="R542" s="660"/>
      <c r="S542" s="676">
        <v>0</v>
      </c>
      <c r="T542" s="741"/>
      <c r="U542" s="699">
        <v>0</v>
      </c>
    </row>
    <row r="543" spans="1:21" ht="14.4" customHeight="1" x14ac:dyDescent="0.3">
      <c r="A543" s="659">
        <v>25</v>
      </c>
      <c r="B543" s="660" t="s">
        <v>1498</v>
      </c>
      <c r="C543" s="660">
        <v>89870255</v>
      </c>
      <c r="D543" s="739" t="s">
        <v>2192</v>
      </c>
      <c r="E543" s="740" t="s">
        <v>1646</v>
      </c>
      <c r="F543" s="660" t="s">
        <v>1621</v>
      </c>
      <c r="G543" s="660" t="s">
        <v>1666</v>
      </c>
      <c r="H543" s="660" t="s">
        <v>558</v>
      </c>
      <c r="I543" s="660" t="s">
        <v>1318</v>
      </c>
      <c r="J543" s="660" t="s">
        <v>1577</v>
      </c>
      <c r="K543" s="660" t="s">
        <v>1578</v>
      </c>
      <c r="L543" s="661">
        <v>333.31</v>
      </c>
      <c r="M543" s="661">
        <v>999.93000000000006</v>
      </c>
      <c r="N543" s="660">
        <v>3</v>
      </c>
      <c r="O543" s="741">
        <v>3</v>
      </c>
      <c r="P543" s="661"/>
      <c r="Q543" s="676">
        <v>0</v>
      </c>
      <c r="R543" s="660"/>
      <c r="S543" s="676">
        <v>0</v>
      </c>
      <c r="T543" s="741"/>
      <c r="U543" s="699">
        <v>0</v>
      </c>
    </row>
    <row r="544" spans="1:21" ht="14.4" customHeight="1" x14ac:dyDescent="0.3">
      <c r="A544" s="659">
        <v>25</v>
      </c>
      <c r="B544" s="660" t="s">
        <v>1498</v>
      </c>
      <c r="C544" s="660">
        <v>89870255</v>
      </c>
      <c r="D544" s="739" t="s">
        <v>2192</v>
      </c>
      <c r="E544" s="740" t="s">
        <v>1646</v>
      </c>
      <c r="F544" s="660" t="s">
        <v>1621</v>
      </c>
      <c r="G544" s="660" t="s">
        <v>1666</v>
      </c>
      <c r="H544" s="660" t="s">
        <v>558</v>
      </c>
      <c r="I544" s="660" t="s">
        <v>1318</v>
      </c>
      <c r="J544" s="660" t="s">
        <v>1577</v>
      </c>
      <c r="K544" s="660" t="s">
        <v>1578</v>
      </c>
      <c r="L544" s="661">
        <v>156.86000000000001</v>
      </c>
      <c r="M544" s="661">
        <v>2352.900000000001</v>
      </c>
      <c r="N544" s="660">
        <v>15</v>
      </c>
      <c r="O544" s="741">
        <v>15</v>
      </c>
      <c r="P544" s="661"/>
      <c r="Q544" s="676">
        <v>0</v>
      </c>
      <c r="R544" s="660"/>
      <c r="S544" s="676">
        <v>0</v>
      </c>
      <c r="T544" s="741"/>
      <c r="U544" s="699">
        <v>0</v>
      </c>
    </row>
    <row r="545" spans="1:21" ht="14.4" customHeight="1" x14ac:dyDescent="0.3">
      <c r="A545" s="659">
        <v>25</v>
      </c>
      <c r="B545" s="660" t="s">
        <v>1498</v>
      </c>
      <c r="C545" s="660">
        <v>89870255</v>
      </c>
      <c r="D545" s="739" t="s">
        <v>2192</v>
      </c>
      <c r="E545" s="740" t="s">
        <v>1646</v>
      </c>
      <c r="F545" s="660" t="s">
        <v>1621</v>
      </c>
      <c r="G545" s="660" t="s">
        <v>2170</v>
      </c>
      <c r="H545" s="660" t="s">
        <v>558</v>
      </c>
      <c r="I545" s="660" t="s">
        <v>2171</v>
      </c>
      <c r="J545" s="660" t="s">
        <v>2172</v>
      </c>
      <c r="K545" s="660" t="s">
        <v>2173</v>
      </c>
      <c r="L545" s="661">
        <v>63.67</v>
      </c>
      <c r="M545" s="661">
        <v>127.34</v>
      </c>
      <c r="N545" s="660">
        <v>2</v>
      </c>
      <c r="O545" s="741">
        <v>1.5</v>
      </c>
      <c r="P545" s="661"/>
      <c r="Q545" s="676">
        <v>0</v>
      </c>
      <c r="R545" s="660"/>
      <c r="S545" s="676">
        <v>0</v>
      </c>
      <c r="T545" s="741"/>
      <c r="U545" s="699">
        <v>0</v>
      </c>
    </row>
    <row r="546" spans="1:21" ht="14.4" customHeight="1" x14ac:dyDescent="0.3">
      <c r="A546" s="659">
        <v>25</v>
      </c>
      <c r="B546" s="660" t="s">
        <v>1498</v>
      </c>
      <c r="C546" s="660">
        <v>89870255</v>
      </c>
      <c r="D546" s="739" t="s">
        <v>2192</v>
      </c>
      <c r="E546" s="740" t="s">
        <v>1646</v>
      </c>
      <c r="F546" s="660" t="s">
        <v>1621</v>
      </c>
      <c r="G546" s="660" t="s">
        <v>1670</v>
      </c>
      <c r="H546" s="660" t="s">
        <v>1152</v>
      </c>
      <c r="I546" s="660" t="s">
        <v>1699</v>
      </c>
      <c r="J546" s="660" t="s">
        <v>1700</v>
      </c>
      <c r="K546" s="660" t="s">
        <v>1701</v>
      </c>
      <c r="L546" s="661">
        <v>77.010000000000005</v>
      </c>
      <c r="M546" s="661">
        <v>77.010000000000005</v>
      </c>
      <c r="N546" s="660">
        <v>1</v>
      </c>
      <c r="O546" s="741">
        <v>1</v>
      </c>
      <c r="P546" s="661"/>
      <c r="Q546" s="676">
        <v>0</v>
      </c>
      <c r="R546" s="660"/>
      <c r="S546" s="676">
        <v>0</v>
      </c>
      <c r="T546" s="741"/>
      <c r="U546" s="699">
        <v>0</v>
      </c>
    </row>
    <row r="547" spans="1:21" ht="14.4" customHeight="1" x14ac:dyDescent="0.3">
      <c r="A547" s="659">
        <v>25</v>
      </c>
      <c r="B547" s="660" t="s">
        <v>1498</v>
      </c>
      <c r="C547" s="660">
        <v>89870255</v>
      </c>
      <c r="D547" s="739" t="s">
        <v>2192</v>
      </c>
      <c r="E547" s="740" t="s">
        <v>1646</v>
      </c>
      <c r="F547" s="660" t="s">
        <v>1621</v>
      </c>
      <c r="G547" s="660" t="s">
        <v>1670</v>
      </c>
      <c r="H547" s="660" t="s">
        <v>558</v>
      </c>
      <c r="I547" s="660" t="s">
        <v>2174</v>
      </c>
      <c r="J547" s="660" t="s">
        <v>1378</v>
      </c>
      <c r="K547" s="660" t="s">
        <v>2175</v>
      </c>
      <c r="L547" s="661">
        <v>0</v>
      </c>
      <c r="M547" s="661">
        <v>0</v>
      </c>
      <c r="N547" s="660">
        <v>1</v>
      </c>
      <c r="O547" s="741">
        <v>0.5</v>
      </c>
      <c r="P547" s="661"/>
      <c r="Q547" s="676"/>
      <c r="R547" s="660"/>
      <c r="S547" s="676">
        <v>0</v>
      </c>
      <c r="T547" s="741"/>
      <c r="U547" s="699">
        <v>0</v>
      </c>
    </row>
    <row r="548" spans="1:21" ht="14.4" customHeight="1" x14ac:dyDescent="0.3">
      <c r="A548" s="659">
        <v>25</v>
      </c>
      <c r="B548" s="660" t="s">
        <v>1498</v>
      </c>
      <c r="C548" s="660">
        <v>89870255</v>
      </c>
      <c r="D548" s="739" t="s">
        <v>2192</v>
      </c>
      <c r="E548" s="740" t="s">
        <v>1646</v>
      </c>
      <c r="F548" s="660" t="s">
        <v>1621</v>
      </c>
      <c r="G548" s="660" t="s">
        <v>2176</v>
      </c>
      <c r="H548" s="660" t="s">
        <v>558</v>
      </c>
      <c r="I548" s="660" t="s">
        <v>2177</v>
      </c>
      <c r="J548" s="660" t="s">
        <v>2178</v>
      </c>
      <c r="K548" s="660" t="s">
        <v>2179</v>
      </c>
      <c r="L548" s="661">
        <v>121.59</v>
      </c>
      <c r="M548" s="661">
        <v>121.59</v>
      </c>
      <c r="N548" s="660">
        <v>1</v>
      </c>
      <c r="O548" s="741">
        <v>1</v>
      </c>
      <c r="P548" s="661"/>
      <c r="Q548" s="676">
        <v>0</v>
      </c>
      <c r="R548" s="660"/>
      <c r="S548" s="676">
        <v>0</v>
      </c>
      <c r="T548" s="741"/>
      <c r="U548" s="699">
        <v>0</v>
      </c>
    </row>
    <row r="549" spans="1:21" ht="14.4" customHeight="1" x14ac:dyDescent="0.3">
      <c r="A549" s="659">
        <v>25</v>
      </c>
      <c r="B549" s="660" t="s">
        <v>1498</v>
      </c>
      <c r="C549" s="660">
        <v>89870255</v>
      </c>
      <c r="D549" s="739" t="s">
        <v>2192</v>
      </c>
      <c r="E549" s="740" t="s">
        <v>1647</v>
      </c>
      <c r="F549" s="660" t="s">
        <v>1621</v>
      </c>
      <c r="G549" s="660" t="s">
        <v>1671</v>
      </c>
      <c r="H549" s="660" t="s">
        <v>558</v>
      </c>
      <c r="I549" s="660" t="s">
        <v>655</v>
      </c>
      <c r="J549" s="660" t="s">
        <v>656</v>
      </c>
      <c r="K549" s="660" t="s">
        <v>1876</v>
      </c>
      <c r="L549" s="661">
        <v>29.78</v>
      </c>
      <c r="M549" s="661">
        <v>29.78</v>
      </c>
      <c r="N549" s="660">
        <v>1</v>
      </c>
      <c r="O549" s="741">
        <v>1</v>
      </c>
      <c r="P549" s="661"/>
      <c r="Q549" s="676">
        <v>0</v>
      </c>
      <c r="R549" s="660"/>
      <c r="S549" s="676">
        <v>0</v>
      </c>
      <c r="T549" s="741"/>
      <c r="U549" s="699">
        <v>0</v>
      </c>
    </row>
    <row r="550" spans="1:21" ht="14.4" customHeight="1" x14ac:dyDescent="0.3">
      <c r="A550" s="659">
        <v>25</v>
      </c>
      <c r="B550" s="660" t="s">
        <v>1498</v>
      </c>
      <c r="C550" s="660">
        <v>89870255</v>
      </c>
      <c r="D550" s="739" t="s">
        <v>2192</v>
      </c>
      <c r="E550" s="740" t="s">
        <v>1649</v>
      </c>
      <c r="F550" s="660" t="s">
        <v>1621</v>
      </c>
      <c r="G550" s="660" t="s">
        <v>1666</v>
      </c>
      <c r="H550" s="660" t="s">
        <v>558</v>
      </c>
      <c r="I550" s="660" t="s">
        <v>1835</v>
      </c>
      <c r="J550" s="660" t="s">
        <v>1836</v>
      </c>
      <c r="K550" s="660" t="s">
        <v>1578</v>
      </c>
      <c r="L550" s="661">
        <v>156.86000000000001</v>
      </c>
      <c r="M550" s="661">
        <v>470.58000000000004</v>
      </c>
      <c r="N550" s="660">
        <v>3</v>
      </c>
      <c r="O550" s="741">
        <v>3</v>
      </c>
      <c r="P550" s="661"/>
      <c r="Q550" s="676">
        <v>0</v>
      </c>
      <c r="R550" s="660"/>
      <c r="S550" s="676">
        <v>0</v>
      </c>
      <c r="T550" s="741"/>
      <c r="U550" s="699">
        <v>0</v>
      </c>
    </row>
    <row r="551" spans="1:21" ht="14.4" customHeight="1" x14ac:dyDescent="0.3">
      <c r="A551" s="659">
        <v>25</v>
      </c>
      <c r="B551" s="660" t="s">
        <v>1498</v>
      </c>
      <c r="C551" s="660">
        <v>89870255</v>
      </c>
      <c r="D551" s="739" t="s">
        <v>2192</v>
      </c>
      <c r="E551" s="740" t="s">
        <v>1649</v>
      </c>
      <c r="F551" s="660" t="s">
        <v>1621</v>
      </c>
      <c r="G551" s="660" t="s">
        <v>1666</v>
      </c>
      <c r="H551" s="660" t="s">
        <v>558</v>
      </c>
      <c r="I551" s="660" t="s">
        <v>1667</v>
      </c>
      <c r="J551" s="660" t="s">
        <v>1577</v>
      </c>
      <c r="K551" s="660" t="s">
        <v>1668</v>
      </c>
      <c r="L551" s="661">
        <v>0</v>
      </c>
      <c r="M551" s="661">
        <v>0</v>
      </c>
      <c r="N551" s="660">
        <v>1</v>
      </c>
      <c r="O551" s="741">
        <v>1</v>
      </c>
      <c r="P551" s="661"/>
      <c r="Q551" s="676"/>
      <c r="R551" s="660"/>
      <c r="S551" s="676">
        <v>0</v>
      </c>
      <c r="T551" s="741"/>
      <c r="U551" s="699">
        <v>0</v>
      </c>
    </row>
    <row r="552" spans="1:21" ht="14.4" customHeight="1" x14ac:dyDescent="0.3">
      <c r="A552" s="659">
        <v>25</v>
      </c>
      <c r="B552" s="660" t="s">
        <v>1498</v>
      </c>
      <c r="C552" s="660">
        <v>89870255</v>
      </c>
      <c r="D552" s="739" t="s">
        <v>2192</v>
      </c>
      <c r="E552" s="740" t="s">
        <v>1649</v>
      </c>
      <c r="F552" s="660" t="s">
        <v>1621</v>
      </c>
      <c r="G552" s="660" t="s">
        <v>1666</v>
      </c>
      <c r="H552" s="660" t="s">
        <v>558</v>
      </c>
      <c r="I552" s="660" t="s">
        <v>1318</v>
      </c>
      <c r="J552" s="660" t="s">
        <v>1577</v>
      </c>
      <c r="K552" s="660" t="s">
        <v>1578</v>
      </c>
      <c r="L552" s="661">
        <v>333.31</v>
      </c>
      <c r="M552" s="661">
        <v>999.93000000000006</v>
      </c>
      <c r="N552" s="660">
        <v>3</v>
      </c>
      <c r="O552" s="741">
        <v>3</v>
      </c>
      <c r="P552" s="661"/>
      <c r="Q552" s="676">
        <v>0</v>
      </c>
      <c r="R552" s="660"/>
      <c r="S552" s="676">
        <v>0</v>
      </c>
      <c r="T552" s="741"/>
      <c r="U552" s="699">
        <v>0</v>
      </c>
    </row>
    <row r="553" spans="1:21" ht="14.4" customHeight="1" x14ac:dyDescent="0.3">
      <c r="A553" s="659">
        <v>25</v>
      </c>
      <c r="B553" s="660" t="s">
        <v>1498</v>
      </c>
      <c r="C553" s="660">
        <v>89870255</v>
      </c>
      <c r="D553" s="739" t="s">
        <v>2192</v>
      </c>
      <c r="E553" s="740" t="s">
        <v>1649</v>
      </c>
      <c r="F553" s="660" t="s">
        <v>1621</v>
      </c>
      <c r="G553" s="660" t="s">
        <v>1666</v>
      </c>
      <c r="H553" s="660" t="s">
        <v>558</v>
      </c>
      <c r="I553" s="660" t="s">
        <v>1318</v>
      </c>
      <c r="J553" s="660" t="s">
        <v>1577</v>
      </c>
      <c r="K553" s="660" t="s">
        <v>1578</v>
      </c>
      <c r="L553" s="661">
        <v>156.86000000000001</v>
      </c>
      <c r="M553" s="661">
        <v>941.16000000000008</v>
      </c>
      <c r="N553" s="660">
        <v>6</v>
      </c>
      <c r="O553" s="741">
        <v>6</v>
      </c>
      <c r="P553" s="661"/>
      <c r="Q553" s="676">
        <v>0</v>
      </c>
      <c r="R553" s="660"/>
      <c r="S553" s="676">
        <v>0</v>
      </c>
      <c r="T553" s="741"/>
      <c r="U553" s="699">
        <v>0</v>
      </c>
    </row>
    <row r="554" spans="1:21" ht="14.4" customHeight="1" x14ac:dyDescent="0.3">
      <c r="A554" s="659">
        <v>25</v>
      </c>
      <c r="B554" s="660" t="s">
        <v>1498</v>
      </c>
      <c r="C554" s="660">
        <v>89870255</v>
      </c>
      <c r="D554" s="739" t="s">
        <v>2192</v>
      </c>
      <c r="E554" s="740" t="s">
        <v>1649</v>
      </c>
      <c r="F554" s="660" t="s">
        <v>1621</v>
      </c>
      <c r="G554" s="660" t="s">
        <v>1666</v>
      </c>
      <c r="H554" s="660" t="s">
        <v>558</v>
      </c>
      <c r="I554" s="660" t="s">
        <v>1669</v>
      </c>
      <c r="J554" s="660" t="s">
        <v>1577</v>
      </c>
      <c r="K554" s="660" t="s">
        <v>1578</v>
      </c>
      <c r="L554" s="661">
        <v>333.31</v>
      </c>
      <c r="M554" s="661">
        <v>666.62</v>
      </c>
      <c r="N554" s="660">
        <v>2</v>
      </c>
      <c r="O554" s="741">
        <v>2</v>
      </c>
      <c r="P554" s="661"/>
      <c r="Q554" s="676">
        <v>0</v>
      </c>
      <c r="R554" s="660"/>
      <c r="S554" s="676">
        <v>0</v>
      </c>
      <c r="T554" s="741"/>
      <c r="U554" s="699">
        <v>0</v>
      </c>
    </row>
    <row r="555" spans="1:21" ht="14.4" customHeight="1" x14ac:dyDescent="0.3">
      <c r="A555" s="659">
        <v>25</v>
      </c>
      <c r="B555" s="660" t="s">
        <v>1498</v>
      </c>
      <c r="C555" s="660">
        <v>89870255</v>
      </c>
      <c r="D555" s="739" t="s">
        <v>2192</v>
      </c>
      <c r="E555" s="740" t="s">
        <v>1649</v>
      </c>
      <c r="F555" s="660" t="s">
        <v>1621</v>
      </c>
      <c r="G555" s="660" t="s">
        <v>1670</v>
      </c>
      <c r="H555" s="660" t="s">
        <v>1152</v>
      </c>
      <c r="I555" s="660" t="s">
        <v>1377</v>
      </c>
      <c r="J555" s="660" t="s">
        <v>1378</v>
      </c>
      <c r="K555" s="660" t="s">
        <v>1379</v>
      </c>
      <c r="L555" s="661">
        <v>154.01</v>
      </c>
      <c r="M555" s="661">
        <v>308.02</v>
      </c>
      <c r="N555" s="660">
        <v>2</v>
      </c>
      <c r="O555" s="741">
        <v>2</v>
      </c>
      <c r="P555" s="661"/>
      <c r="Q555" s="676">
        <v>0</v>
      </c>
      <c r="R555" s="660"/>
      <c r="S555" s="676">
        <v>0</v>
      </c>
      <c r="T555" s="741"/>
      <c r="U555" s="699">
        <v>0</v>
      </c>
    </row>
    <row r="556" spans="1:21" ht="14.4" customHeight="1" x14ac:dyDescent="0.3">
      <c r="A556" s="659">
        <v>25</v>
      </c>
      <c r="B556" s="660" t="s">
        <v>1498</v>
      </c>
      <c r="C556" s="660">
        <v>89870255</v>
      </c>
      <c r="D556" s="739" t="s">
        <v>2192</v>
      </c>
      <c r="E556" s="740" t="s">
        <v>1649</v>
      </c>
      <c r="F556" s="660" t="s">
        <v>1621</v>
      </c>
      <c r="G556" s="660" t="s">
        <v>1670</v>
      </c>
      <c r="H556" s="660" t="s">
        <v>558</v>
      </c>
      <c r="I556" s="660" t="s">
        <v>1901</v>
      </c>
      <c r="J556" s="660" t="s">
        <v>1378</v>
      </c>
      <c r="K556" s="660" t="s">
        <v>1379</v>
      </c>
      <c r="L556" s="661">
        <v>154.01</v>
      </c>
      <c r="M556" s="661">
        <v>154.01</v>
      </c>
      <c r="N556" s="660">
        <v>1</v>
      </c>
      <c r="O556" s="741">
        <v>1</v>
      </c>
      <c r="P556" s="661"/>
      <c r="Q556" s="676">
        <v>0</v>
      </c>
      <c r="R556" s="660"/>
      <c r="S556" s="676">
        <v>0</v>
      </c>
      <c r="T556" s="741"/>
      <c r="U556" s="699">
        <v>0</v>
      </c>
    </row>
    <row r="557" spans="1:21" ht="14.4" customHeight="1" x14ac:dyDescent="0.3">
      <c r="A557" s="659">
        <v>25</v>
      </c>
      <c r="B557" s="660" t="s">
        <v>1498</v>
      </c>
      <c r="C557" s="660">
        <v>89870255</v>
      </c>
      <c r="D557" s="739" t="s">
        <v>2192</v>
      </c>
      <c r="E557" s="740" t="s">
        <v>1652</v>
      </c>
      <c r="F557" s="660" t="s">
        <v>1621</v>
      </c>
      <c r="G557" s="660" t="s">
        <v>2128</v>
      </c>
      <c r="H557" s="660" t="s">
        <v>558</v>
      </c>
      <c r="I557" s="660" t="s">
        <v>2180</v>
      </c>
      <c r="J557" s="660" t="s">
        <v>972</v>
      </c>
      <c r="K557" s="660" t="s">
        <v>973</v>
      </c>
      <c r="L557" s="661">
        <v>275.23</v>
      </c>
      <c r="M557" s="661">
        <v>275.23</v>
      </c>
      <c r="N557" s="660">
        <v>1</v>
      </c>
      <c r="O557" s="741">
        <v>1</v>
      </c>
      <c r="P557" s="661"/>
      <c r="Q557" s="676">
        <v>0</v>
      </c>
      <c r="R557" s="660"/>
      <c r="S557" s="676">
        <v>0</v>
      </c>
      <c r="T557" s="741"/>
      <c r="U557" s="699">
        <v>0</v>
      </c>
    </row>
    <row r="558" spans="1:21" ht="14.4" customHeight="1" x14ac:dyDescent="0.3">
      <c r="A558" s="659">
        <v>25</v>
      </c>
      <c r="B558" s="660" t="s">
        <v>1498</v>
      </c>
      <c r="C558" s="660">
        <v>89870255</v>
      </c>
      <c r="D558" s="739" t="s">
        <v>2192</v>
      </c>
      <c r="E558" s="740" t="s">
        <v>1652</v>
      </c>
      <c r="F558" s="660" t="s">
        <v>1621</v>
      </c>
      <c r="G558" s="660" t="s">
        <v>1666</v>
      </c>
      <c r="H558" s="660" t="s">
        <v>558</v>
      </c>
      <c r="I558" s="660" t="s">
        <v>1318</v>
      </c>
      <c r="J558" s="660" t="s">
        <v>1577</v>
      </c>
      <c r="K558" s="660" t="s">
        <v>1578</v>
      </c>
      <c r="L558" s="661">
        <v>333.31</v>
      </c>
      <c r="M558" s="661">
        <v>3999.72</v>
      </c>
      <c r="N558" s="660">
        <v>12</v>
      </c>
      <c r="O558" s="741">
        <v>12</v>
      </c>
      <c r="P558" s="661"/>
      <c r="Q558" s="676">
        <v>0</v>
      </c>
      <c r="R558" s="660"/>
      <c r="S558" s="676">
        <v>0</v>
      </c>
      <c r="T558" s="741"/>
      <c r="U558" s="699">
        <v>0</v>
      </c>
    </row>
    <row r="559" spans="1:21" ht="14.4" customHeight="1" x14ac:dyDescent="0.3">
      <c r="A559" s="659">
        <v>25</v>
      </c>
      <c r="B559" s="660" t="s">
        <v>1498</v>
      </c>
      <c r="C559" s="660">
        <v>89870255</v>
      </c>
      <c r="D559" s="739" t="s">
        <v>2192</v>
      </c>
      <c r="E559" s="740" t="s">
        <v>1652</v>
      </c>
      <c r="F559" s="660" t="s">
        <v>1621</v>
      </c>
      <c r="G559" s="660" t="s">
        <v>1666</v>
      </c>
      <c r="H559" s="660" t="s">
        <v>558</v>
      </c>
      <c r="I559" s="660" t="s">
        <v>1318</v>
      </c>
      <c r="J559" s="660" t="s">
        <v>1577</v>
      </c>
      <c r="K559" s="660" t="s">
        <v>1578</v>
      </c>
      <c r="L559" s="661">
        <v>156.86000000000001</v>
      </c>
      <c r="M559" s="661">
        <v>1254.8800000000001</v>
      </c>
      <c r="N559" s="660">
        <v>8</v>
      </c>
      <c r="O559" s="741">
        <v>8</v>
      </c>
      <c r="P559" s="661"/>
      <c r="Q559" s="676">
        <v>0</v>
      </c>
      <c r="R559" s="660"/>
      <c r="S559" s="676">
        <v>0</v>
      </c>
      <c r="T559" s="741"/>
      <c r="U559" s="699">
        <v>0</v>
      </c>
    </row>
    <row r="560" spans="1:21" ht="14.4" customHeight="1" x14ac:dyDescent="0.3">
      <c r="A560" s="659">
        <v>25</v>
      </c>
      <c r="B560" s="660" t="s">
        <v>1498</v>
      </c>
      <c r="C560" s="660">
        <v>89870255</v>
      </c>
      <c r="D560" s="739" t="s">
        <v>2192</v>
      </c>
      <c r="E560" s="740" t="s">
        <v>1652</v>
      </c>
      <c r="F560" s="660" t="s">
        <v>1621</v>
      </c>
      <c r="G560" s="660" t="s">
        <v>1666</v>
      </c>
      <c r="H560" s="660" t="s">
        <v>558</v>
      </c>
      <c r="I560" s="660" t="s">
        <v>1453</v>
      </c>
      <c r="J560" s="660" t="s">
        <v>1613</v>
      </c>
      <c r="K560" s="660" t="s">
        <v>1614</v>
      </c>
      <c r="L560" s="661">
        <v>333.31</v>
      </c>
      <c r="M560" s="661">
        <v>333.31</v>
      </c>
      <c r="N560" s="660">
        <v>1</v>
      </c>
      <c r="O560" s="741">
        <v>1</v>
      </c>
      <c r="P560" s="661"/>
      <c r="Q560" s="676">
        <v>0</v>
      </c>
      <c r="R560" s="660"/>
      <c r="S560" s="676">
        <v>0</v>
      </c>
      <c r="T560" s="741"/>
      <c r="U560" s="699">
        <v>0</v>
      </c>
    </row>
    <row r="561" spans="1:21" ht="14.4" customHeight="1" x14ac:dyDescent="0.3">
      <c r="A561" s="659">
        <v>25</v>
      </c>
      <c r="B561" s="660" t="s">
        <v>1498</v>
      </c>
      <c r="C561" s="660">
        <v>89870255</v>
      </c>
      <c r="D561" s="739" t="s">
        <v>2192</v>
      </c>
      <c r="E561" s="740" t="s">
        <v>1652</v>
      </c>
      <c r="F561" s="660" t="s">
        <v>1621</v>
      </c>
      <c r="G561" s="660" t="s">
        <v>1666</v>
      </c>
      <c r="H561" s="660" t="s">
        <v>558</v>
      </c>
      <c r="I561" s="660" t="s">
        <v>1669</v>
      </c>
      <c r="J561" s="660" t="s">
        <v>1577</v>
      </c>
      <c r="K561" s="660" t="s">
        <v>1578</v>
      </c>
      <c r="L561" s="661">
        <v>156.86000000000001</v>
      </c>
      <c r="M561" s="661">
        <v>941.16000000000008</v>
      </c>
      <c r="N561" s="660">
        <v>6</v>
      </c>
      <c r="O561" s="741">
        <v>6</v>
      </c>
      <c r="P561" s="661"/>
      <c r="Q561" s="676">
        <v>0</v>
      </c>
      <c r="R561" s="660"/>
      <c r="S561" s="676">
        <v>0</v>
      </c>
      <c r="T561" s="741"/>
      <c r="U561" s="699">
        <v>0</v>
      </c>
    </row>
    <row r="562" spans="1:21" ht="14.4" customHeight="1" x14ac:dyDescent="0.3">
      <c r="A562" s="659">
        <v>25</v>
      </c>
      <c r="B562" s="660" t="s">
        <v>1498</v>
      </c>
      <c r="C562" s="660">
        <v>89870255</v>
      </c>
      <c r="D562" s="739" t="s">
        <v>2192</v>
      </c>
      <c r="E562" s="740" t="s">
        <v>1652</v>
      </c>
      <c r="F562" s="660" t="s">
        <v>1621</v>
      </c>
      <c r="G562" s="660" t="s">
        <v>1674</v>
      </c>
      <c r="H562" s="660" t="s">
        <v>1152</v>
      </c>
      <c r="I562" s="660" t="s">
        <v>1373</v>
      </c>
      <c r="J562" s="660" t="s">
        <v>1374</v>
      </c>
      <c r="K562" s="660" t="s">
        <v>1582</v>
      </c>
      <c r="L562" s="661">
        <v>184.22</v>
      </c>
      <c r="M562" s="661">
        <v>368.44</v>
      </c>
      <c r="N562" s="660">
        <v>2</v>
      </c>
      <c r="O562" s="741">
        <v>1</v>
      </c>
      <c r="P562" s="661"/>
      <c r="Q562" s="676">
        <v>0</v>
      </c>
      <c r="R562" s="660"/>
      <c r="S562" s="676">
        <v>0</v>
      </c>
      <c r="T562" s="741"/>
      <c r="U562" s="699">
        <v>0</v>
      </c>
    </row>
    <row r="563" spans="1:21" ht="14.4" customHeight="1" x14ac:dyDescent="0.3">
      <c r="A563" s="659">
        <v>25</v>
      </c>
      <c r="B563" s="660" t="s">
        <v>1498</v>
      </c>
      <c r="C563" s="660">
        <v>89870255</v>
      </c>
      <c r="D563" s="739" t="s">
        <v>2192</v>
      </c>
      <c r="E563" s="740" t="s">
        <v>1652</v>
      </c>
      <c r="F563" s="660" t="s">
        <v>1621</v>
      </c>
      <c r="G563" s="660" t="s">
        <v>1670</v>
      </c>
      <c r="H563" s="660" t="s">
        <v>1152</v>
      </c>
      <c r="I563" s="660" t="s">
        <v>1377</v>
      </c>
      <c r="J563" s="660" t="s">
        <v>1378</v>
      </c>
      <c r="K563" s="660" t="s">
        <v>1379</v>
      </c>
      <c r="L563" s="661">
        <v>154.01</v>
      </c>
      <c r="M563" s="661">
        <v>770.05</v>
      </c>
      <c r="N563" s="660">
        <v>5</v>
      </c>
      <c r="O563" s="741">
        <v>5</v>
      </c>
      <c r="P563" s="661"/>
      <c r="Q563" s="676">
        <v>0</v>
      </c>
      <c r="R563" s="660"/>
      <c r="S563" s="676">
        <v>0</v>
      </c>
      <c r="T563" s="741"/>
      <c r="U563" s="699">
        <v>0</v>
      </c>
    </row>
    <row r="564" spans="1:21" ht="14.4" customHeight="1" x14ac:dyDescent="0.3">
      <c r="A564" s="659">
        <v>25</v>
      </c>
      <c r="B564" s="660" t="s">
        <v>1498</v>
      </c>
      <c r="C564" s="660">
        <v>89870255</v>
      </c>
      <c r="D564" s="739" t="s">
        <v>2192</v>
      </c>
      <c r="E564" s="740" t="s">
        <v>1652</v>
      </c>
      <c r="F564" s="660" t="s">
        <v>1621</v>
      </c>
      <c r="G564" s="660" t="s">
        <v>1671</v>
      </c>
      <c r="H564" s="660" t="s">
        <v>1152</v>
      </c>
      <c r="I564" s="660" t="s">
        <v>1672</v>
      </c>
      <c r="J564" s="660" t="s">
        <v>656</v>
      </c>
      <c r="K564" s="660" t="s">
        <v>1673</v>
      </c>
      <c r="L564" s="661">
        <v>29.78</v>
      </c>
      <c r="M564" s="661">
        <v>29.78</v>
      </c>
      <c r="N564" s="660">
        <v>1</v>
      </c>
      <c r="O564" s="741">
        <v>1</v>
      </c>
      <c r="P564" s="661"/>
      <c r="Q564" s="676">
        <v>0</v>
      </c>
      <c r="R564" s="660"/>
      <c r="S564" s="676">
        <v>0</v>
      </c>
      <c r="T564" s="741"/>
      <c r="U564" s="699">
        <v>0</v>
      </c>
    </row>
    <row r="565" spans="1:21" ht="14.4" customHeight="1" x14ac:dyDescent="0.3">
      <c r="A565" s="659">
        <v>25</v>
      </c>
      <c r="B565" s="660" t="s">
        <v>1498</v>
      </c>
      <c r="C565" s="660">
        <v>89870255</v>
      </c>
      <c r="D565" s="739" t="s">
        <v>2192</v>
      </c>
      <c r="E565" s="740" t="s">
        <v>1655</v>
      </c>
      <c r="F565" s="660" t="s">
        <v>1621</v>
      </c>
      <c r="G565" s="660" t="s">
        <v>1666</v>
      </c>
      <c r="H565" s="660" t="s">
        <v>558</v>
      </c>
      <c r="I565" s="660" t="s">
        <v>1667</v>
      </c>
      <c r="J565" s="660" t="s">
        <v>1577</v>
      </c>
      <c r="K565" s="660" t="s">
        <v>1668</v>
      </c>
      <c r="L565" s="661">
        <v>0</v>
      </c>
      <c r="M565" s="661">
        <v>0</v>
      </c>
      <c r="N565" s="660">
        <v>1</v>
      </c>
      <c r="O565" s="741">
        <v>1</v>
      </c>
      <c r="P565" s="661"/>
      <c r="Q565" s="676"/>
      <c r="R565" s="660"/>
      <c r="S565" s="676">
        <v>0</v>
      </c>
      <c r="T565" s="741"/>
      <c r="U565" s="699">
        <v>0</v>
      </c>
    </row>
    <row r="566" spans="1:21" ht="14.4" customHeight="1" x14ac:dyDescent="0.3">
      <c r="A566" s="659">
        <v>25</v>
      </c>
      <c r="B566" s="660" t="s">
        <v>1498</v>
      </c>
      <c r="C566" s="660">
        <v>89870255</v>
      </c>
      <c r="D566" s="739" t="s">
        <v>2192</v>
      </c>
      <c r="E566" s="740" t="s">
        <v>1655</v>
      </c>
      <c r="F566" s="660" t="s">
        <v>1621</v>
      </c>
      <c r="G566" s="660" t="s">
        <v>1666</v>
      </c>
      <c r="H566" s="660" t="s">
        <v>558</v>
      </c>
      <c r="I566" s="660" t="s">
        <v>1318</v>
      </c>
      <c r="J566" s="660" t="s">
        <v>1577</v>
      </c>
      <c r="K566" s="660" t="s">
        <v>1578</v>
      </c>
      <c r="L566" s="661">
        <v>333.31</v>
      </c>
      <c r="M566" s="661">
        <v>1333.24</v>
      </c>
      <c r="N566" s="660">
        <v>4</v>
      </c>
      <c r="O566" s="741">
        <v>4</v>
      </c>
      <c r="P566" s="661">
        <v>333.31</v>
      </c>
      <c r="Q566" s="676">
        <v>0.25</v>
      </c>
      <c r="R566" s="660">
        <v>1</v>
      </c>
      <c r="S566" s="676">
        <v>0.25</v>
      </c>
      <c r="T566" s="741">
        <v>1</v>
      </c>
      <c r="U566" s="699">
        <v>0.25</v>
      </c>
    </row>
    <row r="567" spans="1:21" ht="14.4" customHeight="1" x14ac:dyDescent="0.3">
      <c r="A567" s="659">
        <v>25</v>
      </c>
      <c r="B567" s="660" t="s">
        <v>1498</v>
      </c>
      <c r="C567" s="660">
        <v>89870255</v>
      </c>
      <c r="D567" s="739" t="s">
        <v>2192</v>
      </c>
      <c r="E567" s="740" t="s">
        <v>1655</v>
      </c>
      <c r="F567" s="660" t="s">
        <v>1621</v>
      </c>
      <c r="G567" s="660" t="s">
        <v>1666</v>
      </c>
      <c r="H567" s="660" t="s">
        <v>558</v>
      </c>
      <c r="I567" s="660" t="s">
        <v>1318</v>
      </c>
      <c r="J567" s="660" t="s">
        <v>1577</v>
      </c>
      <c r="K567" s="660" t="s">
        <v>1578</v>
      </c>
      <c r="L567" s="661">
        <v>156.86000000000001</v>
      </c>
      <c r="M567" s="661">
        <v>2196.0400000000009</v>
      </c>
      <c r="N567" s="660">
        <v>14</v>
      </c>
      <c r="O567" s="741">
        <v>14</v>
      </c>
      <c r="P567" s="661"/>
      <c r="Q567" s="676">
        <v>0</v>
      </c>
      <c r="R567" s="660"/>
      <c r="S567" s="676">
        <v>0</v>
      </c>
      <c r="T567" s="741"/>
      <c r="U567" s="699">
        <v>0</v>
      </c>
    </row>
    <row r="568" spans="1:21" ht="14.4" customHeight="1" x14ac:dyDescent="0.3">
      <c r="A568" s="659">
        <v>25</v>
      </c>
      <c r="B568" s="660" t="s">
        <v>1498</v>
      </c>
      <c r="C568" s="660">
        <v>89870255</v>
      </c>
      <c r="D568" s="739" t="s">
        <v>2192</v>
      </c>
      <c r="E568" s="740" t="s">
        <v>1655</v>
      </c>
      <c r="F568" s="660" t="s">
        <v>1621</v>
      </c>
      <c r="G568" s="660" t="s">
        <v>1666</v>
      </c>
      <c r="H568" s="660" t="s">
        <v>558</v>
      </c>
      <c r="I568" s="660" t="s">
        <v>1453</v>
      </c>
      <c r="J568" s="660" t="s">
        <v>1613</v>
      </c>
      <c r="K568" s="660" t="s">
        <v>1614</v>
      </c>
      <c r="L568" s="661">
        <v>151.61000000000001</v>
      </c>
      <c r="M568" s="661">
        <v>303.22000000000003</v>
      </c>
      <c r="N568" s="660">
        <v>2</v>
      </c>
      <c r="O568" s="741">
        <v>2</v>
      </c>
      <c r="P568" s="661"/>
      <c r="Q568" s="676">
        <v>0</v>
      </c>
      <c r="R568" s="660"/>
      <c r="S568" s="676">
        <v>0</v>
      </c>
      <c r="T568" s="741"/>
      <c r="U568" s="699">
        <v>0</v>
      </c>
    </row>
    <row r="569" spans="1:21" ht="14.4" customHeight="1" x14ac:dyDescent="0.3">
      <c r="A569" s="659">
        <v>25</v>
      </c>
      <c r="B569" s="660" t="s">
        <v>1498</v>
      </c>
      <c r="C569" s="660">
        <v>89870255</v>
      </c>
      <c r="D569" s="739" t="s">
        <v>2192</v>
      </c>
      <c r="E569" s="740" t="s">
        <v>1655</v>
      </c>
      <c r="F569" s="660" t="s">
        <v>1621</v>
      </c>
      <c r="G569" s="660" t="s">
        <v>1674</v>
      </c>
      <c r="H569" s="660" t="s">
        <v>1152</v>
      </c>
      <c r="I569" s="660" t="s">
        <v>1373</v>
      </c>
      <c r="J569" s="660" t="s">
        <v>1374</v>
      </c>
      <c r="K569" s="660" t="s">
        <v>1582</v>
      </c>
      <c r="L569" s="661">
        <v>184.22</v>
      </c>
      <c r="M569" s="661">
        <v>184.22</v>
      </c>
      <c r="N569" s="660">
        <v>1</v>
      </c>
      <c r="O569" s="741">
        <v>1</v>
      </c>
      <c r="P569" s="661"/>
      <c r="Q569" s="676">
        <v>0</v>
      </c>
      <c r="R569" s="660"/>
      <c r="S569" s="676">
        <v>0</v>
      </c>
      <c r="T569" s="741"/>
      <c r="U569" s="699">
        <v>0</v>
      </c>
    </row>
    <row r="570" spans="1:21" ht="14.4" customHeight="1" x14ac:dyDescent="0.3">
      <c r="A570" s="659">
        <v>25</v>
      </c>
      <c r="B570" s="660" t="s">
        <v>1498</v>
      </c>
      <c r="C570" s="660">
        <v>89870255</v>
      </c>
      <c r="D570" s="739" t="s">
        <v>2192</v>
      </c>
      <c r="E570" s="740" t="s">
        <v>1655</v>
      </c>
      <c r="F570" s="660" t="s">
        <v>1621</v>
      </c>
      <c r="G570" s="660" t="s">
        <v>1670</v>
      </c>
      <c r="H570" s="660" t="s">
        <v>1152</v>
      </c>
      <c r="I570" s="660" t="s">
        <v>1377</v>
      </c>
      <c r="J570" s="660" t="s">
        <v>1378</v>
      </c>
      <c r="K570" s="660" t="s">
        <v>1379</v>
      </c>
      <c r="L570" s="661">
        <v>154.01</v>
      </c>
      <c r="M570" s="661">
        <v>308.02</v>
      </c>
      <c r="N570" s="660">
        <v>2</v>
      </c>
      <c r="O570" s="741">
        <v>2</v>
      </c>
      <c r="P570" s="661"/>
      <c r="Q570" s="676">
        <v>0</v>
      </c>
      <c r="R570" s="660"/>
      <c r="S570" s="676">
        <v>0</v>
      </c>
      <c r="T570" s="741"/>
      <c r="U570" s="699">
        <v>0</v>
      </c>
    </row>
    <row r="571" spans="1:21" ht="14.4" customHeight="1" x14ac:dyDescent="0.3">
      <c r="A571" s="659">
        <v>25</v>
      </c>
      <c r="B571" s="660" t="s">
        <v>1498</v>
      </c>
      <c r="C571" s="660">
        <v>89870255</v>
      </c>
      <c r="D571" s="739" t="s">
        <v>2192</v>
      </c>
      <c r="E571" s="740" t="s">
        <v>1655</v>
      </c>
      <c r="F571" s="660" t="s">
        <v>1621</v>
      </c>
      <c r="G571" s="660" t="s">
        <v>1670</v>
      </c>
      <c r="H571" s="660" t="s">
        <v>1152</v>
      </c>
      <c r="I571" s="660" t="s">
        <v>1974</v>
      </c>
      <c r="J571" s="660" t="s">
        <v>1584</v>
      </c>
      <c r="K571" s="660" t="s">
        <v>1975</v>
      </c>
      <c r="L571" s="661">
        <v>82.92</v>
      </c>
      <c r="M571" s="661">
        <v>82.92</v>
      </c>
      <c r="N571" s="660">
        <v>1</v>
      </c>
      <c r="O571" s="741">
        <v>1</v>
      </c>
      <c r="P571" s="661"/>
      <c r="Q571" s="676">
        <v>0</v>
      </c>
      <c r="R571" s="660"/>
      <c r="S571" s="676">
        <v>0</v>
      </c>
      <c r="T571" s="741"/>
      <c r="U571" s="699">
        <v>0</v>
      </c>
    </row>
    <row r="572" spans="1:21" ht="14.4" customHeight="1" x14ac:dyDescent="0.3">
      <c r="A572" s="659">
        <v>25</v>
      </c>
      <c r="B572" s="660" t="s">
        <v>1498</v>
      </c>
      <c r="C572" s="660">
        <v>89870255</v>
      </c>
      <c r="D572" s="739" t="s">
        <v>2192</v>
      </c>
      <c r="E572" s="740" t="s">
        <v>1657</v>
      </c>
      <c r="F572" s="660" t="s">
        <v>1621</v>
      </c>
      <c r="G572" s="660" t="s">
        <v>1724</v>
      </c>
      <c r="H572" s="660" t="s">
        <v>558</v>
      </c>
      <c r="I572" s="660" t="s">
        <v>2181</v>
      </c>
      <c r="J572" s="660" t="s">
        <v>2182</v>
      </c>
      <c r="K572" s="660" t="s">
        <v>2183</v>
      </c>
      <c r="L572" s="661">
        <v>43.32</v>
      </c>
      <c r="M572" s="661">
        <v>43.32</v>
      </c>
      <c r="N572" s="660">
        <v>1</v>
      </c>
      <c r="O572" s="741">
        <v>1</v>
      </c>
      <c r="P572" s="661"/>
      <c r="Q572" s="676">
        <v>0</v>
      </c>
      <c r="R572" s="660"/>
      <c r="S572" s="676">
        <v>0</v>
      </c>
      <c r="T572" s="741"/>
      <c r="U572" s="699">
        <v>0</v>
      </c>
    </row>
    <row r="573" spans="1:21" ht="14.4" customHeight="1" x14ac:dyDescent="0.3">
      <c r="A573" s="659">
        <v>25</v>
      </c>
      <c r="B573" s="660" t="s">
        <v>1498</v>
      </c>
      <c r="C573" s="660">
        <v>89870255</v>
      </c>
      <c r="D573" s="739" t="s">
        <v>2192</v>
      </c>
      <c r="E573" s="740" t="s">
        <v>1657</v>
      </c>
      <c r="F573" s="660" t="s">
        <v>1621</v>
      </c>
      <c r="G573" s="660" t="s">
        <v>1666</v>
      </c>
      <c r="H573" s="660" t="s">
        <v>558</v>
      </c>
      <c r="I573" s="660" t="s">
        <v>1318</v>
      </c>
      <c r="J573" s="660" t="s">
        <v>1577</v>
      </c>
      <c r="K573" s="660" t="s">
        <v>1578</v>
      </c>
      <c r="L573" s="661">
        <v>333.31</v>
      </c>
      <c r="M573" s="661">
        <v>2999.79</v>
      </c>
      <c r="N573" s="660">
        <v>9</v>
      </c>
      <c r="O573" s="741">
        <v>8.5</v>
      </c>
      <c r="P573" s="661"/>
      <c r="Q573" s="676">
        <v>0</v>
      </c>
      <c r="R573" s="660"/>
      <c r="S573" s="676">
        <v>0</v>
      </c>
      <c r="T573" s="741"/>
      <c r="U573" s="699">
        <v>0</v>
      </c>
    </row>
    <row r="574" spans="1:21" ht="14.4" customHeight="1" x14ac:dyDescent="0.3">
      <c r="A574" s="659">
        <v>25</v>
      </c>
      <c r="B574" s="660" t="s">
        <v>1498</v>
      </c>
      <c r="C574" s="660">
        <v>89870255</v>
      </c>
      <c r="D574" s="739" t="s">
        <v>2192</v>
      </c>
      <c r="E574" s="740" t="s">
        <v>1657</v>
      </c>
      <c r="F574" s="660" t="s">
        <v>1621</v>
      </c>
      <c r="G574" s="660" t="s">
        <v>1666</v>
      </c>
      <c r="H574" s="660" t="s">
        <v>558</v>
      </c>
      <c r="I574" s="660" t="s">
        <v>1318</v>
      </c>
      <c r="J574" s="660" t="s">
        <v>1577</v>
      </c>
      <c r="K574" s="660" t="s">
        <v>1578</v>
      </c>
      <c r="L574" s="661">
        <v>156.86000000000001</v>
      </c>
      <c r="M574" s="661">
        <v>2666.6200000000013</v>
      </c>
      <c r="N574" s="660">
        <v>17</v>
      </c>
      <c r="O574" s="741">
        <v>17</v>
      </c>
      <c r="P574" s="661"/>
      <c r="Q574" s="676">
        <v>0</v>
      </c>
      <c r="R574" s="660"/>
      <c r="S574" s="676">
        <v>0</v>
      </c>
      <c r="T574" s="741"/>
      <c r="U574" s="699">
        <v>0</v>
      </c>
    </row>
    <row r="575" spans="1:21" ht="14.4" customHeight="1" x14ac:dyDescent="0.3">
      <c r="A575" s="659">
        <v>25</v>
      </c>
      <c r="B575" s="660" t="s">
        <v>1498</v>
      </c>
      <c r="C575" s="660">
        <v>89870255</v>
      </c>
      <c r="D575" s="739" t="s">
        <v>2192</v>
      </c>
      <c r="E575" s="740" t="s">
        <v>1657</v>
      </c>
      <c r="F575" s="660" t="s">
        <v>1621</v>
      </c>
      <c r="G575" s="660" t="s">
        <v>1666</v>
      </c>
      <c r="H575" s="660" t="s">
        <v>558</v>
      </c>
      <c r="I575" s="660" t="s">
        <v>1453</v>
      </c>
      <c r="J575" s="660" t="s">
        <v>1613</v>
      </c>
      <c r="K575" s="660" t="s">
        <v>1614</v>
      </c>
      <c r="L575" s="661">
        <v>151.61000000000001</v>
      </c>
      <c r="M575" s="661">
        <v>151.61000000000001</v>
      </c>
      <c r="N575" s="660">
        <v>1</v>
      </c>
      <c r="O575" s="741">
        <v>1</v>
      </c>
      <c r="P575" s="661"/>
      <c r="Q575" s="676">
        <v>0</v>
      </c>
      <c r="R575" s="660"/>
      <c r="S575" s="676">
        <v>0</v>
      </c>
      <c r="T575" s="741"/>
      <c r="U575" s="699">
        <v>0</v>
      </c>
    </row>
    <row r="576" spans="1:21" ht="14.4" customHeight="1" x14ac:dyDescent="0.3">
      <c r="A576" s="659">
        <v>25</v>
      </c>
      <c r="B576" s="660" t="s">
        <v>1498</v>
      </c>
      <c r="C576" s="660">
        <v>89870255</v>
      </c>
      <c r="D576" s="739" t="s">
        <v>2192</v>
      </c>
      <c r="E576" s="740" t="s">
        <v>1657</v>
      </c>
      <c r="F576" s="660" t="s">
        <v>1621</v>
      </c>
      <c r="G576" s="660" t="s">
        <v>1839</v>
      </c>
      <c r="H576" s="660" t="s">
        <v>558</v>
      </c>
      <c r="I576" s="660" t="s">
        <v>2184</v>
      </c>
      <c r="J576" s="660" t="s">
        <v>1841</v>
      </c>
      <c r="K576" s="660" t="s">
        <v>2185</v>
      </c>
      <c r="L576" s="661">
        <v>0</v>
      </c>
      <c r="M576" s="661">
        <v>0</v>
      </c>
      <c r="N576" s="660">
        <v>1</v>
      </c>
      <c r="O576" s="741">
        <v>1</v>
      </c>
      <c r="P576" s="661"/>
      <c r="Q576" s="676"/>
      <c r="R576" s="660"/>
      <c r="S576" s="676">
        <v>0</v>
      </c>
      <c r="T576" s="741"/>
      <c r="U576" s="699">
        <v>0</v>
      </c>
    </row>
    <row r="577" spans="1:21" ht="14.4" customHeight="1" x14ac:dyDescent="0.3">
      <c r="A577" s="659">
        <v>25</v>
      </c>
      <c r="B577" s="660" t="s">
        <v>1498</v>
      </c>
      <c r="C577" s="660">
        <v>89870255</v>
      </c>
      <c r="D577" s="739" t="s">
        <v>2192</v>
      </c>
      <c r="E577" s="740" t="s">
        <v>1657</v>
      </c>
      <c r="F577" s="660" t="s">
        <v>1621</v>
      </c>
      <c r="G577" s="660" t="s">
        <v>1674</v>
      </c>
      <c r="H577" s="660" t="s">
        <v>1152</v>
      </c>
      <c r="I577" s="660" t="s">
        <v>1731</v>
      </c>
      <c r="J577" s="660" t="s">
        <v>1732</v>
      </c>
      <c r="K577" s="660" t="s">
        <v>1733</v>
      </c>
      <c r="L577" s="661">
        <v>89.14</v>
      </c>
      <c r="M577" s="661">
        <v>89.14</v>
      </c>
      <c r="N577" s="660">
        <v>1</v>
      </c>
      <c r="O577" s="741">
        <v>1</v>
      </c>
      <c r="P577" s="661"/>
      <c r="Q577" s="676">
        <v>0</v>
      </c>
      <c r="R577" s="660"/>
      <c r="S577" s="676">
        <v>0</v>
      </c>
      <c r="T577" s="741"/>
      <c r="U577" s="699">
        <v>0</v>
      </c>
    </row>
    <row r="578" spans="1:21" ht="14.4" customHeight="1" x14ac:dyDescent="0.3">
      <c r="A578" s="659">
        <v>25</v>
      </c>
      <c r="B578" s="660" t="s">
        <v>1498</v>
      </c>
      <c r="C578" s="660">
        <v>89870255</v>
      </c>
      <c r="D578" s="739" t="s">
        <v>2192</v>
      </c>
      <c r="E578" s="740" t="s">
        <v>1657</v>
      </c>
      <c r="F578" s="660" t="s">
        <v>1621</v>
      </c>
      <c r="G578" s="660" t="s">
        <v>1674</v>
      </c>
      <c r="H578" s="660" t="s">
        <v>1152</v>
      </c>
      <c r="I578" s="660" t="s">
        <v>1373</v>
      </c>
      <c r="J578" s="660" t="s">
        <v>1374</v>
      </c>
      <c r="K578" s="660" t="s">
        <v>1582</v>
      </c>
      <c r="L578" s="661">
        <v>178.27</v>
      </c>
      <c r="M578" s="661">
        <v>178.27</v>
      </c>
      <c r="N578" s="660">
        <v>1</v>
      </c>
      <c r="O578" s="741">
        <v>1</v>
      </c>
      <c r="P578" s="661"/>
      <c r="Q578" s="676">
        <v>0</v>
      </c>
      <c r="R578" s="660"/>
      <c r="S578" s="676">
        <v>0</v>
      </c>
      <c r="T578" s="741"/>
      <c r="U578" s="699">
        <v>0</v>
      </c>
    </row>
    <row r="579" spans="1:21" ht="14.4" customHeight="1" x14ac:dyDescent="0.3">
      <c r="A579" s="659">
        <v>25</v>
      </c>
      <c r="B579" s="660" t="s">
        <v>1498</v>
      </c>
      <c r="C579" s="660">
        <v>89870255</v>
      </c>
      <c r="D579" s="739" t="s">
        <v>2192</v>
      </c>
      <c r="E579" s="740" t="s">
        <v>1657</v>
      </c>
      <c r="F579" s="660" t="s">
        <v>1621</v>
      </c>
      <c r="G579" s="660" t="s">
        <v>2037</v>
      </c>
      <c r="H579" s="660" t="s">
        <v>558</v>
      </c>
      <c r="I579" s="660" t="s">
        <v>2186</v>
      </c>
      <c r="J579" s="660" t="s">
        <v>2187</v>
      </c>
      <c r="K579" s="660" t="s">
        <v>2188</v>
      </c>
      <c r="L579" s="661">
        <v>83.09</v>
      </c>
      <c r="M579" s="661">
        <v>83.09</v>
      </c>
      <c r="N579" s="660">
        <v>1</v>
      </c>
      <c r="O579" s="741">
        <v>1</v>
      </c>
      <c r="P579" s="661"/>
      <c r="Q579" s="676">
        <v>0</v>
      </c>
      <c r="R579" s="660"/>
      <c r="S579" s="676">
        <v>0</v>
      </c>
      <c r="T579" s="741"/>
      <c r="U579" s="699">
        <v>0</v>
      </c>
    </row>
    <row r="580" spans="1:21" ht="14.4" customHeight="1" x14ac:dyDescent="0.3">
      <c r="A580" s="659">
        <v>25</v>
      </c>
      <c r="B580" s="660" t="s">
        <v>1498</v>
      </c>
      <c r="C580" s="660">
        <v>89870255</v>
      </c>
      <c r="D580" s="739" t="s">
        <v>2192</v>
      </c>
      <c r="E580" s="740" t="s">
        <v>1657</v>
      </c>
      <c r="F580" s="660" t="s">
        <v>1621</v>
      </c>
      <c r="G580" s="660" t="s">
        <v>1711</v>
      </c>
      <c r="H580" s="660" t="s">
        <v>558</v>
      </c>
      <c r="I580" s="660" t="s">
        <v>772</v>
      </c>
      <c r="J580" s="660" t="s">
        <v>773</v>
      </c>
      <c r="K580" s="660" t="s">
        <v>1712</v>
      </c>
      <c r="L580" s="661">
        <v>0</v>
      </c>
      <c r="M580" s="661">
        <v>0</v>
      </c>
      <c r="N580" s="660">
        <v>1</v>
      </c>
      <c r="O580" s="741">
        <v>0.5</v>
      </c>
      <c r="P580" s="661"/>
      <c r="Q580" s="676"/>
      <c r="R580" s="660"/>
      <c r="S580" s="676">
        <v>0</v>
      </c>
      <c r="T580" s="741"/>
      <c r="U580" s="699">
        <v>0</v>
      </c>
    </row>
    <row r="581" spans="1:21" ht="14.4" customHeight="1" x14ac:dyDescent="0.3">
      <c r="A581" s="659">
        <v>25</v>
      </c>
      <c r="B581" s="660" t="s">
        <v>1498</v>
      </c>
      <c r="C581" s="660">
        <v>89870255</v>
      </c>
      <c r="D581" s="739" t="s">
        <v>2192</v>
      </c>
      <c r="E581" s="740" t="s">
        <v>1657</v>
      </c>
      <c r="F581" s="660" t="s">
        <v>1621</v>
      </c>
      <c r="G581" s="660" t="s">
        <v>1670</v>
      </c>
      <c r="H581" s="660" t="s">
        <v>1152</v>
      </c>
      <c r="I581" s="660" t="s">
        <v>1377</v>
      </c>
      <c r="J581" s="660" t="s">
        <v>1378</v>
      </c>
      <c r="K581" s="660" t="s">
        <v>1379</v>
      </c>
      <c r="L581" s="661">
        <v>154.01</v>
      </c>
      <c r="M581" s="661">
        <v>462.03</v>
      </c>
      <c r="N581" s="660">
        <v>3</v>
      </c>
      <c r="O581" s="741">
        <v>3</v>
      </c>
      <c r="P581" s="661"/>
      <c r="Q581" s="676">
        <v>0</v>
      </c>
      <c r="R581" s="660"/>
      <c r="S581" s="676">
        <v>0</v>
      </c>
      <c r="T581" s="741"/>
      <c r="U581" s="699">
        <v>0</v>
      </c>
    </row>
    <row r="582" spans="1:21" ht="14.4" customHeight="1" x14ac:dyDescent="0.3">
      <c r="A582" s="659">
        <v>25</v>
      </c>
      <c r="B582" s="660" t="s">
        <v>1498</v>
      </c>
      <c r="C582" s="660">
        <v>89870255</v>
      </c>
      <c r="D582" s="739" t="s">
        <v>2192</v>
      </c>
      <c r="E582" s="740" t="s">
        <v>1657</v>
      </c>
      <c r="F582" s="660" t="s">
        <v>1621</v>
      </c>
      <c r="G582" s="660" t="s">
        <v>1670</v>
      </c>
      <c r="H582" s="660" t="s">
        <v>1152</v>
      </c>
      <c r="I582" s="660" t="s">
        <v>1699</v>
      </c>
      <c r="J582" s="660" t="s">
        <v>1700</v>
      </c>
      <c r="K582" s="660" t="s">
        <v>1701</v>
      </c>
      <c r="L582" s="661">
        <v>77.010000000000005</v>
      </c>
      <c r="M582" s="661">
        <v>77.010000000000005</v>
      </c>
      <c r="N582" s="660">
        <v>1</v>
      </c>
      <c r="O582" s="741">
        <v>1</v>
      </c>
      <c r="P582" s="661"/>
      <c r="Q582" s="676">
        <v>0</v>
      </c>
      <c r="R582" s="660"/>
      <c r="S582" s="676">
        <v>0</v>
      </c>
      <c r="T582" s="741"/>
      <c r="U582" s="699">
        <v>0</v>
      </c>
    </row>
    <row r="583" spans="1:21" ht="14.4" customHeight="1" x14ac:dyDescent="0.3">
      <c r="A583" s="659">
        <v>25</v>
      </c>
      <c r="B583" s="660" t="s">
        <v>1498</v>
      </c>
      <c r="C583" s="660">
        <v>89870255</v>
      </c>
      <c r="D583" s="739" t="s">
        <v>2192</v>
      </c>
      <c r="E583" s="740" t="s">
        <v>1658</v>
      </c>
      <c r="F583" s="660" t="s">
        <v>1621</v>
      </c>
      <c r="G583" s="660" t="s">
        <v>1666</v>
      </c>
      <c r="H583" s="660" t="s">
        <v>558</v>
      </c>
      <c r="I583" s="660" t="s">
        <v>1318</v>
      </c>
      <c r="J583" s="660" t="s">
        <v>1577</v>
      </c>
      <c r="K583" s="660" t="s">
        <v>1578</v>
      </c>
      <c r="L583" s="661">
        <v>333.31</v>
      </c>
      <c r="M583" s="661">
        <v>999.93000000000006</v>
      </c>
      <c r="N583" s="660">
        <v>3</v>
      </c>
      <c r="O583" s="741">
        <v>3</v>
      </c>
      <c r="P583" s="661"/>
      <c r="Q583" s="676">
        <v>0</v>
      </c>
      <c r="R583" s="660"/>
      <c r="S583" s="676">
        <v>0</v>
      </c>
      <c r="T583" s="741"/>
      <c r="U583" s="699">
        <v>0</v>
      </c>
    </row>
    <row r="584" spans="1:21" ht="14.4" customHeight="1" x14ac:dyDescent="0.3">
      <c r="A584" s="659">
        <v>25</v>
      </c>
      <c r="B584" s="660" t="s">
        <v>1498</v>
      </c>
      <c r="C584" s="660">
        <v>89870255</v>
      </c>
      <c r="D584" s="739" t="s">
        <v>2192</v>
      </c>
      <c r="E584" s="740" t="s">
        <v>1658</v>
      </c>
      <c r="F584" s="660" t="s">
        <v>1621</v>
      </c>
      <c r="G584" s="660" t="s">
        <v>1670</v>
      </c>
      <c r="H584" s="660" t="s">
        <v>1152</v>
      </c>
      <c r="I584" s="660" t="s">
        <v>1377</v>
      </c>
      <c r="J584" s="660" t="s">
        <v>1378</v>
      </c>
      <c r="K584" s="660" t="s">
        <v>1379</v>
      </c>
      <c r="L584" s="661">
        <v>154.01</v>
      </c>
      <c r="M584" s="661">
        <v>154.01</v>
      </c>
      <c r="N584" s="660">
        <v>1</v>
      </c>
      <c r="O584" s="741">
        <v>1</v>
      </c>
      <c r="P584" s="661"/>
      <c r="Q584" s="676">
        <v>0</v>
      </c>
      <c r="R584" s="660"/>
      <c r="S584" s="676">
        <v>0</v>
      </c>
      <c r="T584" s="741"/>
      <c r="U584" s="699">
        <v>0</v>
      </c>
    </row>
    <row r="585" spans="1:21" ht="14.4" customHeight="1" x14ac:dyDescent="0.3">
      <c r="A585" s="659">
        <v>25</v>
      </c>
      <c r="B585" s="660" t="s">
        <v>1498</v>
      </c>
      <c r="C585" s="660">
        <v>89870255</v>
      </c>
      <c r="D585" s="739" t="s">
        <v>2192</v>
      </c>
      <c r="E585" s="740" t="s">
        <v>1659</v>
      </c>
      <c r="F585" s="660" t="s">
        <v>1621</v>
      </c>
      <c r="G585" s="660" t="s">
        <v>1666</v>
      </c>
      <c r="H585" s="660" t="s">
        <v>558</v>
      </c>
      <c r="I585" s="660" t="s">
        <v>1835</v>
      </c>
      <c r="J585" s="660" t="s">
        <v>1836</v>
      </c>
      <c r="K585" s="660" t="s">
        <v>1578</v>
      </c>
      <c r="L585" s="661">
        <v>156.86000000000001</v>
      </c>
      <c r="M585" s="661">
        <v>156.86000000000001</v>
      </c>
      <c r="N585" s="660">
        <v>1</v>
      </c>
      <c r="O585" s="741">
        <v>1</v>
      </c>
      <c r="P585" s="661"/>
      <c r="Q585" s="676">
        <v>0</v>
      </c>
      <c r="R585" s="660"/>
      <c r="S585" s="676">
        <v>0</v>
      </c>
      <c r="T585" s="741"/>
      <c r="U585" s="699">
        <v>0</v>
      </c>
    </row>
    <row r="586" spans="1:21" ht="14.4" customHeight="1" x14ac:dyDescent="0.3">
      <c r="A586" s="659">
        <v>25</v>
      </c>
      <c r="B586" s="660" t="s">
        <v>1498</v>
      </c>
      <c r="C586" s="660">
        <v>89870255</v>
      </c>
      <c r="D586" s="739" t="s">
        <v>2192</v>
      </c>
      <c r="E586" s="740" t="s">
        <v>1659</v>
      </c>
      <c r="F586" s="660" t="s">
        <v>1621</v>
      </c>
      <c r="G586" s="660" t="s">
        <v>1666</v>
      </c>
      <c r="H586" s="660" t="s">
        <v>558</v>
      </c>
      <c r="I586" s="660" t="s">
        <v>1667</v>
      </c>
      <c r="J586" s="660" t="s">
        <v>1577</v>
      </c>
      <c r="K586" s="660" t="s">
        <v>1668</v>
      </c>
      <c r="L586" s="661">
        <v>0</v>
      </c>
      <c r="M586" s="661">
        <v>0</v>
      </c>
      <c r="N586" s="660">
        <v>1</v>
      </c>
      <c r="O586" s="741">
        <v>1</v>
      </c>
      <c r="P586" s="661"/>
      <c r="Q586" s="676"/>
      <c r="R586" s="660"/>
      <c r="S586" s="676">
        <v>0</v>
      </c>
      <c r="T586" s="741"/>
      <c r="U586" s="699">
        <v>0</v>
      </c>
    </row>
    <row r="587" spans="1:21" ht="14.4" customHeight="1" x14ac:dyDescent="0.3">
      <c r="A587" s="659">
        <v>25</v>
      </c>
      <c r="B587" s="660" t="s">
        <v>1498</v>
      </c>
      <c r="C587" s="660">
        <v>89870255</v>
      </c>
      <c r="D587" s="739" t="s">
        <v>2192</v>
      </c>
      <c r="E587" s="740" t="s">
        <v>1659</v>
      </c>
      <c r="F587" s="660" t="s">
        <v>1621</v>
      </c>
      <c r="G587" s="660" t="s">
        <v>1666</v>
      </c>
      <c r="H587" s="660" t="s">
        <v>558</v>
      </c>
      <c r="I587" s="660" t="s">
        <v>1318</v>
      </c>
      <c r="J587" s="660" t="s">
        <v>1577</v>
      </c>
      <c r="K587" s="660" t="s">
        <v>1578</v>
      </c>
      <c r="L587" s="661">
        <v>156.86000000000001</v>
      </c>
      <c r="M587" s="661">
        <v>313.72000000000003</v>
      </c>
      <c r="N587" s="660">
        <v>2</v>
      </c>
      <c r="O587" s="741">
        <v>2</v>
      </c>
      <c r="P587" s="661"/>
      <c r="Q587" s="676">
        <v>0</v>
      </c>
      <c r="R587" s="660"/>
      <c r="S587" s="676">
        <v>0</v>
      </c>
      <c r="T587" s="741"/>
      <c r="U587" s="699">
        <v>0</v>
      </c>
    </row>
    <row r="588" spans="1:21" ht="14.4" customHeight="1" x14ac:dyDescent="0.3">
      <c r="A588" s="659">
        <v>25</v>
      </c>
      <c r="B588" s="660" t="s">
        <v>1498</v>
      </c>
      <c r="C588" s="660">
        <v>89870255</v>
      </c>
      <c r="D588" s="739" t="s">
        <v>2192</v>
      </c>
      <c r="E588" s="740" t="s">
        <v>1659</v>
      </c>
      <c r="F588" s="660" t="s">
        <v>1621</v>
      </c>
      <c r="G588" s="660" t="s">
        <v>1666</v>
      </c>
      <c r="H588" s="660" t="s">
        <v>558</v>
      </c>
      <c r="I588" s="660" t="s">
        <v>1453</v>
      </c>
      <c r="J588" s="660" t="s">
        <v>1613</v>
      </c>
      <c r="K588" s="660" t="s">
        <v>1614</v>
      </c>
      <c r="L588" s="661">
        <v>333.31</v>
      </c>
      <c r="M588" s="661">
        <v>999.93000000000006</v>
      </c>
      <c r="N588" s="660">
        <v>3</v>
      </c>
      <c r="O588" s="741">
        <v>3</v>
      </c>
      <c r="P588" s="661"/>
      <c r="Q588" s="676">
        <v>0</v>
      </c>
      <c r="R588" s="660"/>
      <c r="S588" s="676">
        <v>0</v>
      </c>
      <c r="T588" s="741"/>
      <c r="U588" s="699">
        <v>0</v>
      </c>
    </row>
    <row r="589" spans="1:21" ht="14.4" customHeight="1" thickBot="1" x14ac:dyDescent="0.35">
      <c r="A589" s="665">
        <v>25</v>
      </c>
      <c r="B589" s="666" t="s">
        <v>1498</v>
      </c>
      <c r="C589" s="666">
        <v>89870255</v>
      </c>
      <c r="D589" s="742" t="s">
        <v>2192</v>
      </c>
      <c r="E589" s="743" t="s">
        <v>1659</v>
      </c>
      <c r="F589" s="666" t="s">
        <v>1621</v>
      </c>
      <c r="G589" s="666" t="s">
        <v>1666</v>
      </c>
      <c r="H589" s="666" t="s">
        <v>558</v>
      </c>
      <c r="I589" s="666" t="s">
        <v>1453</v>
      </c>
      <c r="J589" s="666" t="s">
        <v>1613</v>
      </c>
      <c r="K589" s="666" t="s">
        <v>1614</v>
      </c>
      <c r="L589" s="667">
        <v>151.61000000000001</v>
      </c>
      <c r="M589" s="667">
        <v>454.83000000000004</v>
      </c>
      <c r="N589" s="666">
        <v>3</v>
      </c>
      <c r="O589" s="744">
        <v>3</v>
      </c>
      <c r="P589" s="667"/>
      <c r="Q589" s="677">
        <v>0</v>
      </c>
      <c r="R589" s="666"/>
      <c r="S589" s="677">
        <v>0</v>
      </c>
      <c r="T589" s="744"/>
      <c r="U589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2194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235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1644</v>
      </c>
      <c r="B5" s="229">
        <v>11119.45</v>
      </c>
      <c r="C5" s="738">
        <v>0.31271188895479041</v>
      </c>
      <c r="D5" s="229">
        <v>24438.679999999997</v>
      </c>
      <c r="E5" s="738">
        <v>0.68728811104520959</v>
      </c>
      <c r="F5" s="746">
        <v>35558.129999999997</v>
      </c>
    </row>
    <row r="6" spans="1:6" ht="14.4" customHeight="1" x14ac:dyDescent="0.3">
      <c r="A6" s="686" t="s">
        <v>1651</v>
      </c>
      <c r="B6" s="663">
        <v>2753.09</v>
      </c>
      <c r="C6" s="676">
        <v>0.14197266973636649</v>
      </c>
      <c r="D6" s="663">
        <v>16638.599999999995</v>
      </c>
      <c r="E6" s="676">
        <v>0.85802733026363354</v>
      </c>
      <c r="F6" s="664">
        <v>19391.689999999995</v>
      </c>
    </row>
    <row r="7" spans="1:6" ht="14.4" customHeight="1" x14ac:dyDescent="0.3">
      <c r="A7" s="686" t="s">
        <v>1641</v>
      </c>
      <c r="B7" s="663">
        <v>1848.12</v>
      </c>
      <c r="C7" s="676">
        <v>0.13254661601343165</v>
      </c>
      <c r="D7" s="663">
        <v>12095.050000000001</v>
      </c>
      <c r="E7" s="676">
        <v>0.86745338398656835</v>
      </c>
      <c r="F7" s="664">
        <v>13943.170000000002</v>
      </c>
    </row>
    <row r="8" spans="1:6" ht="14.4" customHeight="1" x14ac:dyDescent="0.3">
      <c r="A8" s="686" t="s">
        <v>1649</v>
      </c>
      <c r="B8" s="663">
        <v>820.63</v>
      </c>
      <c r="C8" s="676">
        <v>0.29775908737962714</v>
      </c>
      <c r="D8" s="663">
        <v>1935.3899999999999</v>
      </c>
      <c r="E8" s="676">
        <v>0.7022409126203728</v>
      </c>
      <c r="F8" s="664">
        <v>2756.02</v>
      </c>
    </row>
    <row r="9" spans="1:6" ht="14.4" customHeight="1" x14ac:dyDescent="0.3">
      <c r="A9" s="686" t="s">
        <v>1643</v>
      </c>
      <c r="B9" s="663">
        <v>666.62</v>
      </c>
      <c r="C9" s="676">
        <v>0.27046260457492477</v>
      </c>
      <c r="D9" s="663">
        <v>1798.12</v>
      </c>
      <c r="E9" s="676">
        <v>0.72953739542507523</v>
      </c>
      <c r="F9" s="664">
        <v>2464.7399999999998</v>
      </c>
    </row>
    <row r="10" spans="1:6" ht="14.4" customHeight="1" x14ac:dyDescent="0.3">
      <c r="A10" s="686" t="s">
        <v>1632</v>
      </c>
      <c r="B10" s="663">
        <v>490.17</v>
      </c>
      <c r="C10" s="676">
        <v>7.0073537400572955E-2</v>
      </c>
      <c r="D10" s="663">
        <v>6504.9100000000017</v>
      </c>
      <c r="E10" s="676">
        <v>0.92992646259942702</v>
      </c>
      <c r="F10" s="664">
        <v>6995.0800000000017</v>
      </c>
    </row>
    <row r="11" spans="1:6" ht="14.4" customHeight="1" x14ac:dyDescent="0.3">
      <c r="A11" s="686" t="s">
        <v>1639</v>
      </c>
      <c r="B11" s="663">
        <v>442.88</v>
      </c>
      <c r="C11" s="676">
        <v>3.1821829942036958E-2</v>
      </c>
      <c r="D11" s="663">
        <v>13474.610000000002</v>
      </c>
      <c r="E11" s="676">
        <v>0.96817817005796314</v>
      </c>
      <c r="F11" s="664">
        <v>13917.490000000002</v>
      </c>
    </row>
    <row r="12" spans="1:6" ht="14.4" customHeight="1" x14ac:dyDescent="0.3">
      <c r="A12" s="686" t="s">
        <v>1638</v>
      </c>
      <c r="B12" s="663">
        <v>308.02</v>
      </c>
      <c r="C12" s="676">
        <v>0.20051427269472383</v>
      </c>
      <c r="D12" s="663">
        <v>1228.1299999999999</v>
      </c>
      <c r="E12" s="676">
        <v>0.79948572730527612</v>
      </c>
      <c r="F12" s="664">
        <v>1536.1499999999999</v>
      </c>
    </row>
    <row r="13" spans="1:6" ht="14.4" customHeight="1" x14ac:dyDescent="0.3">
      <c r="A13" s="686" t="s">
        <v>1656</v>
      </c>
      <c r="B13" s="663">
        <v>222.25</v>
      </c>
      <c r="C13" s="676">
        <v>5.0689005560395753E-2</v>
      </c>
      <c r="D13" s="663">
        <v>4162.33</v>
      </c>
      <c r="E13" s="676">
        <v>0.94931099443960421</v>
      </c>
      <c r="F13" s="664">
        <v>4384.58</v>
      </c>
    </row>
    <row r="14" spans="1:6" ht="14.4" customHeight="1" x14ac:dyDescent="0.3">
      <c r="A14" s="686" t="s">
        <v>1647</v>
      </c>
      <c r="B14" s="663">
        <v>200.07</v>
      </c>
      <c r="C14" s="676">
        <v>1.222844024585234E-2</v>
      </c>
      <c r="D14" s="663">
        <v>16160.970000000001</v>
      </c>
      <c r="E14" s="676">
        <v>0.98777155975414765</v>
      </c>
      <c r="F14" s="664">
        <v>16361.04</v>
      </c>
    </row>
    <row r="15" spans="1:6" ht="14.4" customHeight="1" x14ac:dyDescent="0.3">
      <c r="A15" s="686" t="s">
        <v>1640</v>
      </c>
      <c r="B15" s="663">
        <v>189.60000000000002</v>
      </c>
      <c r="C15" s="676">
        <v>3.173614807524279E-2</v>
      </c>
      <c r="D15" s="663">
        <v>5784.6600000000008</v>
      </c>
      <c r="E15" s="676">
        <v>0.96826385192475717</v>
      </c>
      <c r="F15" s="664">
        <v>5974.2600000000011</v>
      </c>
    </row>
    <row r="16" spans="1:6" ht="14.4" customHeight="1" x14ac:dyDescent="0.3">
      <c r="A16" s="686" t="s">
        <v>1661</v>
      </c>
      <c r="B16" s="663">
        <v>154.01</v>
      </c>
      <c r="C16" s="676">
        <v>9.7337917609434832E-2</v>
      </c>
      <c r="D16" s="663">
        <v>1428.21</v>
      </c>
      <c r="E16" s="676">
        <v>0.90266208239056511</v>
      </c>
      <c r="F16" s="664">
        <v>1582.22</v>
      </c>
    </row>
    <row r="17" spans="1:6" ht="14.4" customHeight="1" x14ac:dyDescent="0.3">
      <c r="A17" s="686" t="s">
        <v>1652</v>
      </c>
      <c r="B17" s="663">
        <v>154.01</v>
      </c>
      <c r="C17" s="676">
        <v>5.5431622335045828E-3</v>
      </c>
      <c r="D17" s="663">
        <v>27629.770000000008</v>
      </c>
      <c r="E17" s="676">
        <v>0.99445683776649552</v>
      </c>
      <c r="F17" s="664">
        <v>27783.780000000006</v>
      </c>
    </row>
    <row r="18" spans="1:6" ht="14.4" customHeight="1" x14ac:dyDescent="0.3">
      <c r="A18" s="686" t="s">
        <v>1635</v>
      </c>
      <c r="B18" s="663">
        <v>48.31</v>
      </c>
      <c r="C18" s="676">
        <v>1.462183887102818E-3</v>
      </c>
      <c r="D18" s="663">
        <v>32991.31</v>
      </c>
      <c r="E18" s="676">
        <v>0.99853781611289727</v>
      </c>
      <c r="F18" s="664">
        <v>33039.619999999995</v>
      </c>
    </row>
    <row r="19" spans="1:6" ht="14.4" customHeight="1" x14ac:dyDescent="0.3">
      <c r="A19" s="686" t="s">
        <v>1645</v>
      </c>
      <c r="B19" s="663"/>
      <c r="C19" s="676">
        <v>0</v>
      </c>
      <c r="D19" s="663">
        <v>29978.200000000012</v>
      </c>
      <c r="E19" s="676">
        <v>1</v>
      </c>
      <c r="F19" s="664">
        <v>29978.200000000012</v>
      </c>
    </row>
    <row r="20" spans="1:6" ht="14.4" customHeight="1" x14ac:dyDescent="0.3">
      <c r="A20" s="686" t="s">
        <v>1658</v>
      </c>
      <c r="B20" s="663"/>
      <c r="C20" s="676">
        <v>0</v>
      </c>
      <c r="D20" s="663">
        <v>1153.94</v>
      </c>
      <c r="E20" s="676">
        <v>1</v>
      </c>
      <c r="F20" s="664">
        <v>1153.94</v>
      </c>
    </row>
    <row r="21" spans="1:6" ht="14.4" customHeight="1" x14ac:dyDescent="0.3">
      <c r="A21" s="686" t="s">
        <v>1657</v>
      </c>
      <c r="B21" s="663"/>
      <c r="C21" s="676">
        <v>0</v>
      </c>
      <c r="D21" s="663">
        <v>6310.7500000000009</v>
      </c>
      <c r="E21" s="676">
        <v>1</v>
      </c>
      <c r="F21" s="664">
        <v>6310.7500000000009</v>
      </c>
    </row>
    <row r="22" spans="1:6" ht="14.4" customHeight="1" x14ac:dyDescent="0.3">
      <c r="A22" s="686" t="s">
        <v>1648</v>
      </c>
      <c r="B22" s="663">
        <v>0</v>
      </c>
      <c r="C22" s="676">
        <v>0</v>
      </c>
      <c r="D22" s="663">
        <v>14092.630000000001</v>
      </c>
      <c r="E22" s="676">
        <v>1</v>
      </c>
      <c r="F22" s="664">
        <v>14092.630000000001</v>
      </c>
    </row>
    <row r="23" spans="1:6" ht="14.4" customHeight="1" x14ac:dyDescent="0.3">
      <c r="A23" s="686" t="s">
        <v>1637</v>
      </c>
      <c r="B23" s="663"/>
      <c r="C23" s="676">
        <v>0</v>
      </c>
      <c r="D23" s="663">
        <v>333.31</v>
      </c>
      <c r="E23" s="676">
        <v>1</v>
      </c>
      <c r="F23" s="664">
        <v>333.31</v>
      </c>
    </row>
    <row r="24" spans="1:6" ht="14.4" customHeight="1" x14ac:dyDescent="0.3">
      <c r="A24" s="686" t="s">
        <v>1634</v>
      </c>
      <c r="B24" s="663"/>
      <c r="C24" s="676">
        <v>0</v>
      </c>
      <c r="D24" s="663">
        <v>9011.9800000000032</v>
      </c>
      <c r="E24" s="676">
        <v>1</v>
      </c>
      <c r="F24" s="664">
        <v>9011.9800000000032</v>
      </c>
    </row>
    <row r="25" spans="1:6" ht="14.4" customHeight="1" x14ac:dyDescent="0.3">
      <c r="A25" s="686" t="s">
        <v>1633</v>
      </c>
      <c r="B25" s="663"/>
      <c r="C25" s="676">
        <v>0</v>
      </c>
      <c r="D25" s="663">
        <v>3547.63</v>
      </c>
      <c r="E25" s="676">
        <v>1</v>
      </c>
      <c r="F25" s="664">
        <v>3547.63</v>
      </c>
    </row>
    <row r="26" spans="1:6" ht="14.4" customHeight="1" x14ac:dyDescent="0.3">
      <c r="A26" s="686" t="s">
        <v>1655</v>
      </c>
      <c r="B26" s="663"/>
      <c r="C26" s="676">
        <v>0</v>
      </c>
      <c r="D26" s="663">
        <v>2995.9199999999996</v>
      </c>
      <c r="E26" s="676">
        <v>1</v>
      </c>
      <c r="F26" s="664">
        <v>2995.9199999999996</v>
      </c>
    </row>
    <row r="27" spans="1:6" ht="14.4" customHeight="1" x14ac:dyDescent="0.3">
      <c r="A27" s="686" t="s">
        <v>1650</v>
      </c>
      <c r="B27" s="663"/>
      <c r="C27" s="676">
        <v>0</v>
      </c>
      <c r="D27" s="663">
        <v>12687.430000000004</v>
      </c>
      <c r="E27" s="676">
        <v>1</v>
      </c>
      <c r="F27" s="664">
        <v>12687.430000000004</v>
      </c>
    </row>
    <row r="28" spans="1:6" ht="14.4" customHeight="1" x14ac:dyDescent="0.3">
      <c r="A28" s="686" t="s">
        <v>1646</v>
      </c>
      <c r="B28" s="663">
        <v>0</v>
      </c>
      <c r="C28" s="676">
        <v>0</v>
      </c>
      <c r="D28" s="663">
        <v>2331.8200000000006</v>
      </c>
      <c r="E28" s="676">
        <v>1</v>
      </c>
      <c r="F28" s="664">
        <v>2331.8200000000006</v>
      </c>
    </row>
    <row r="29" spans="1:6" ht="14.4" customHeight="1" x14ac:dyDescent="0.3">
      <c r="A29" s="686" t="s">
        <v>1636</v>
      </c>
      <c r="B29" s="663">
        <v>0</v>
      </c>
      <c r="C29" s="676"/>
      <c r="D29" s="663"/>
      <c r="E29" s="676"/>
      <c r="F29" s="664">
        <v>0</v>
      </c>
    </row>
    <row r="30" spans="1:6" ht="14.4" customHeight="1" x14ac:dyDescent="0.3">
      <c r="A30" s="686" t="s">
        <v>1659</v>
      </c>
      <c r="B30" s="663"/>
      <c r="C30" s="676">
        <v>0</v>
      </c>
      <c r="D30" s="663">
        <v>1460.0100000000002</v>
      </c>
      <c r="E30" s="676">
        <v>1</v>
      </c>
      <c r="F30" s="664">
        <v>1460.0100000000002</v>
      </c>
    </row>
    <row r="31" spans="1:6" ht="14.4" customHeight="1" x14ac:dyDescent="0.3">
      <c r="A31" s="686" t="s">
        <v>1642</v>
      </c>
      <c r="B31" s="663"/>
      <c r="C31" s="676">
        <v>0</v>
      </c>
      <c r="D31" s="663">
        <v>21704.620000000003</v>
      </c>
      <c r="E31" s="676">
        <v>1</v>
      </c>
      <c r="F31" s="664">
        <v>21704.620000000003</v>
      </c>
    </row>
    <row r="32" spans="1:6" ht="14.4" customHeight="1" x14ac:dyDescent="0.3">
      <c r="A32" s="686" t="s">
        <v>1660</v>
      </c>
      <c r="B32" s="663"/>
      <c r="C32" s="676">
        <v>0</v>
      </c>
      <c r="D32" s="663">
        <v>1292.55</v>
      </c>
      <c r="E32" s="676">
        <v>1</v>
      </c>
      <c r="F32" s="664">
        <v>1292.55</v>
      </c>
    </row>
    <row r="33" spans="1:6" ht="14.4" customHeight="1" x14ac:dyDescent="0.3">
      <c r="A33" s="686" t="s">
        <v>1653</v>
      </c>
      <c r="B33" s="663">
        <v>0</v>
      </c>
      <c r="C33" s="676"/>
      <c r="D33" s="663"/>
      <c r="E33" s="676"/>
      <c r="F33" s="664">
        <v>0</v>
      </c>
    </row>
    <row r="34" spans="1:6" ht="14.4" customHeight="1" thickBot="1" x14ac:dyDescent="0.35">
      <c r="A34" s="687" t="s">
        <v>1654</v>
      </c>
      <c r="B34" s="678"/>
      <c r="C34" s="679">
        <v>0</v>
      </c>
      <c r="D34" s="678">
        <v>3198.9</v>
      </c>
      <c r="E34" s="679">
        <v>1</v>
      </c>
      <c r="F34" s="680">
        <v>3198.9</v>
      </c>
    </row>
    <row r="35" spans="1:6" ht="14.4" customHeight="1" thickBot="1" x14ac:dyDescent="0.35">
      <c r="A35" s="681" t="s">
        <v>3</v>
      </c>
      <c r="B35" s="682">
        <v>19417.229999999996</v>
      </c>
      <c r="C35" s="683">
        <v>6.5645842020590026E-2</v>
      </c>
      <c r="D35" s="682">
        <v>276370.43000000011</v>
      </c>
      <c r="E35" s="683">
        <v>0.93435415797941024</v>
      </c>
      <c r="F35" s="684">
        <v>295787.66000000003</v>
      </c>
    </row>
    <row r="36" spans="1:6" ht="14.4" customHeight="1" thickBot="1" x14ac:dyDescent="0.35"/>
    <row r="37" spans="1:6" ht="14.4" customHeight="1" x14ac:dyDescent="0.3">
      <c r="A37" s="747" t="s">
        <v>1514</v>
      </c>
      <c r="B37" s="229">
        <v>13862.170000000002</v>
      </c>
      <c r="C37" s="738">
        <v>7.043586215573075E-2</v>
      </c>
      <c r="D37" s="229">
        <v>182943.39999999976</v>
      </c>
      <c r="E37" s="738">
        <v>0.92956413784426917</v>
      </c>
      <c r="F37" s="746">
        <v>196805.56999999977</v>
      </c>
    </row>
    <row r="38" spans="1:6" ht="14.4" customHeight="1" x14ac:dyDescent="0.3">
      <c r="A38" s="686" t="s">
        <v>1530</v>
      </c>
      <c r="B38" s="663">
        <v>2772.1800000000003</v>
      </c>
      <c r="C38" s="676">
        <v>5.0058677890254012E-2</v>
      </c>
      <c r="D38" s="663">
        <v>52606.430000000008</v>
      </c>
      <c r="E38" s="676">
        <v>0.94994132210974602</v>
      </c>
      <c r="F38" s="664">
        <v>55378.610000000008</v>
      </c>
    </row>
    <row r="39" spans="1:6" ht="14.4" customHeight="1" x14ac:dyDescent="0.3">
      <c r="A39" s="686" t="s">
        <v>1520</v>
      </c>
      <c r="B39" s="663">
        <v>1657.92</v>
      </c>
      <c r="C39" s="676">
        <v>0.10535935118894045</v>
      </c>
      <c r="D39" s="663">
        <v>14077.939999999997</v>
      </c>
      <c r="E39" s="676">
        <v>0.89464064881105954</v>
      </c>
      <c r="F39" s="664">
        <v>15735.859999999997</v>
      </c>
    </row>
    <row r="40" spans="1:6" ht="14.4" customHeight="1" x14ac:dyDescent="0.3">
      <c r="A40" s="686" t="s">
        <v>1522</v>
      </c>
      <c r="B40" s="663">
        <v>347.08</v>
      </c>
      <c r="C40" s="676">
        <v>0.26903340826292538</v>
      </c>
      <c r="D40" s="663">
        <v>943.02</v>
      </c>
      <c r="E40" s="676">
        <v>0.73096659173707468</v>
      </c>
      <c r="F40" s="664">
        <v>1290.0999999999999</v>
      </c>
    </row>
    <row r="41" spans="1:6" ht="14.4" customHeight="1" x14ac:dyDescent="0.3">
      <c r="A41" s="686" t="s">
        <v>2195</v>
      </c>
      <c r="B41" s="663">
        <v>296.52</v>
      </c>
      <c r="C41" s="676">
        <v>0.71342299641508067</v>
      </c>
      <c r="D41" s="663">
        <v>119.11</v>
      </c>
      <c r="E41" s="676">
        <v>0.28657700358491928</v>
      </c>
      <c r="F41" s="664">
        <v>415.63</v>
      </c>
    </row>
    <row r="42" spans="1:6" ht="14.4" customHeight="1" x14ac:dyDescent="0.3">
      <c r="A42" s="686" t="s">
        <v>2196</v>
      </c>
      <c r="B42" s="663">
        <v>222.25</v>
      </c>
      <c r="C42" s="676">
        <v>0.20237108802345591</v>
      </c>
      <c r="D42" s="663">
        <v>875.98</v>
      </c>
      <c r="E42" s="676">
        <v>0.79762891197654406</v>
      </c>
      <c r="F42" s="664">
        <v>1098.23</v>
      </c>
    </row>
    <row r="43" spans="1:6" ht="14.4" customHeight="1" x14ac:dyDescent="0.3">
      <c r="A43" s="686" t="s">
        <v>2197</v>
      </c>
      <c r="B43" s="663">
        <v>200.07</v>
      </c>
      <c r="C43" s="676">
        <v>1</v>
      </c>
      <c r="D43" s="663"/>
      <c r="E43" s="676">
        <v>0</v>
      </c>
      <c r="F43" s="664">
        <v>200.07</v>
      </c>
    </row>
    <row r="44" spans="1:6" ht="14.4" customHeight="1" x14ac:dyDescent="0.3">
      <c r="A44" s="686" t="s">
        <v>1532</v>
      </c>
      <c r="B44" s="663">
        <v>48.31</v>
      </c>
      <c r="C44" s="676">
        <v>6.0131639872343145E-3</v>
      </c>
      <c r="D44" s="663">
        <v>7985.730000000005</v>
      </c>
      <c r="E44" s="676">
        <v>0.99398683601276561</v>
      </c>
      <c r="F44" s="664">
        <v>8034.0400000000054</v>
      </c>
    </row>
    <row r="45" spans="1:6" ht="14.4" customHeight="1" x14ac:dyDescent="0.3">
      <c r="A45" s="686" t="s">
        <v>2198</v>
      </c>
      <c r="B45" s="663">
        <v>10.73</v>
      </c>
      <c r="C45" s="676">
        <v>1</v>
      </c>
      <c r="D45" s="663"/>
      <c r="E45" s="676">
        <v>0</v>
      </c>
      <c r="F45" s="664">
        <v>10.73</v>
      </c>
    </row>
    <row r="46" spans="1:6" ht="14.4" customHeight="1" x14ac:dyDescent="0.3">
      <c r="A46" s="686" t="s">
        <v>1534</v>
      </c>
      <c r="B46" s="663"/>
      <c r="C46" s="676">
        <v>0</v>
      </c>
      <c r="D46" s="663">
        <v>443.52</v>
      </c>
      <c r="E46" s="676">
        <v>1</v>
      </c>
      <c r="F46" s="664">
        <v>443.52</v>
      </c>
    </row>
    <row r="47" spans="1:6" ht="14.4" customHeight="1" x14ac:dyDescent="0.3">
      <c r="A47" s="686" t="s">
        <v>1523</v>
      </c>
      <c r="B47" s="663"/>
      <c r="C47" s="676">
        <v>0</v>
      </c>
      <c r="D47" s="663">
        <v>1875.86</v>
      </c>
      <c r="E47" s="676">
        <v>1</v>
      </c>
      <c r="F47" s="664">
        <v>1875.86</v>
      </c>
    </row>
    <row r="48" spans="1:6" ht="14.4" customHeight="1" x14ac:dyDescent="0.3">
      <c r="A48" s="686" t="s">
        <v>2199</v>
      </c>
      <c r="B48" s="663"/>
      <c r="C48" s="676">
        <v>0</v>
      </c>
      <c r="D48" s="663">
        <v>807</v>
      </c>
      <c r="E48" s="676">
        <v>1</v>
      </c>
      <c r="F48" s="664">
        <v>807</v>
      </c>
    </row>
    <row r="49" spans="1:6" ht="14.4" customHeight="1" x14ac:dyDescent="0.3">
      <c r="A49" s="686" t="s">
        <v>1538</v>
      </c>
      <c r="B49" s="663"/>
      <c r="C49" s="676">
        <v>0</v>
      </c>
      <c r="D49" s="663">
        <v>100.92</v>
      </c>
      <c r="E49" s="676">
        <v>1</v>
      </c>
      <c r="F49" s="664">
        <v>100.92</v>
      </c>
    </row>
    <row r="50" spans="1:6" ht="14.4" customHeight="1" x14ac:dyDescent="0.3">
      <c r="A50" s="686" t="s">
        <v>2200</v>
      </c>
      <c r="B50" s="663">
        <v>0</v>
      </c>
      <c r="C50" s="676"/>
      <c r="D50" s="663">
        <v>0</v>
      </c>
      <c r="E50" s="676"/>
      <c r="F50" s="664">
        <v>0</v>
      </c>
    </row>
    <row r="51" spans="1:6" ht="14.4" customHeight="1" x14ac:dyDescent="0.3">
      <c r="A51" s="686" t="s">
        <v>2201</v>
      </c>
      <c r="B51" s="663"/>
      <c r="C51" s="676">
        <v>0</v>
      </c>
      <c r="D51" s="663">
        <v>137.66</v>
      </c>
      <c r="E51" s="676">
        <v>1</v>
      </c>
      <c r="F51" s="664">
        <v>137.66</v>
      </c>
    </row>
    <row r="52" spans="1:6" ht="14.4" customHeight="1" x14ac:dyDescent="0.3">
      <c r="A52" s="686" t="s">
        <v>2202</v>
      </c>
      <c r="B52" s="663">
        <v>0</v>
      </c>
      <c r="C52" s="676">
        <v>0</v>
      </c>
      <c r="D52" s="663">
        <v>130.15</v>
      </c>
      <c r="E52" s="676">
        <v>1</v>
      </c>
      <c r="F52" s="664">
        <v>130.15</v>
      </c>
    </row>
    <row r="53" spans="1:6" ht="14.4" customHeight="1" x14ac:dyDescent="0.3">
      <c r="A53" s="686" t="s">
        <v>2203</v>
      </c>
      <c r="B53" s="663">
        <v>0</v>
      </c>
      <c r="C53" s="676"/>
      <c r="D53" s="663"/>
      <c r="E53" s="676"/>
      <c r="F53" s="664">
        <v>0</v>
      </c>
    </row>
    <row r="54" spans="1:6" ht="14.4" customHeight="1" x14ac:dyDescent="0.3">
      <c r="A54" s="686" t="s">
        <v>2204</v>
      </c>
      <c r="B54" s="663">
        <v>0</v>
      </c>
      <c r="C54" s="676"/>
      <c r="D54" s="663"/>
      <c r="E54" s="676"/>
      <c r="F54" s="664">
        <v>0</v>
      </c>
    </row>
    <row r="55" spans="1:6" ht="14.4" customHeight="1" x14ac:dyDescent="0.3">
      <c r="A55" s="686" t="s">
        <v>1526</v>
      </c>
      <c r="B55" s="663"/>
      <c r="C55" s="676"/>
      <c r="D55" s="663">
        <v>0</v>
      </c>
      <c r="E55" s="676"/>
      <c r="F55" s="664">
        <v>0</v>
      </c>
    </row>
    <row r="56" spans="1:6" ht="14.4" customHeight="1" x14ac:dyDescent="0.3">
      <c r="A56" s="686" t="s">
        <v>1537</v>
      </c>
      <c r="B56" s="663"/>
      <c r="C56" s="676">
        <v>0</v>
      </c>
      <c r="D56" s="663">
        <v>216.16</v>
      </c>
      <c r="E56" s="676">
        <v>1</v>
      </c>
      <c r="F56" s="664">
        <v>216.16</v>
      </c>
    </row>
    <row r="57" spans="1:6" ht="14.4" customHeight="1" x14ac:dyDescent="0.3">
      <c r="A57" s="686" t="s">
        <v>2205</v>
      </c>
      <c r="B57" s="663"/>
      <c r="C57" s="676">
        <v>0</v>
      </c>
      <c r="D57" s="663">
        <v>39.61</v>
      </c>
      <c r="E57" s="676">
        <v>1</v>
      </c>
      <c r="F57" s="664">
        <v>39.61</v>
      </c>
    </row>
    <row r="58" spans="1:6" ht="14.4" customHeight="1" x14ac:dyDescent="0.3">
      <c r="A58" s="686" t="s">
        <v>1525</v>
      </c>
      <c r="B58" s="663"/>
      <c r="C58" s="676">
        <v>0</v>
      </c>
      <c r="D58" s="663">
        <v>413.22</v>
      </c>
      <c r="E58" s="676">
        <v>1</v>
      </c>
      <c r="F58" s="664">
        <v>413.22</v>
      </c>
    </row>
    <row r="59" spans="1:6" ht="14.4" customHeight="1" x14ac:dyDescent="0.3">
      <c r="A59" s="686" t="s">
        <v>1516</v>
      </c>
      <c r="B59" s="663"/>
      <c r="C59" s="676">
        <v>0</v>
      </c>
      <c r="D59" s="663">
        <v>12096.279999999999</v>
      </c>
      <c r="E59" s="676">
        <v>1</v>
      </c>
      <c r="F59" s="664">
        <v>12096.279999999999</v>
      </c>
    </row>
    <row r="60" spans="1:6" ht="14.4" customHeight="1" x14ac:dyDescent="0.3">
      <c r="A60" s="686" t="s">
        <v>2206</v>
      </c>
      <c r="B60" s="663"/>
      <c r="C60" s="676">
        <v>0</v>
      </c>
      <c r="D60" s="663">
        <v>83.1</v>
      </c>
      <c r="E60" s="676">
        <v>1</v>
      </c>
      <c r="F60" s="664">
        <v>83.1</v>
      </c>
    </row>
    <row r="61" spans="1:6" ht="14.4" customHeight="1" x14ac:dyDescent="0.3">
      <c r="A61" s="686" t="s">
        <v>2207</v>
      </c>
      <c r="B61" s="663"/>
      <c r="C61" s="676">
        <v>0</v>
      </c>
      <c r="D61" s="663">
        <v>195.89999999999998</v>
      </c>
      <c r="E61" s="676">
        <v>1</v>
      </c>
      <c r="F61" s="664">
        <v>195.89999999999998</v>
      </c>
    </row>
    <row r="62" spans="1:6" ht="14.4" customHeight="1" thickBot="1" x14ac:dyDescent="0.35">
      <c r="A62" s="687" t="s">
        <v>2208</v>
      </c>
      <c r="B62" s="678"/>
      <c r="C62" s="679">
        <v>0</v>
      </c>
      <c r="D62" s="678">
        <v>279.44</v>
      </c>
      <c r="E62" s="679">
        <v>1</v>
      </c>
      <c r="F62" s="680">
        <v>279.44</v>
      </c>
    </row>
    <row r="63" spans="1:6" ht="14.4" customHeight="1" thickBot="1" x14ac:dyDescent="0.35">
      <c r="A63" s="681" t="s">
        <v>3</v>
      </c>
      <c r="B63" s="682">
        <v>19417.230000000007</v>
      </c>
      <c r="C63" s="683">
        <v>6.5645842020590137E-2</v>
      </c>
      <c r="D63" s="682">
        <v>276370.42999999976</v>
      </c>
      <c r="E63" s="683">
        <v>0.93435415797941013</v>
      </c>
      <c r="F63" s="684">
        <v>295787.65999999968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{EC58BF74-4F1B-4E88-9168-EB74FB641F51}</x14:id>
        </ext>
      </extLst>
    </cfRule>
  </conditionalFormatting>
  <conditionalFormatting sqref="F37:F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{73EFDB3B-3498-4A21-8E08-A11CBDA7B799}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58BF74-4F1B-4E88-9168-EB74FB641F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73EFDB3B-3498-4A21-8E08-A11CBDA7B7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2223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138</v>
      </c>
      <c r="G3" s="47">
        <f>SUBTOTAL(9,G6:G1048576)</f>
        <v>19417.23</v>
      </c>
      <c r="H3" s="48">
        <f>IF(M3=0,0,G3/M3)</f>
        <v>6.5645842020590039E-2</v>
      </c>
      <c r="I3" s="47">
        <f>SUBTOTAL(9,I6:I1048576)</f>
        <v>1401</v>
      </c>
      <c r="J3" s="47">
        <f>SUBTOTAL(9,J6:J1048576)</f>
        <v>276370.42999999993</v>
      </c>
      <c r="K3" s="48">
        <f>IF(M3=0,0,J3/M3)</f>
        <v>0.93435415797940979</v>
      </c>
      <c r="L3" s="47">
        <f>SUBTOTAL(9,L6:L1048576)</f>
        <v>1539</v>
      </c>
      <c r="M3" s="49">
        <f>SUBTOTAL(9,M6:M1048576)</f>
        <v>295787.65999999997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1660</v>
      </c>
      <c r="B6" s="733" t="s">
        <v>2209</v>
      </c>
      <c r="C6" s="733" t="s">
        <v>2131</v>
      </c>
      <c r="D6" s="733" t="s">
        <v>2132</v>
      </c>
      <c r="E6" s="733" t="s">
        <v>2133</v>
      </c>
      <c r="F6" s="229"/>
      <c r="G6" s="229"/>
      <c r="H6" s="738">
        <v>0</v>
      </c>
      <c r="I6" s="229">
        <v>1</v>
      </c>
      <c r="J6" s="229">
        <v>125.14</v>
      </c>
      <c r="K6" s="738">
        <v>1</v>
      </c>
      <c r="L6" s="229">
        <v>1</v>
      </c>
      <c r="M6" s="746">
        <v>125.14</v>
      </c>
    </row>
    <row r="7" spans="1:13" ht="14.4" customHeight="1" x14ac:dyDescent="0.3">
      <c r="A7" s="659" t="s">
        <v>1660</v>
      </c>
      <c r="B7" s="660" t="s">
        <v>1583</v>
      </c>
      <c r="C7" s="660" t="s">
        <v>1377</v>
      </c>
      <c r="D7" s="660" t="s">
        <v>1378</v>
      </c>
      <c r="E7" s="660" t="s">
        <v>1379</v>
      </c>
      <c r="F7" s="663"/>
      <c r="G7" s="663"/>
      <c r="H7" s="676">
        <v>0</v>
      </c>
      <c r="I7" s="663">
        <v>7</v>
      </c>
      <c r="J7" s="663">
        <v>1078.07</v>
      </c>
      <c r="K7" s="676">
        <v>1</v>
      </c>
      <c r="L7" s="663">
        <v>7</v>
      </c>
      <c r="M7" s="664">
        <v>1078.07</v>
      </c>
    </row>
    <row r="8" spans="1:13" ht="14.4" customHeight="1" x14ac:dyDescent="0.3">
      <c r="A8" s="659" t="s">
        <v>1660</v>
      </c>
      <c r="B8" s="660" t="s">
        <v>1590</v>
      </c>
      <c r="C8" s="660" t="s">
        <v>1672</v>
      </c>
      <c r="D8" s="660" t="s">
        <v>656</v>
      </c>
      <c r="E8" s="660" t="s">
        <v>1673</v>
      </c>
      <c r="F8" s="663"/>
      <c r="G8" s="663"/>
      <c r="H8" s="676">
        <v>0</v>
      </c>
      <c r="I8" s="663">
        <v>3</v>
      </c>
      <c r="J8" s="663">
        <v>89.34</v>
      </c>
      <c r="K8" s="676">
        <v>1</v>
      </c>
      <c r="L8" s="663">
        <v>3</v>
      </c>
      <c r="M8" s="664">
        <v>89.34</v>
      </c>
    </row>
    <row r="9" spans="1:13" ht="14.4" customHeight="1" x14ac:dyDescent="0.3">
      <c r="A9" s="659" t="s">
        <v>1632</v>
      </c>
      <c r="B9" s="660" t="s">
        <v>1576</v>
      </c>
      <c r="C9" s="660" t="s">
        <v>1318</v>
      </c>
      <c r="D9" s="660" t="s">
        <v>1577</v>
      </c>
      <c r="E9" s="660" t="s">
        <v>1578</v>
      </c>
      <c r="F9" s="663"/>
      <c r="G9" s="663"/>
      <c r="H9" s="676">
        <v>0</v>
      </c>
      <c r="I9" s="663">
        <v>21</v>
      </c>
      <c r="J9" s="663">
        <v>4529.21</v>
      </c>
      <c r="K9" s="676">
        <v>1</v>
      </c>
      <c r="L9" s="663">
        <v>21</v>
      </c>
      <c r="M9" s="664">
        <v>4529.21</v>
      </c>
    </row>
    <row r="10" spans="1:13" ht="14.4" customHeight="1" x14ac:dyDescent="0.3">
      <c r="A10" s="659" t="s">
        <v>1632</v>
      </c>
      <c r="B10" s="660" t="s">
        <v>1576</v>
      </c>
      <c r="C10" s="660" t="s">
        <v>1984</v>
      </c>
      <c r="D10" s="660" t="s">
        <v>1985</v>
      </c>
      <c r="E10" s="660" t="s">
        <v>1986</v>
      </c>
      <c r="F10" s="663"/>
      <c r="G10" s="663"/>
      <c r="H10" s="676">
        <v>0</v>
      </c>
      <c r="I10" s="663">
        <v>1</v>
      </c>
      <c r="J10" s="663">
        <v>79.36</v>
      </c>
      <c r="K10" s="676">
        <v>1</v>
      </c>
      <c r="L10" s="663">
        <v>1</v>
      </c>
      <c r="M10" s="664">
        <v>79.36</v>
      </c>
    </row>
    <row r="11" spans="1:13" ht="14.4" customHeight="1" x14ac:dyDescent="0.3">
      <c r="A11" s="659" t="s">
        <v>1632</v>
      </c>
      <c r="B11" s="660" t="s">
        <v>1576</v>
      </c>
      <c r="C11" s="660" t="s">
        <v>1797</v>
      </c>
      <c r="D11" s="660" t="s">
        <v>1798</v>
      </c>
      <c r="E11" s="660" t="s">
        <v>1799</v>
      </c>
      <c r="F11" s="663"/>
      <c r="G11" s="663"/>
      <c r="H11" s="676">
        <v>0</v>
      </c>
      <c r="I11" s="663">
        <v>1</v>
      </c>
      <c r="J11" s="663">
        <v>99.7</v>
      </c>
      <c r="K11" s="676">
        <v>1</v>
      </c>
      <c r="L11" s="663">
        <v>1</v>
      </c>
      <c r="M11" s="664">
        <v>99.7</v>
      </c>
    </row>
    <row r="12" spans="1:13" ht="14.4" customHeight="1" x14ac:dyDescent="0.3">
      <c r="A12" s="659" t="s">
        <v>1632</v>
      </c>
      <c r="B12" s="660" t="s">
        <v>1576</v>
      </c>
      <c r="C12" s="660" t="s">
        <v>2149</v>
      </c>
      <c r="D12" s="660" t="s">
        <v>1798</v>
      </c>
      <c r="E12" s="660" t="s">
        <v>2150</v>
      </c>
      <c r="F12" s="663"/>
      <c r="G12" s="663"/>
      <c r="H12" s="676">
        <v>0</v>
      </c>
      <c r="I12" s="663">
        <v>2</v>
      </c>
      <c r="J12" s="663">
        <v>504.14</v>
      </c>
      <c r="K12" s="676">
        <v>1</v>
      </c>
      <c r="L12" s="663">
        <v>2</v>
      </c>
      <c r="M12" s="664">
        <v>504.14</v>
      </c>
    </row>
    <row r="13" spans="1:13" ht="14.4" customHeight="1" x14ac:dyDescent="0.3">
      <c r="A13" s="659" t="s">
        <v>1632</v>
      </c>
      <c r="B13" s="660" t="s">
        <v>1576</v>
      </c>
      <c r="C13" s="660" t="s">
        <v>1669</v>
      </c>
      <c r="D13" s="660" t="s">
        <v>1577</v>
      </c>
      <c r="E13" s="660" t="s">
        <v>1578</v>
      </c>
      <c r="F13" s="663">
        <v>2</v>
      </c>
      <c r="G13" s="663">
        <v>490.17</v>
      </c>
      <c r="H13" s="676">
        <v>1</v>
      </c>
      <c r="I13" s="663"/>
      <c r="J13" s="663"/>
      <c r="K13" s="676">
        <v>0</v>
      </c>
      <c r="L13" s="663">
        <v>2</v>
      </c>
      <c r="M13" s="664">
        <v>490.17</v>
      </c>
    </row>
    <row r="14" spans="1:13" ht="14.4" customHeight="1" x14ac:dyDescent="0.3">
      <c r="A14" s="659" t="s">
        <v>1632</v>
      </c>
      <c r="B14" s="660" t="s">
        <v>1581</v>
      </c>
      <c r="C14" s="660" t="s">
        <v>1373</v>
      </c>
      <c r="D14" s="660" t="s">
        <v>1374</v>
      </c>
      <c r="E14" s="660" t="s">
        <v>1582</v>
      </c>
      <c r="F14" s="663"/>
      <c r="G14" s="663"/>
      <c r="H14" s="676">
        <v>0</v>
      </c>
      <c r="I14" s="663">
        <v>2</v>
      </c>
      <c r="J14" s="663">
        <v>368.44</v>
      </c>
      <c r="K14" s="676">
        <v>1</v>
      </c>
      <c r="L14" s="663">
        <v>2</v>
      </c>
      <c r="M14" s="664">
        <v>368.44</v>
      </c>
    </row>
    <row r="15" spans="1:13" ht="14.4" customHeight="1" x14ac:dyDescent="0.3">
      <c r="A15" s="659" t="s">
        <v>1632</v>
      </c>
      <c r="B15" s="660" t="s">
        <v>1583</v>
      </c>
      <c r="C15" s="660" t="s">
        <v>1377</v>
      </c>
      <c r="D15" s="660" t="s">
        <v>1378</v>
      </c>
      <c r="E15" s="660" t="s">
        <v>1379</v>
      </c>
      <c r="F15" s="663"/>
      <c r="G15" s="663"/>
      <c r="H15" s="676">
        <v>0</v>
      </c>
      <c r="I15" s="663">
        <v>6</v>
      </c>
      <c r="J15" s="663">
        <v>924.06</v>
      </c>
      <c r="K15" s="676">
        <v>1</v>
      </c>
      <c r="L15" s="663">
        <v>6</v>
      </c>
      <c r="M15" s="664">
        <v>924.06</v>
      </c>
    </row>
    <row r="16" spans="1:13" ht="14.4" customHeight="1" x14ac:dyDescent="0.3">
      <c r="A16" s="659" t="s">
        <v>1633</v>
      </c>
      <c r="B16" s="660" t="s">
        <v>1576</v>
      </c>
      <c r="C16" s="660" t="s">
        <v>1318</v>
      </c>
      <c r="D16" s="660" t="s">
        <v>1577</v>
      </c>
      <c r="E16" s="660" t="s">
        <v>1578</v>
      </c>
      <c r="F16" s="663"/>
      <c r="G16" s="663"/>
      <c r="H16" s="676">
        <v>0</v>
      </c>
      <c r="I16" s="663">
        <v>12</v>
      </c>
      <c r="J16" s="663">
        <v>3293.92</v>
      </c>
      <c r="K16" s="676">
        <v>1</v>
      </c>
      <c r="L16" s="663">
        <v>12</v>
      </c>
      <c r="M16" s="664">
        <v>3293.92</v>
      </c>
    </row>
    <row r="17" spans="1:13" ht="14.4" customHeight="1" x14ac:dyDescent="0.3">
      <c r="A17" s="659" t="s">
        <v>1633</v>
      </c>
      <c r="B17" s="660" t="s">
        <v>1576</v>
      </c>
      <c r="C17" s="660" t="s">
        <v>1797</v>
      </c>
      <c r="D17" s="660" t="s">
        <v>1798</v>
      </c>
      <c r="E17" s="660" t="s">
        <v>1799</v>
      </c>
      <c r="F17" s="663"/>
      <c r="G17" s="663"/>
      <c r="H17" s="676">
        <v>0</v>
      </c>
      <c r="I17" s="663">
        <v>1</v>
      </c>
      <c r="J17" s="663">
        <v>99.7</v>
      </c>
      <c r="K17" s="676">
        <v>1</v>
      </c>
      <c r="L17" s="663">
        <v>1</v>
      </c>
      <c r="M17" s="664">
        <v>99.7</v>
      </c>
    </row>
    <row r="18" spans="1:13" ht="14.4" customHeight="1" x14ac:dyDescent="0.3">
      <c r="A18" s="659" t="s">
        <v>1633</v>
      </c>
      <c r="B18" s="660" t="s">
        <v>1583</v>
      </c>
      <c r="C18" s="660" t="s">
        <v>1377</v>
      </c>
      <c r="D18" s="660" t="s">
        <v>1378</v>
      </c>
      <c r="E18" s="660" t="s">
        <v>1379</v>
      </c>
      <c r="F18" s="663"/>
      <c r="G18" s="663"/>
      <c r="H18" s="676">
        <v>0</v>
      </c>
      <c r="I18" s="663">
        <v>1</v>
      </c>
      <c r="J18" s="663">
        <v>154.01</v>
      </c>
      <c r="K18" s="676">
        <v>1</v>
      </c>
      <c r="L18" s="663">
        <v>1</v>
      </c>
      <c r="M18" s="664">
        <v>154.01</v>
      </c>
    </row>
    <row r="19" spans="1:13" ht="14.4" customHeight="1" x14ac:dyDescent="0.3">
      <c r="A19" s="659" t="s">
        <v>1661</v>
      </c>
      <c r="B19" s="660" t="s">
        <v>1583</v>
      </c>
      <c r="C19" s="660" t="s">
        <v>1377</v>
      </c>
      <c r="D19" s="660" t="s">
        <v>1378</v>
      </c>
      <c r="E19" s="660" t="s">
        <v>1379</v>
      </c>
      <c r="F19" s="663"/>
      <c r="G19" s="663"/>
      <c r="H19" s="676">
        <v>0</v>
      </c>
      <c r="I19" s="663">
        <v>7</v>
      </c>
      <c r="J19" s="663">
        <v>1078.07</v>
      </c>
      <c r="K19" s="676">
        <v>1</v>
      </c>
      <c r="L19" s="663">
        <v>7</v>
      </c>
      <c r="M19" s="664">
        <v>1078.07</v>
      </c>
    </row>
    <row r="20" spans="1:13" ht="14.4" customHeight="1" x14ac:dyDescent="0.3">
      <c r="A20" s="659" t="s">
        <v>1661</v>
      </c>
      <c r="B20" s="660" t="s">
        <v>1583</v>
      </c>
      <c r="C20" s="660" t="s">
        <v>1699</v>
      </c>
      <c r="D20" s="660" t="s">
        <v>1700</v>
      </c>
      <c r="E20" s="660" t="s">
        <v>1701</v>
      </c>
      <c r="F20" s="663"/>
      <c r="G20" s="663"/>
      <c r="H20" s="676">
        <v>0</v>
      </c>
      <c r="I20" s="663">
        <v>3</v>
      </c>
      <c r="J20" s="663">
        <v>231.03000000000003</v>
      </c>
      <c r="K20" s="676">
        <v>1</v>
      </c>
      <c r="L20" s="663">
        <v>3</v>
      </c>
      <c r="M20" s="664">
        <v>231.03000000000003</v>
      </c>
    </row>
    <row r="21" spans="1:13" ht="14.4" customHeight="1" x14ac:dyDescent="0.3">
      <c r="A21" s="659" t="s">
        <v>1661</v>
      </c>
      <c r="B21" s="660" t="s">
        <v>1583</v>
      </c>
      <c r="C21" s="660" t="s">
        <v>1901</v>
      </c>
      <c r="D21" s="660" t="s">
        <v>1378</v>
      </c>
      <c r="E21" s="660" t="s">
        <v>1379</v>
      </c>
      <c r="F21" s="663">
        <v>1</v>
      </c>
      <c r="G21" s="663">
        <v>154.01</v>
      </c>
      <c r="H21" s="676">
        <v>1</v>
      </c>
      <c r="I21" s="663"/>
      <c r="J21" s="663"/>
      <c r="K21" s="676">
        <v>0</v>
      </c>
      <c r="L21" s="663">
        <v>1</v>
      </c>
      <c r="M21" s="664">
        <v>154.01</v>
      </c>
    </row>
    <row r="22" spans="1:13" ht="14.4" customHeight="1" x14ac:dyDescent="0.3">
      <c r="A22" s="659" t="s">
        <v>1661</v>
      </c>
      <c r="B22" s="660" t="s">
        <v>1590</v>
      </c>
      <c r="C22" s="660" t="s">
        <v>1672</v>
      </c>
      <c r="D22" s="660" t="s">
        <v>656</v>
      </c>
      <c r="E22" s="660" t="s">
        <v>1673</v>
      </c>
      <c r="F22" s="663"/>
      <c r="G22" s="663"/>
      <c r="H22" s="676">
        <v>0</v>
      </c>
      <c r="I22" s="663">
        <v>2</v>
      </c>
      <c r="J22" s="663">
        <v>59.56</v>
      </c>
      <c r="K22" s="676">
        <v>1</v>
      </c>
      <c r="L22" s="663">
        <v>2</v>
      </c>
      <c r="M22" s="664">
        <v>59.56</v>
      </c>
    </row>
    <row r="23" spans="1:13" ht="14.4" customHeight="1" x14ac:dyDescent="0.3">
      <c r="A23" s="659" t="s">
        <v>1661</v>
      </c>
      <c r="B23" s="660" t="s">
        <v>1590</v>
      </c>
      <c r="C23" s="660" t="s">
        <v>1158</v>
      </c>
      <c r="D23" s="660" t="s">
        <v>656</v>
      </c>
      <c r="E23" s="660" t="s">
        <v>1591</v>
      </c>
      <c r="F23" s="663"/>
      <c r="G23" s="663"/>
      <c r="H23" s="676">
        <v>0</v>
      </c>
      <c r="I23" s="663">
        <v>1</v>
      </c>
      <c r="J23" s="663">
        <v>59.55</v>
      </c>
      <c r="K23" s="676">
        <v>1</v>
      </c>
      <c r="L23" s="663">
        <v>1</v>
      </c>
      <c r="M23" s="664">
        <v>59.55</v>
      </c>
    </row>
    <row r="24" spans="1:13" ht="14.4" customHeight="1" x14ac:dyDescent="0.3">
      <c r="A24" s="659" t="s">
        <v>1661</v>
      </c>
      <c r="B24" s="660" t="s">
        <v>1590</v>
      </c>
      <c r="C24" s="660" t="s">
        <v>2095</v>
      </c>
      <c r="D24" s="660" t="s">
        <v>656</v>
      </c>
      <c r="E24" s="660" t="s">
        <v>2040</v>
      </c>
      <c r="F24" s="663">
        <v>1</v>
      </c>
      <c r="G24" s="663">
        <v>0</v>
      </c>
      <c r="H24" s="676"/>
      <c r="I24" s="663"/>
      <c r="J24" s="663"/>
      <c r="K24" s="676"/>
      <c r="L24" s="663">
        <v>1</v>
      </c>
      <c r="M24" s="664">
        <v>0</v>
      </c>
    </row>
    <row r="25" spans="1:13" ht="14.4" customHeight="1" x14ac:dyDescent="0.3">
      <c r="A25" s="659" t="s">
        <v>1634</v>
      </c>
      <c r="B25" s="660" t="s">
        <v>1576</v>
      </c>
      <c r="C25" s="660" t="s">
        <v>1318</v>
      </c>
      <c r="D25" s="660" t="s">
        <v>1577</v>
      </c>
      <c r="E25" s="660" t="s">
        <v>1578</v>
      </c>
      <c r="F25" s="663"/>
      <c r="G25" s="663"/>
      <c r="H25" s="676">
        <v>0</v>
      </c>
      <c r="I25" s="663">
        <v>35</v>
      </c>
      <c r="J25" s="663">
        <v>7783.9500000000007</v>
      </c>
      <c r="K25" s="676">
        <v>1</v>
      </c>
      <c r="L25" s="663">
        <v>35</v>
      </c>
      <c r="M25" s="664">
        <v>7783.9500000000007</v>
      </c>
    </row>
    <row r="26" spans="1:13" ht="14.4" customHeight="1" x14ac:dyDescent="0.3">
      <c r="A26" s="659" t="s">
        <v>1634</v>
      </c>
      <c r="B26" s="660" t="s">
        <v>1576</v>
      </c>
      <c r="C26" s="660" t="s">
        <v>1453</v>
      </c>
      <c r="D26" s="660" t="s">
        <v>1613</v>
      </c>
      <c r="E26" s="660" t="s">
        <v>1614</v>
      </c>
      <c r="F26" s="663"/>
      <c r="G26" s="663"/>
      <c r="H26" s="676">
        <v>0</v>
      </c>
      <c r="I26" s="663">
        <v>1</v>
      </c>
      <c r="J26" s="663">
        <v>151.61000000000001</v>
      </c>
      <c r="K26" s="676">
        <v>1</v>
      </c>
      <c r="L26" s="663">
        <v>1</v>
      </c>
      <c r="M26" s="664">
        <v>151.61000000000001</v>
      </c>
    </row>
    <row r="27" spans="1:13" ht="14.4" customHeight="1" x14ac:dyDescent="0.3">
      <c r="A27" s="659" t="s">
        <v>1634</v>
      </c>
      <c r="B27" s="660" t="s">
        <v>1576</v>
      </c>
      <c r="C27" s="660" t="s">
        <v>1797</v>
      </c>
      <c r="D27" s="660" t="s">
        <v>1798</v>
      </c>
      <c r="E27" s="660" t="s">
        <v>1799</v>
      </c>
      <c r="F27" s="663"/>
      <c r="G27" s="663"/>
      <c r="H27" s="676">
        <v>0</v>
      </c>
      <c r="I27" s="663">
        <v>1</v>
      </c>
      <c r="J27" s="663">
        <v>152.36000000000001</v>
      </c>
      <c r="K27" s="676">
        <v>1</v>
      </c>
      <c r="L27" s="663">
        <v>1</v>
      </c>
      <c r="M27" s="664">
        <v>152.36000000000001</v>
      </c>
    </row>
    <row r="28" spans="1:13" ht="14.4" customHeight="1" x14ac:dyDescent="0.3">
      <c r="A28" s="659" t="s">
        <v>1634</v>
      </c>
      <c r="B28" s="660" t="s">
        <v>1583</v>
      </c>
      <c r="C28" s="660" t="s">
        <v>1377</v>
      </c>
      <c r="D28" s="660" t="s">
        <v>1378</v>
      </c>
      <c r="E28" s="660" t="s">
        <v>1379</v>
      </c>
      <c r="F28" s="663"/>
      <c r="G28" s="663"/>
      <c r="H28" s="676">
        <v>0</v>
      </c>
      <c r="I28" s="663">
        <v>6</v>
      </c>
      <c r="J28" s="663">
        <v>924.06</v>
      </c>
      <c r="K28" s="676">
        <v>1</v>
      </c>
      <c r="L28" s="663">
        <v>6</v>
      </c>
      <c r="M28" s="664">
        <v>924.06</v>
      </c>
    </row>
    <row r="29" spans="1:13" ht="14.4" customHeight="1" x14ac:dyDescent="0.3">
      <c r="A29" s="659" t="s">
        <v>1635</v>
      </c>
      <c r="B29" s="660" t="s">
        <v>2210</v>
      </c>
      <c r="C29" s="660" t="s">
        <v>1729</v>
      </c>
      <c r="D29" s="660" t="s">
        <v>1730</v>
      </c>
      <c r="E29" s="660" t="s">
        <v>1238</v>
      </c>
      <c r="F29" s="663"/>
      <c r="G29" s="663"/>
      <c r="H29" s="676">
        <v>0</v>
      </c>
      <c r="I29" s="663">
        <v>3</v>
      </c>
      <c r="J29" s="663">
        <v>195.89999999999998</v>
      </c>
      <c r="K29" s="676">
        <v>1</v>
      </c>
      <c r="L29" s="663">
        <v>3</v>
      </c>
      <c r="M29" s="664">
        <v>195.89999999999998</v>
      </c>
    </row>
    <row r="30" spans="1:13" ht="14.4" customHeight="1" x14ac:dyDescent="0.3">
      <c r="A30" s="659" t="s">
        <v>1635</v>
      </c>
      <c r="B30" s="660" t="s">
        <v>1576</v>
      </c>
      <c r="C30" s="660" t="s">
        <v>1318</v>
      </c>
      <c r="D30" s="660" t="s">
        <v>1577</v>
      </c>
      <c r="E30" s="660" t="s">
        <v>1578</v>
      </c>
      <c r="F30" s="663"/>
      <c r="G30" s="663"/>
      <c r="H30" s="676">
        <v>0</v>
      </c>
      <c r="I30" s="663">
        <v>84</v>
      </c>
      <c r="J30" s="663">
        <v>18999.09</v>
      </c>
      <c r="K30" s="676">
        <v>1</v>
      </c>
      <c r="L30" s="663">
        <v>84</v>
      </c>
      <c r="M30" s="664">
        <v>18999.09</v>
      </c>
    </row>
    <row r="31" spans="1:13" ht="14.4" customHeight="1" x14ac:dyDescent="0.3">
      <c r="A31" s="659" t="s">
        <v>1635</v>
      </c>
      <c r="B31" s="660" t="s">
        <v>1576</v>
      </c>
      <c r="C31" s="660" t="s">
        <v>1453</v>
      </c>
      <c r="D31" s="660" t="s">
        <v>1613</v>
      </c>
      <c r="E31" s="660" t="s">
        <v>1614</v>
      </c>
      <c r="F31" s="663"/>
      <c r="G31" s="663"/>
      <c r="H31" s="676">
        <v>0</v>
      </c>
      <c r="I31" s="663">
        <v>2</v>
      </c>
      <c r="J31" s="663">
        <v>484.92</v>
      </c>
      <c r="K31" s="676">
        <v>1</v>
      </c>
      <c r="L31" s="663">
        <v>2</v>
      </c>
      <c r="M31" s="664">
        <v>484.92</v>
      </c>
    </row>
    <row r="32" spans="1:13" ht="14.4" customHeight="1" x14ac:dyDescent="0.3">
      <c r="A32" s="659" t="s">
        <v>1635</v>
      </c>
      <c r="B32" s="660" t="s">
        <v>1581</v>
      </c>
      <c r="C32" s="660" t="s">
        <v>1731</v>
      </c>
      <c r="D32" s="660" t="s">
        <v>1732</v>
      </c>
      <c r="E32" s="660" t="s">
        <v>1733</v>
      </c>
      <c r="F32" s="663"/>
      <c r="G32" s="663"/>
      <c r="H32" s="676">
        <v>0</v>
      </c>
      <c r="I32" s="663">
        <v>3</v>
      </c>
      <c r="J32" s="663">
        <v>414.48</v>
      </c>
      <c r="K32" s="676">
        <v>1</v>
      </c>
      <c r="L32" s="663">
        <v>3</v>
      </c>
      <c r="M32" s="664">
        <v>414.48</v>
      </c>
    </row>
    <row r="33" spans="1:13" ht="14.4" customHeight="1" x14ac:dyDescent="0.3">
      <c r="A33" s="659" t="s">
        <v>1635</v>
      </c>
      <c r="B33" s="660" t="s">
        <v>1581</v>
      </c>
      <c r="C33" s="660" t="s">
        <v>1373</v>
      </c>
      <c r="D33" s="660" t="s">
        <v>1374</v>
      </c>
      <c r="E33" s="660" t="s">
        <v>1582</v>
      </c>
      <c r="F33" s="663"/>
      <c r="G33" s="663"/>
      <c r="H33" s="676">
        <v>0</v>
      </c>
      <c r="I33" s="663">
        <v>1</v>
      </c>
      <c r="J33" s="663">
        <v>184.22</v>
      </c>
      <c r="K33" s="676">
        <v>1</v>
      </c>
      <c r="L33" s="663">
        <v>1</v>
      </c>
      <c r="M33" s="664">
        <v>184.22</v>
      </c>
    </row>
    <row r="34" spans="1:13" ht="14.4" customHeight="1" x14ac:dyDescent="0.3">
      <c r="A34" s="659" t="s">
        <v>1635</v>
      </c>
      <c r="B34" s="660" t="s">
        <v>2211</v>
      </c>
      <c r="C34" s="660" t="s">
        <v>1751</v>
      </c>
      <c r="D34" s="660" t="s">
        <v>1752</v>
      </c>
      <c r="E34" s="660" t="s">
        <v>1753</v>
      </c>
      <c r="F34" s="663"/>
      <c r="G34" s="663"/>
      <c r="H34" s="676">
        <v>0</v>
      </c>
      <c r="I34" s="663">
        <v>1</v>
      </c>
      <c r="J34" s="663">
        <v>137.66</v>
      </c>
      <c r="K34" s="676">
        <v>1</v>
      </c>
      <c r="L34" s="663">
        <v>1</v>
      </c>
      <c r="M34" s="664">
        <v>137.66</v>
      </c>
    </row>
    <row r="35" spans="1:13" ht="14.4" customHeight="1" x14ac:dyDescent="0.3">
      <c r="A35" s="659" t="s">
        <v>1635</v>
      </c>
      <c r="B35" s="660" t="s">
        <v>1583</v>
      </c>
      <c r="C35" s="660" t="s">
        <v>1377</v>
      </c>
      <c r="D35" s="660" t="s">
        <v>1378</v>
      </c>
      <c r="E35" s="660" t="s">
        <v>1379</v>
      </c>
      <c r="F35" s="663"/>
      <c r="G35" s="663"/>
      <c r="H35" s="676">
        <v>0</v>
      </c>
      <c r="I35" s="663">
        <v>45</v>
      </c>
      <c r="J35" s="663">
        <v>6930.4500000000007</v>
      </c>
      <c r="K35" s="676">
        <v>1</v>
      </c>
      <c r="L35" s="663">
        <v>45</v>
      </c>
      <c r="M35" s="664">
        <v>6930.4500000000007</v>
      </c>
    </row>
    <row r="36" spans="1:13" ht="14.4" customHeight="1" x14ac:dyDescent="0.3">
      <c r="A36" s="659" t="s">
        <v>1635</v>
      </c>
      <c r="B36" s="660" t="s">
        <v>1583</v>
      </c>
      <c r="C36" s="660" t="s">
        <v>1699</v>
      </c>
      <c r="D36" s="660" t="s">
        <v>1700</v>
      </c>
      <c r="E36" s="660" t="s">
        <v>1701</v>
      </c>
      <c r="F36" s="663"/>
      <c r="G36" s="663"/>
      <c r="H36" s="676">
        <v>0</v>
      </c>
      <c r="I36" s="663">
        <v>14</v>
      </c>
      <c r="J36" s="663">
        <v>1078.1400000000001</v>
      </c>
      <c r="K36" s="676">
        <v>1</v>
      </c>
      <c r="L36" s="663">
        <v>14</v>
      </c>
      <c r="M36" s="664">
        <v>1078.1400000000001</v>
      </c>
    </row>
    <row r="37" spans="1:13" ht="14.4" customHeight="1" x14ac:dyDescent="0.3">
      <c r="A37" s="659" t="s">
        <v>1635</v>
      </c>
      <c r="B37" s="660" t="s">
        <v>1590</v>
      </c>
      <c r="C37" s="660" t="s">
        <v>1672</v>
      </c>
      <c r="D37" s="660" t="s">
        <v>656</v>
      </c>
      <c r="E37" s="660" t="s">
        <v>1673</v>
      </c>
      <c r="F37" s="663"/>
      <c r="G37" s="663"/>
      <c r="H37" s="676">
        <v>0</v>
      </c>
      <c r="I37" s="663">
        <v>62</v>
      </c>
      <c r="J37" s="663">
        <v>2717.27</v>
      </c>
      <c r="K37" s="676">
        <v>1</v>
      </c>
      <c r="L37" s="663">
        <v>62</v>
      </c>
      <c r="M37" s="664">
        <v>2717.27</v>
      </c>
    </row>
    <row r="38" spans="1:13" ht="14.4" customHeight="1" x14ac:dyDescent="0.3">
      <c r="A38" s="659" t="s">
        <v>1635</v>
      </c>
      <c r="B38" s="660" t="s">
        <v>1590</v>
      </c>
      <c r="C38" s="660" t="s">
        <v>1158</v>
      </c>
      <c r="D38" s="660" t="s">
        <v>656</v>
      </c>
      <c r="E38" s="660" t="s">
        <v>1591</v>
      </c>
      <c r="F38" s="663"/>
      <c r="G38" s="663"/>
      <c r="H38" s="676">
        <v>0</v>
      </c>
      <c r="I38" s="663">
        <v>1</v>
      </c>
      <c r="J38" s="663">
        <v>59.55</v>
      </c>
      <c r="K38" s="676">
        <v>1</v>
      </c>
      <c r="L38" s="663">
        <v>1</v>
      </c>
      <c r="M38" s="664">
        <v>59.55</v>
      </c>
    </row>
    <row r="39" spans="1:13" ht="14.4" customHeight="1" x14ac:dyDescent="0.3">
      <c r="A39" s="659" t="s">
        <v>1635</v>
      </c>
      <c r="B39" s="660" t="s">
        <v>1590</v>
      </c>
      <c r="C39" s="660" t="s">
        <v>1762</v>
      </c>
      <c r="D39" s="660" t="s">
        <v>656</v>
      </c>
      <c r="E39" s="660" t="s">
        <v>1673</v>
      </c>
      <c r="F39" s="663">
        <v>1</v>
      </c>
      <c r="G39" s="663">
        <v>48.31</v>
      </c>
      <c r="H39" s="676">
        <v>1</v>
      </c>
      <c r="I39" s="663"/>
      <c r="J39" s="663"/>
      <c r="K39" s="676">
        <v>0</v>
      </c>
      <c r="L39" s="663">
        <v>1</v>
      </c>
      <c r="M39" s="664">
        <v>48.31</v>
      </c>
    </row>
    <row r="40" spans="1:13" ht="14.4" customHeight="1" x14ac:dyDescent="0.3">
      <c r="A40" s="659" t="s">
        <v>1635</v>
      </c>
      <c r="B40" s="660" t="s">
        <v>1592</v>
      </c>
      <c r="C40" s="660" t="s">
        <v>1775</v>
      </c>
      <c r="D40" s="660" t="s">
        <v>1776</v>
      </c>
      <c r="E40" s="660" t="s">
        <v>1777</v>
      </c>
      <c r="F40" s="663"/>
      <c r="G40" s="663"/>
      <c r="H40" s="676">
        <v>0</v>
      </c>
      <c r="I40" s="663">
        <v>3</v>
      </c>
      <c r="J40" s="663">
        <v>943.02</v>
      </c>
      <c r="K40" s="676">
        <v>1</v>
      </c>
      <c r="L40" s="663">
        <v>3</v>
      </c>
      <c r="M40" s="664">
        <v>943.02</v>
      </c>
    </row>
    <row r="41" spans="1:13" ht="14.4" customHeight="1" x14ac:dyDescent="0.3">
      <c r="A41" s="659" t="s">
        <v>1635</v>
      </c>
      <c r="B41" s="660" t="s">
        <v>1592</v>
      </c>
      <c r="C41" s="660" t="s">
        <v>1778</v>
      </c>
      <c r="D41" s="660" t="s">
        <v>1779</v>
      </c>
      <c r="E41" s="660" t="s">
        <v>1780</v>
      </c>
      <c r="F41" s="663">
        <v>1</v>
      </c>
      <c r="G41" s="663">
        <v>0</v>
      </c>
      <c r="H41" s="676"/>
      <c r="I41" s="663"/>
      <c r="J41" s="663"/>
      <c r="K41" s="676"/>
      <c r="L41" s="663">
        <v>1</v>
      </c>
      <c r="M41" s="664">
        <v>0</v>
      </c>
    </row>
    <row r="42" spans="1:13" ht="14.4" customHeight="1" x14ac:dyDescent="0.3">
      <c r="A42" s="659" t="s">
        <v>1635</v>
      </c>
      <c r="B42" s="660" t="s">
        <v>2212</v>
      </c>
      <c r="C42" s="660" t="s">
        <v>1764</v>
      </c>
      <c r="D42" s="660" t="s">
        <v>1765</v>
      </c>
      <c r="E42" s="660" t="s">
        <v>1766</v>
      </c>
      <c r="F42" s="663"/>
      <c r="G42" s="663"/>
      <c r="H42" s="676">
        <v>0</v>
      </c>
      <c r="I42" s="663">
        <v>3</v>
      </c>
      <c r="J42" s="663">
        <v>807</v>
      </c>
      <c r="K42" s="676">
        <v>1</v>
      </c>
      <c r="L42" s="663">
        <v>3</v>
      </c>
      <c r="M42" s="664">
        <v>807</v>
      </c>
    </row>
    <row r="43" spans="1:13" ht="14.4" customHeight="1" x14ac:dyDescent="0.3">
      <c r="A43" s="659" t="s">
        <v>1635</v>
      </c>
      <c r="B43" s="660" t="s">
        <v>2213</v>
      </c>
      <c r="C43" s="660" t="s">
        <v>2162</v>
      </c>
      <c r="D43" s="660" t="s">
        <v>2163</v>
      </c>
      <c r="E43" s="660" t="s">
        <v>2164</v>
      </c>
      <c r="F43" s="663"/>
      <c r="G43" s="663"/>
      <c r="H43" s="676"/>
      <c r="I43" s="663">
        <v>1</v>
      </c>
      <c r="J43" s="663">
        <v>0</v>
      </c>
      <c r="K43" s="676"/>
      <c r="L43" s="663">
        <v>1</v>
      </c>
      <c r="M43" s="664">
        <v>0</v>
      </c>
    </row>
    <row r="44" spans="1:13" ht="14.4" customHeight="1" x14ac:dyDescent="0.3">
      <c r="A44" s="659" t="s">
        <v>1635</v>
      </c>
      <c r="B44" s="660" t="s">
        <v>2214</v>
      </c>
      <c r="C44" s="660" t="s">
        <v>2166</v>
      </c>
      <c r="D44" s="660" t="s">
        <v>2167</v>
      </c>
      <c r="E44" s="660" t="s">
        <v>2168</v>
      </c>
      <c r="F44" s="663"/>
      <c r="G44" s="663"/>
      <c r="H44" s="676">
        <v>0</v>
      </c>
      <c r="I44" s="663">
        <v>1</v>
      </c>
      <c r="J44" s="663">
        <v>39.61</v>
      </c>
      <c r="K44" s="676">
        <v>1</v>
      </c>
      <c r="L44" s="663">
        <v>1</v>
      </c>
      <c r="M44" s="664">
        <v>39.61</v>
      </c>
    </row>
    <row r="45" spans="1:13" ht="14.4" customHeight="1" x14ac:dyDescent="0.3">
      <c r="A45" s="659" t="s">
        <v>1636</v>
      </c>
      <c r="B45" s="660" t="s">
        <v>1576</v>
      </c>
      <c r="C45" s="660" t="s">
        <v>1667</v>
      </c>
      <c r="D45" s="660" t="s">
        <v>1577</v>
      </c>
      <c r="E45" s="660" t="s">
        <v>1668</v>
      </c>
      <c r="F45" s="663">
        <v>1</v>
      </c>
      <c r="G45" s="663">
        <v>0</v>
      </c>
      <c r="H45" s="676"/>
      <c r="I45" s="663"/>
      <c r="J45" s="663"/>
      <c r="K45" s="676"/>
      <c r="L45" s="663">
        <v>1</v>
      </c>
      <c r="M45" s="664">
        <v>0</v>
      </c>
    </row>
    <row r="46" spans="1:13" ht="14.4" customHeight="1" x14ac:dyDescent="0.3">
      <c r="A46" s="659" t="s">
        <v>1637</v>
      </c>
      <c r="B46" s="660" t="s">
        <v>1576</v>
      </c>
      <c r="C46" s="660" t="s">
        <v>1318</v>
      </c>
      <c r="D46" s="660" t="s">
        <v>1577</v>
      </c>
      <c r="E46" s="660" t="s">
        <v>1578</v>
      </c>
      <c r="F46" s="663"/>
      <c r="G46" s="663"/>
      <c r="H46" s="676">
        <v>0</v>
      </c>
      <c r="I46" s="663">
        <v>1</v>
      </c>
      <c r="J46" s="663">
        <v>333.31</v>
      </c>
      <c r="K46" s="676">
        <v>1</v>
      </c>
      <c r="L46" s="663">
        <v>1</v>
      </c>
      <c r="M46" s="664">
        <v>333.31</v>
      </c>
    </row>
    <row r="47" spans="1:13" ht="14.4" customHeight="1" x14ac:dyDescent="0.3">
      <c r="A47" s="659" t="s">
        <v>1638</v>
      </c>
      <c r="B47" s="660" t="s">
        <v>1576</v>
      </c>
      <c r="C47" s="660" t="s">
        <v>1318</v>
      </c>
      <c r="D47" s="660" t="s">
        <v>1577</v>
      </c>
      <c r="E47" s="660" t="s">
        <v>1578</v>
      </c>
      <c r="F47" s="663"/>
      <c r="G47" s="663"/>
      <c r="H47" s="676">
        <v>0</v>
      </c>
      <c r="I47" s="663">
        <v>2</v>
      </c>
      <c r="J47" s="663">
        <v>490.17</v>
      </c>
      <c r="K47" s="676">
        <v>1</v>
      </c>
      <c r="L47" s="663">
        <v>2</v>
      </c>
      <c r="M47" s="664">
        <v>490.17</v>
      </c>
    </row>
    <row r="48" spans="1:13" ht="14.4" customHeight="1" x14ac:dyDescent="0.3">
      <c r="A48" s="659" t="s">
        <v>1638</v>
      </c>
      <c r="B48" s="660" t="s">
        <v>1576</v>
      </c>
      <c r="C48" s="660" t="s">
        <v>2146</v>
      </c>
      <c r="D48" s="660" t="s">
        <v>2147</v>
      </c>
      <c r="E48" s="660" t="s">
        <v>2148</v>
      </c>
      <c r="F48" s="663"/>
      <c r="G48" s="663"/>
      <c r="H48" s="676">
        <v>0</v>
      </c>
      <c r="I48" s="663">
        <v>1</v>
      </c>
      <c r="J48" s="663">
        <v>333.31</v>
      </c>
      <c r="K48" s="676">
        <v>1</v>
      </c>
      <c r="L48" s="663">
        <v>1</v>
      </c>
      <c r="M48" s="664">
        <v>333.31</v>
      </c>
    </row>
    <row r="49" spans="1:13" ht="14.4" customHeight="1" x14ac:dyDescent="0.3">
      <c r="A49" s="659" t="s">
        <v>1638</v>
      </c>
      <c r="B49" s="660" t="s">
        <v>1583</v>
      </c>
      <c r="C49" s="660" t="s">
        <v>1377</v>
      </c>
      <c r="D49" s="660" t="s">
        <v>1378</v>
      </c>
      <c r="E49" s="660" t="s">
        <v>1379</v>
      </c>
      <c r="F49" s="663"/>
      <c r="G49" s="663"/>
      <c r="H49" s="676">
        <v>0</v>
      </c>
      <c r="I49" s="663">
        <v>2</v>
      </c>
      <c r="J49" s="663">
        <v>308.02</v>
      </c>
      <c r="K49" s="676">
        <v>1</v>
      </c>
      <c r="L49" s="663">
        <v>2</v>
      </c>
      <c r="M49" s="664">
        <v>308.02</v>
      </c>
    </row>
    <row r="50" spans="1:13" ht="14.4" customHeight="1" x14ac:dyDescent="0.3">
      <c r="A50" s="659" t="s">
        <v>1638</v>
      </c>
      <c r="B50" s="660" t="s">
        <v>1583</v>
      </c>
      <c r="C50" s="660" t="s">
        <v>1901</v>
      </c>
      <c r="D50" s="660" t="s">
        <v>1378</v>
      </c>
      <c r="E50" s="660" t="s">
        <v>1379</v>
      </c>
      <c r="F50" s="663">
        <v>2</v>
      </c>
      <c r="G50" s="663">
        <v>308.02</v>
      </c>
      <c r="H50" s="676">
        <v>1</v>
      </c>
      <c r="I50" s="663"/>
      <c r="J50" s="663"/>
      <c r="K50" s="676">
        <v>0</v>
      </c>
      <c r="L50" s="663">
        <v>2</v>
      </c>
      <c r="M50" s="664">
        <v>308.02</v>
      </c>
    </row>
    <row r="51" spans="1:13" ht="14.4" customHeight="1" x14ac:dyDescent="0.3">
      <c r="A51" s="659" t="s">
        <v>1638</v>
      </c>
      <c r="B51" s="660" t="s">
        <v>1590</v>
      </c>
      <c r="C51" s="660" t="s">
        <v>1158</v>
      </c>
      <c r="D51" s="660" t="s">
        <v>656</v>
      </c>
      <c r="E51" s="660" t="s">
        <v>1591</v>
      </c>
      <c r="F51" s="663"/>
      <c r="G51" s="663"/>
      <c r="H51" s="676">
        <v>0</v>
      </c>
      <c r="I51" s="663">
        <v>1</v>
      </c>
      <c r="J51" s="663">
        <v>96.63</v>
      </c>
      <c r="K51" s="676">
        <v>1</v>
      </c>
      <c r="L51" s="663">
        <v>1</v>
      </c>
      <c r="M51" s="664">
        <v>96.63</v>
      </c>
    </row>
    <row r="52" spans="1:13" ht="14.4" customHeight="1" x14ac:dyDescent="0.3">
      <c r="A52" s="659" t="s">
        <v>1638</v>
      </c>
      <c r="B52" s="660" t="s">
        <v>2215</v>
      </c>
      <c r="C52" s="660" t="s">
        <v>2088</v>
      </c>
      <c r="D52" s="660" t="s">
        <v>2089</v>
      </c>
      <c r="E52" s="660" t="s">
        <v>2090</v>
      </c>
      <c r="F52" s="663">
        <v>1</v>
      </c>
      <c r="G52" s="663">
        <v>0</v>
      </c>
      <c r="H52" s="676"/>
      <c r="I52" s="663"/>
      <c r="J52" s="663"/>
      <c r="K52" s="676"/>
      <c r="L52" s="663">
        <v>1</v>
      </c>
      <c r="M52" s="664">
        <v>0</v>
      </c>
    </row>
    <row r="53" spans="1:13" ht="14.4" customHeight="1" x14ac:dyDescent="0.3">
      <c r="A53" s="659" t="s">
        <v>1639</v>
      </c>
      <c r="B53" s="660" t="s">
        <v>1576</v>
      </c>
      <c r="C53" s="660" t="s">
        <v>1667</v>
      </c>
      <c r="D53" s="660" t="s">
        <v>1577</v>
      </c>
      <c r="E53" s="660" t="s">
        <v>1668</v>
      </c>
      <c r="F53" s="663">
        <v>1</v>
      </c>
      <c r="G53" s="663">
        <v>0</v>
      </c>
      <c r="H53" s="676"/>
      <c r="I53" s="663"/>
      <c r="J53" s="663"/>
      <c r="K53" s="676"/>
      <c r="L53" s="663">
        <v>1</v>
      </c>
      <c r="M53" s="664">
        <v>0</v>
      </c>
    </row>
    <row r="54" spans="1:13" ht="14.4" customHeight="1" x14ac:dyDescent="0.3">
      <c r="A54" s="659" t="s">
        <v>1639</v>
      </c>
      <c r="B54" s="660" t="s">
        <v>1576</v>
      </c>
      <c r="C54" s="660" t="s">
        <v>1318</v>
      </c>
      <c r="D54" s="660" t="s">
        <v>1577</v>
      </c>
      <c r="E54" s="660" t="s">
        <v>1578</v>
      </c>
      <c r="F54" s="663"/>
      <c r="G54" s="663"/>
      <c r="H54" s="676">
        <v>0</v>
      </c>
      <c r="I54" s="663">
        <v>38</v>
      </c>
      <c r="J54" s="663">
        <v>8430.98</v>
      </c>
      <c r="K54" s="676">
        <v>1</v>
      </c>
      <c r="L54" s="663">
        <v>38</v>
      </c>
      <c r="M54" s="664">
        <v>8430.98</v>
      </c>
    </row>
    <row r="55" spans="1:13" ht="14.4" customHeight="1" x14ac:dyDescent="0.3">
      <c r="A55" s="659" t="s">
        <v>1639</v>
      </c>
      <c r="B55" s="660" t="s">
        <v>1576</v>
      </c>
      <c r="C55" s="660" t="s">
        <v>1797</v>
      </c>
      <c r="D55" s="660" t="s">
        <v>1798</v>
      </c>
      <c r="E55" s="660" t="s">
        <v>1799</v>
      </c>
      <c r="F55" s="663"/>
      <c r="G55" s="663"/>
      <c r="H55" s="676">
        <v>0</v>
      </c>
      <c r="I55" s="663">
        <v>1</v>
      </c>
      <c r="J55" s="663">
        <v>99.7</v>
      </c>
      <c r="K55" s="676">
        <v>1</v>
      </c>
      <c r="L55" s="663">
        <v>1</v>
      </c>
      <c r="M55" s="664">
        <v>99.7</v>
      </c>
    </row>
    <row r="56" spans="1:13" ht="14.4" customHeight="1" x14ac:dyDescent="0.3">
      <c r="A56" s="659" t="s">
        <v>1639</v>
      </c>
      <c r="B56" s="660" t="s">
        <v>1576</v>
      </c>
      <c r="C56" s="660" t="s">
        <v>1669</v>
      </c>
      <c r="D56" s="660" t="s">
        <v>1577</v>
      </c>
      <c r="E56" s="660" t="s">
        <v>1578</v>
      </c>
      <c r="F56" s="663">
        <v>1</v>
      </c>
      <c r="G56" s="663">
        <v>333.31</v>
      </c>
      <c r="H56" s="676">
        <v>1</v>
      </c>
      <c r="I56" s="663"/>
      <c r="J56" s="663"/>
      <c r="K56" s="676">
        <v>0</v>
      </c>
      <c r="L56" s="663">
        <v>1</v>
      </c>
      <c r="M56" s="664">
        <v>333.31</v>
      </c>
    </row>
    <row r="57" spans="1:13" ht="14.4" customHeight="1" x14ac:dyDescent="0.3">
      <c r="A57" s="659" t="s">
        <v>1639</v>
      </c>
      <c r="B57" s="660" t="s">
        <v>1583</v>
      </c>
      <c r="C57" s="660" t="s">
        <v>1377</v>
      </c>
      <c r="D57" s="660" t="s">
        <v>1378</v>
      </c>
      <c r="E57" s="660" t="s">
        <v>1379</v>
      </c>
      <c r="F57" s="663"/>
      <c r="G57" s="663"/>
      <c r="H57" s="676">
        <v>0</v>
      </c>
      <c r="I57" s="663">
        <v>27</v>
      </c>
      <c r="J57" s="663">
        <v>4158.2700000000004</v>
      </c>
      <c r="K57" s="676">
        <v>1</v>
      </c>
      <c r="L57" s="663">
        <v>27</v>
      </c>
      <c r="M57" s="664">
        <v>4158.2700000000004</v>
      </c>
    </row>
    <row r="58" spans="1:13" ht="14.4" customHeight="1" x14ac:dyDescent="0.3">
      <c r="A58" s="659" t="s">
        <v>1639</v>
      </c>
      <c r="B58" s="660" t="s">
        <v>1583</v>
      </c>
      <c r="C58" s="660" t="s">
        <v>1699</v>
      </c>
      <c r="D58" s="660" t="s">
        <v>1700</v>
      </c>
      <c r="E58" s="660" t="s">
        <v>1701</v>
      </c>
      <c r="F58" s="663"/>
      <c r="G58" s="663"/>
      <c r="H58" s="676">
        <v>0</v>
      </c>
      <c r="I58" s="663">
        <v>6</v>
      </c>
      <c r="J58" s="663">
        <v>462.06000000000006</v>
      </c>
      <c r="K58" s="676">
        <v>1</v>
      </c>
      <c r="L58" s="663">
        <v>6</v>
      </c>
      <c r="M58" s="664">
        <v>462.06000000000006</v>
      </c>
    </row>
    <row r="59" spans="1:13" ht="14.4" customHeight="1" x14ac:dyDescent="0.3">
      <c r="A59" s="659" t="s">
        <v>1639</v>
      </c>
      <c r="B59" s="660" t="s">
        <v>2216</v>
      </c>
      <c r="C59" s="660" t="s">
        <v>1819</v>
      </c>
      <c r="D59" s="660" t="s">
        <v>1820</v>
      </c>
      <c r="E59" s="660" t="s">
        <v>1821</v>
      </c>
      <c r="F59" s="663"/>
      <c r="G59" s="663"/>
      <c r="H59" s="676">
        <v>0</v>
      </c>
      <c r="I59" s="663">
        <v>1</v>
      </c>
      <c r="J59" s="663">
        <v>119.11</v>
      </c>
      <c r="K59" s="676">
        <v>1</v>
      </c>
      <c r="L59" s="663">
        <v>1</v>
      </c>
      <c r="M59" s="664">
        <v>119.11</v>
      </c>
    </row>
    <row r="60" spans="1:13" ht="14.4" customHeight="1" x14ac:dyDescent="0.3">
      <c r="A60" s="659" t="s">
        <v>1639</v>
      </c>
      <c r="B60" s="660" t="s">
        <v>2216</v>
      </c>
      <c r="C60" s="660" t="s">
        <v>1822</v>
      </c>
      <c r="D60" s="660" t="s">
        <v>1823</v>
      </c>
      <c r="E60" s="660" t="s">
        <v>1824</v>
      </c>
      <c r="F60" s="663">
        <v>1</v>
      </c>
      <c r="G60" s="663">
        <v>98.84</v>
      </c>
      <c r="H60" s="676">
        <v>1</v>
      </c>
      <c r="I60" s="663"/>
      <c r="J60" s="663"/>
      <c r="K60" s="676">
        <v>0</v>
      </c>
      <c r="L60" s="663">
        <v>1</v>
      </c>
      <c r="M60" s="664">
        <v>98.84</v>
      </c>
    </row>
    <row r="61" spans="1:13" ht="14.4" customHeight="1" x14ac:dyDescent="0.3">
      <c r="A61" s="659" t="s">
        <v>1639</v>
      </c>
      <c r="B61" s="660" t="s">
        <v>1590</v>
      </c>
      <c r="C61" s="660" t="s">
        <v>1672</v>
      </c>
      <c r="D61" s="660" t="s">
        <v>656</v>
      </c>
      <c r="E61" s="660" t="s">
        <v>1673</v>
      </c>
      <c r="F61" s="663"/>
      <c r="G61" s="663"/>
      <c r="H61" s="676">
        <v>0</v>
      </c>
      <c r="I61" s="663">
        <v>5</v>
      </c>
      <c r="J61" s="663">
        <v>204.49</v>
      </c>
      <c r="K61" s="676">
        <v>1</v>
      </c>
      <c r="L61" s="663">
        <v>5</v>
      </c>
      <c r="M61" s="664">
        <v>204.49</v>
      </c>
    </row>
    <row r="62" spans="1:13" ht="14.4" customHeight="1" x14ac:dyDescent="0.3">
      <c r="A62" s="659" t="s">
        <v>1639</v>
      </c>
      <c r="B62" s="660" t="s">
        <v>2217</v>
      </c>
      <c r="C62" s="660" t="s">
        <v>1663</v>
      </c>
      <c r="D62" s="660" t="s">
        <v>1664</v>
      </c>
      <c r="E62" s="660" t="s">
        <v>1665</v>
      </c>
      <c r="F62" s="663">
        <v>1</v>
      </c>
      <c r="G62" s="663">
        <v>10.73</v>
      </c>
      <c r="H62" s="676">
        <v>1</v>
      </c>
      <c r="I62" s="663"/>
      <c r="J62" s="663"/>
      <c r="K62" s="676">
        <v>0</v>
      </c>
      <c r="L62" s="663">
        <v>1</v>
      </c>
      <c r="M62" s="664">
        <v>10.73</v>
      </c>
    </row>
    <row r="63" spans="1:13" ht="14.4" customHeight="1" x14ac:dyDescent="0.3">
      <c r="A63" s="659" t="s">
        <v>1639</v>
      </c>
      <c r="B63" s="660" t="s">
        <v>2213</v>
      </c>
      <c r="C63" s="660" t="s">
        <v>1812</v>
      </c>
      <c r="D63" s="660" t="s">
        <v>1813</v>
      </c>
      <c r="E63" s="660" t="s">
        <v>838</v>
      </c>
      <c r="F63" s="663">
        <v>1</v>
      </c>
      <c r="G63" s="663">
        <v>0</v>
      </c>
      <c r="H63" s="676"/>
      <c r="I63" s="663"/>
      <c r="J63" s="663"/>
      <c r="K63" s="676"/>
      <c r="L63" s="663">
        <v>1</v>
      </c>
      <c r="M63" s="664">
        <v>0</v>
      </c>
    </row>
    <row r="64" spans="1:13" ht="14.4" customHeight="1" x14ac:dyDescent="0.3">
      <c r="A64" s="659" t="s">
        <v>1640</v>
      </c>
      <c r="B64" s="660" t="s">
        <v>1576</v>
      </c>
      <c r="C64" s="660" t="s">
        <v>1318</v>
      </c>
      <c r="D64" s="660" t="s">
        <v>1577</v>
      </c>
      <c r="E64" s="660" t="s">
        <v>1578</v>
      </c>
      <c r="F64" s="663"/>
      <c r="G64" s="663"/>
      <c r="H64" s="676">
        <v>0</v>
      </c>
      <c r="I64" s="663">
        <v>16</v>
      </c>
      <c r="J64" s="663">
        <v>2686.21</v>
      </c>
      <c r="K64" s="676">
        <v>1</v>
      </c>
      <c r="L64" s="663">
        <v>16</v>
      </c>
      <c r="M64" s="664">
        <v>2686.21</v>
      </c>
    </row>
    <row r="65" spans="1:13" ht="14.4" customHeight="1" x14ac:dyDescent="0.3">
      <c r="A65" s="659" t="s">
        <v>1640</v>
      </c>
      <c r="B65" s="660" t="s">
        <v>1576</v>
      </c>
      <c r="C65" s="660" t="s">
        <v>1669</v>
      </c>
      <c r="D65" s="660" t="s">
        <v>1577</v>
      </c>
      <c r="E65" s="660" t="s">
        <v>1578</v>
      </c>
      <c r="F65" s="663">
        <v>1</v>
      </c>
      <c r="G65" s="663">
        <v>156.86000000000001</v>
      </c>
      <c r="H65" s="676">
        <v>1</v>
      </c>
      <c r="I65" s="663"/>
      <c r="J65" s="663"/>
      <c r="K65" s="676">
        <v>0</v>
      </c>
      <c r="L65" s="663">
        <v>1</v>
      </c>
      <c r="M65" s="664">
        <v>156.86000000000001</v>
      </c>
    </row>
    <row r="66" spans="1:13" ht="14.4" customHeight="1" x14ac:dyDescent="0.3">
      <c r="A66" s="659" t="s">
        <v>1640</v>
      </c>
      <c r="B66" s="660" t="s">
        <v>1581</v>
      </c>
      <c r="C66" s="660" t="s">
        <v>1373</v>
      </c>
      <c r="D66" s="660" t="s">
        <v>1374</v>
      </c>
      <c r="E66" s="660" t="s">
        <v>1582</v>
      </c>
      <c r="F66" s="663"/>
      <c r="G66" s="663"/>
      <c r="H66" s="676">
        <v>0</v>
      </c>
      <c r="I66" s="663">
        <v>4</v>
      </c>
      <c r="J66" s="663">
        <v>736.88</v>
      </c>
      <c r="K66" s="676">
        <v>1</v>
      </c>
      <c r="L66" s="663">
        <v>4</v>
      </c>
      <c r="M66" s="664">
        <v>736.88</v>
      </c>
    </row>
    <row r="67" spans="1:13" ht="14.4" customHeight="1" x14ac:dyDescent="0.3">
      <c r="A67" s="659" t="s">
        <v>1640</v>
      </c>
      <c r="B67" s="660" t="s">
        <v>1583</v>
      </c>
      <c r="C67" s="660" t="s">
        <v>1377</v>
      </c>
      <c r="D67" s="660" t="s">
        <v>1378</v>
      </c>
      <c r="E67" s="660" t="s">
        <v>1379</v>
      </c>
      <c r="F67" s="663"/>
      <c r="G67" s="663"/>
      <c r="H67" s="676">
        <v>0</v>
      </c>
      <c r="I67" s="663">
        <v>9</v>
      </c>
      <c r="J67" s="663">
        <v>1386.09</v>
      </c>
      <c r="K67" s="676">
        <v>1</v>
      </c>
      <c r="L67" s="663">
        <v>9</v>
      </c>
      <c r="M67" s="664">
        <v>1386.09</v>
      </c>
    </row>
    <row r="68" spans="1:13" ht="14.4" customHeight="1" x14ac:dyDescent="0.3">
      <c r="A68" s="659" t="s">
        <v>1640</v>
      </c>
      <c r="B68" s="660" t="s">
        <v>1586</v>
      </c>
      <c r="C68" s="660" t="s">
        <v>1392</v>
      </c>
      <c r="D68" s="660" t="s">
        <v>1393</v>
      </c>
      <c r="E68" s="660" t="s">
        <v>1589</v>
      </c>
      <c r="F68" s="663"/>
      <c r="G68" s="663"/>
      <c r="H68" s="676">
        <v>0</v>
      </c>
      <c r="I68" s="663">
        <v>1</v>
      </c>
      <c r="J68" s="663">
        <v>782.22</v>
      </c>
      <c r="K68" s="676">
        <v>1</v>
      </c>
      <c r="L68" s="663">
        <v>1</v>
      </c>
      <c r="M68" s="664">
        <v>782.22</v>
      </c>
    </row>
    <row r="69" spans="1:13" ht="14.4" customHeight="1" x14ac:dyDescent="0.3">
      <c r="A69" s="659" t="s">
        <v>1640</v>
      </c>
      <c r="B69" s="660" t="s">
        <v>1590</v>
      </c>
      <c r="C69" s="660" t="s">
        <v>1158</v>
      </c>
      <c r="D69" s="660" t="s">
        <v>656</v>
      </c>
      <c r="E69" s="660" t="s">
        <v>1591</v>
      </c>
      <c r="F69" s="663"/>
      <c r="G69" s="663"/>
      <c r="H69" s="676">
        <v>0</v>
      </c>
      <c r="I69" s="663">
        <v>2</v>
      </c>
      <c r="J69" s="663">
        <v>193.26</v>
      </c>
      <c r="K69" s="676">
        <v>1</v>
      </c>
      <c r="L69" s="663">
        <v>2</v>
      </c>
      <c r="M69" s="664">
        <v>193.26</v>
      </c>
    </row>
    <row r="70" spans="1:13" ht="14.4" customHeight="1" x14ac:dyDescent="0.3">
      <c r="A70" s="659" t="s">
        <v>1640</v>
      </c>
      <c r="B70" s="660" t="s">
        <v>1592</v>
      </c>
      <c r="C70" s="660" t="s">
        <v>1888</v>
      </c>
      <c r="D70" s="660" t="s">
        <v>1889</v>
      </c>
      <c r="E70" s="660" t="s">
        <v>1890</v>
      </c>
      <c r="F70" s="663">
        <v>1</v>
      </c>
      <c r="G70" s="663">
        <v>32.74</v>
      </c>
      <c r="H70" s="676">
        <v>1</v>
      </c>
      <c r="I70" s="663"/>
      <c r="J70" s="663"/>
      <c r="K70" s="676">
        <v>0</v>
      </c>
      <c r="L70" s="663">
        <v>1</v>
      </c>
      <c r="M70" s="664">
        <v>32.74</v>
      </c>
    </row>
    <row r="71" spans="1:13" ht="14.4" customHeight="1" x14ac:dyDescent="0.3">
      <c r="A71" s="659" t="s">
        <v>1641</v>
      </c>
      <c r="B71" s="660" t="s">
        <v>1576</v>
      </c>
      <c r="C71" s="660" t="s">
        <v>1453</v>
      </c>
      <c r="D71" s="660" t="s">
        <v>1613</v>
      </c>
      <c r="E71" s="660" t="s">
        <v>1614</v>
      </c>
      <c r="F71" s="663"/>
      <c r="G71" s="663"/>
      <c r="H71" s="676">
        <v>0</v>
      </c>
      <c r="I71" s="663">
        <v>40</v>
      </c>
      <c r="J71" s="663">
        <v>8244.8000000000011</v>
      </c>
      <c r="K71" s="676">
        <v>1</v>
      </c>
      <c r="L71" s="663">
        <v>40</v>
      </c>
      <c r="M71" s="664">
        <v>8244.8000000000011</v>
      </c>
    </row>
    <row r="72" spans="1:13" ht="14.4" customHeight="1" x14ac:dyDescent="0.3">
      <c r="A72" s="659" t="s">
        <v>1641</v>
      </c>
      <c r="B72" s="660" t="s">
        <v>1576</v>
      </c>
      <c r="C72" s="660" t="s">
        <v>1898</v>
      </c>
      <c r="D72" s="660" t="s">
        <v>1836</v>
      </c>
      <c r="E72" s="660" t="s">
        <v>1899</v>
      </c>
      <c r="F72" s="663">
        <v>2</v>
      </c>
      <c r="G72" s="663">
        <v>0</v>
      </c>
      <c r="H72" s="676"/>
      <c r="I72" s="663"/>
      <c r="J72" s="663"/>
      <c r="K72" s="676"/>
      <c r="L72" s="663">
        <v>2</v>
      </c>
      <c r="M72" s="664">
        <v>0</v>
      </c>
    </row>
    <row r="73" spans="1:13" ht="14.4" customHeight="1" x14ac:dyDescent="0.3">
      <c r="A73" s="659" t="s">
        <v>1641</v>
      </c>
      <c r="B73" s="660" t="s">
        <v>1583</v>
      </c>
      <c r="C73" s="660" t="s">
        <v>1377</v>
      </c>
      <c r="D73" s="660" t="s">
        <v>1378</v>
      </c>
      <c r="E73" s="660" t="s">
        <v>1379</v>
      </c>
      <c r="F73" s="663"/>
      <c r="G73" s="663"/>
      <c r="H73" s="676">
        <v>0</v>
      </c>
      <c r="I73" s="663">
        <v>25</v>
      </c>
      <c r="J73" s="663">
        <v>3850.25</v>
      </c>
      <c r="K73" s="676">
        <v>1</v>
      </c>
      <c r="L73" s="663">
        <v>25</v>
      </c>
      <c r="M73" s="664">
        <v>3850.25</v>
      </c>
    </row>
    <row r="74" spans="1:13" ht="14.4" customHeight="1" x14ac:dyDescent="0.3">
      <c r="A74" s="659" t="s">
        <v>1641</v>
      </c>
      <c r="B74" s="660" t="s">
        <v>1583</v>
      </c>
      <c r="C74" s="660" t="s">
        <v>1901</v>
      </c>
      <c r="D74" s="660" t="s">
        <v>1378</v>
      </c>
      <c r="E74" s="660" t="s">
        <v>1379</v>
      </c>
      <c r="F74" s="663">
        <v>12</v>
      </c>
      <c r="G74" s="663">
        <v>1848.12</v>
      </c>
      <c r="H74" s="676">
        <v>1</v>
      </c>
      <c r="I74" s="663"/>
      <c r="J74" s="663"/>
      <c r="K74" s="676">
        <v>0</v>
      </c>
      <c r="L74" s="663">
        <v>12</v>
      </c>
      <c r="M74" s="664">
        <v>1848.12</v>
      </c>
    </row>
    <row r="75" spans="1:13" ht="14.4" customHeight="1" x14ac:dyDescent="0.3">
      <c r="A75" s="659" t="s">
        <v>1642</v>
      </c>
      <c r="B75" s="660" t="s">
        <v>1576</v>
      </c>
      <c r="C75" s="660" t="s">
        <v>1318</v>
      </c>
      <c r="D75" s="660" t="s">
        <v>1577</v>
      </c>
      <c r="E75" s="660" t="s">
        <v>1578</v>
      </c>
      <c r="F75" s="663"/>
      <c r="G75" s="663"/>
      <c r="H75" s="676">
        <v>0</v>
      </c>
      <c r="I75" s="663">
        <v>65</v>
      </c>
      <c r="J75" s="663">
        <v>16548.100000000002</v>
      </c>
      <c r="K75" s="676">
        <v>1</v>
      </c>
      <c r="L75" s="663">
        <v>65</v>
      </c>
      <c r="M75" s="664">
        <v>16548.100000000002</v>
      </c>
    </row>
    <row r="76" spans="1:13" ht="14.4" customHeight="1" x14ac:dyDescent="0.3">
      <c r="A76" s="659" t="s">
        <v>1642</v>
      </c>
      <c r="B76" s="660" t="s">
        <v>1576</v>
      </c>
      <c r="C76" s="660" t="s">
        <v>1453</v>
      </c>
      <c r="D76" s="660" t="s">
        <v>1613</v>
      </c>
      <c r="E76" s="660" t="s">
        <v>1614</v>
      </c>
      <c r="F76" s="663"/>
      <c r="G76" s="663"/>
      <c r="H76" s="676">
        <v>0</v>
      </c>
      <c r="I76" s="663">
        <v>1</v>
      </c>
      <c r="J76" s="663">
        <v>151.61000000000001</v>
      </c>
      <c r="K76" s="676">
        <v>1</v>
      </c>
      <c r="L76" s="663">
        <v>1</v>
      </c>
      <c r="M76" s="664">
        <v>151.61000000000001</v>
      </c>
    </row>
    <row r="77" spans="1:13" ht="14.4" customHeight="1" x14ac:dyDescent="0.3">
      <c r="A77" s="659" t="s">
        <v>1642</v>
      </c>
      <c r="B77" s="660" t="s">
        <v>1581</v>
      </c>
      <c r="C77" s="660" t="s">
        <v>1731</v>
      </c>
      <c r="D77" s="660" t="s">
        <v>1732</v>
      </c>
      <c r="E77" s="660" t="s">
        <v>1733</v>
      </c>
      <c r="F77" s="663"/>
      <c r="G77" s="663"/>
      <c r="H77" s="676">
        <v>0</v>
      </c>
      <c r="I77" s="663">
        <v>1</v>
      </c>
      <c r="J77" s="663">
        <v>138.16</v>
      </c>
      <c r="K77" s="676">
        <v>1</v>
      </c>
      <c r="L77" s="663">
        <v>1</v>
      </c>
      <c r="M77" s="664">
        <v>138.16</v>
      </c>
    </row>
    <row r="78" spans="1:13" ht="14.4" customHeight="1" x14ac:dyDescent="0.3">
      <c r="A78" s="659" t="s">
        <v>1642</v>
      </c>
      <c r="B78" s="660" t="s">
        <v>1581</v>
      </c>
      <c r="C78" s="660" t="s">
        <v>1373</v>
      </c>
      <c r="D78" s="660" t="s">
        <v>1374</v>
      </c>
      <c r="E78" s="660" t="s">
        <v>1582</v>
      </c>
      <c r="F78" s="663"/>
      <c r="G78" s="663"/>
      <c r="H78" s="676">
        <v>0</v>
      </c>
      <c r="I78" s="663">
        <v>9</v>
      </c>
      <c r="J78" s="663">
        <v>1657.98</v>
      </c>
      <c r="K78" s="676">
        <v>1</v>
      </c>
      <c r="L78" s="663">
        <v>9</v>
      </c>
      <c r="M78" s="664">
        <v>1657.98</v>
      </c>
    </row>
    <row r="79" spans="1:13" ht="14.4" customHeight="1" x14ac:dyDescent="0.3">
      <c r="A79" s="659" t="s">
        <v>1642</v>
      </c>
      <c r="B79" s="660" t="s">
        <v>1583</v>
      </c>
      <c r="C79" s="660" t="s">
        <v>1377</v>
      </c>
      <c r="D79" s="660" t="s">
        <v>1378</v>
      </c>
      <c r="E79" s="660" t="s">
        <v>1379</v>
      </c>
      <c r="F79" s="663"/>
      <c r="G79" s="663"/>
      <c r="H79" s="676">
        <v>0</v>
      </c>
      <c r="I79" s="663">
        <v>19</v>
      </c>
      <c r="J79" s="663">
        <v>2926.1899999999996</v>
      </c>
      <c r="K79" s="676">
        <v>1</v>
      </c>
      <c r="L79" s="663">
        <v>19</v>
      </c>
      <c r="M79" s="664">
        <v>2926.1899999999996</v>
      </c>
    </row>
    <row r="80" spans="1:13" ht="14.4" customHeight="1" x14ac:dyDescent="0.3">
      <c r="A80" s="659" t="s">
        <v>1642</v>
      </c>
      <c r="B80" s="660" t="s">
        <v>1590</v>
      </c>
      <c r="C80" s="660" t="s">
        <v>1672</v>
      </c>
      <c r="D80" s="660" t="s">
        <v>656</v>
      </c>
      <c r="E80" s="660" t="s">
        <v>1673</v>
      </c>
      <c r="F80" s="663"/>
      <c r="G80" s="663"/>
      <c r="H80" s="676">
        <v>0</v>
      </c>
      <c r="I80" s="663">
        <v>3</v>
      </c>
      <c r="J80" s="663">
        <v>126.4</v>
      </c>
      <c r="K80" s="676">
        <v>1</v>
      </c>
      <c r="L80" s="663">
        <v>3</v>
      </c>
      <c r="M80" s="664">
        <v>126.4</v>
      </c>
    </row>
    <row r="81" spans="1:13" ht="14.4" customHeight="1" x14ac:dyDescent="0.3">
      <c r="A81" s="659" t="s">
        <v>1642</v>
      </c>
      <c r="B81" s="660" t="s">
        <v>1590</v>
      </c>
      <c r="C81" s="660" t="s">
        <v>1158</v>
      </c>
      <c r="D81" s="660" t="s">
        <v>656</v>
      </c>
      <c r="E81" s="660" t="s">
        <v>1591</v>
      </c>
      <c r="F81" s="663"/>
      <c r="G81" s="663"/>
      <c r="H81" s="676">
        <v>0</v>
      </c>
      <c r="I81" s="663">
        <v>2</v>
      </c>
      <c r="J81" s="663">
        <v>156.18</v>
      </c>
      <c r="K81" s="676">
        <v>1</v>
      </c>
      <c r="L81" s="663">
        <v>2</v>
      </c>
      <c r="M81" s="664">
        <v>156.18</v>
      </c>
    </row>
    <row r="82" spans="1:13" ht="14.4" customHeight="1" x14ac:dyDescent="0.3">
      <c r="A82" s="659" t="s">
        <v>1643</v>
      </c>
      <c r="B82" s="660" t="s">
        <v>1576</v>
      </c>
      <c r="C82" s="660" t="s">
        <v>1318</v>
      </c>
      <c r="D82" s="660" t="s">
        <v>1577</v>
      </c>
      <c r="E82" s="660" t="s">
        <v>1578</v>
      </c>
      <c r="F82" s="663"/>
      <c r="G82" s="663"/>
      <c r="H82" s="676">
        <v>0</v>
      </c>
      <c r="I82" s="663">
        <v>5</v>
      </c>
      <c r="J82" s="663">
        <v>1490.1</v>
      </c>
      <c r="K82" s="676">
        <v>1</v>
      </c>
      <c r="L82" s="663">
        <v>5</v>
      </c>
      <c r="M82" s="664">
        <v>1490.1</v>
      </c>
    </row>
    <row r="83" spans="1:13" ht="14.4" customHeight="1" x14ac:dyDescent="0.3">
      <c r="A83" s="659" t="s">
        <v>1643</v>
      </c>
      <c r="B83" s="660" t="s">
        <v>1576</v>
      </c>
      <c r="C83" s="660" t="s">
        <v>1669</v>
      </c>
      <c r="D83" s="660" t="s">
        <v>1577</v>
      </c>
      <c r="E83" s="660" t="s">
        <v>1578</v>
      </c>
      <c r="F83" s="663">
        <v>2</v>
      </c>
      <c r="G83" s="663">
        <v>666.62</v>
      </c>
      <c r="H83" s="676">
        <v>1</v>
      </c>
      <c r="I83" s="663"/>
      <c r="J83" s="663"/>
      <c r="K83" s="676">
        <v>0</v>
      </c>
      <c r="L83" s="663">
        <v>2</v>
      </c>
      <c r="M83" s="664">
        <v>666.62</v>
      </c>
    </row>
    <row r="84" spans="1:13" ht="14.4" customHeight="1" x14ac:dyDescent="0.3">
      <c r="A84" s="659" t="s">
        <v>1643</v>
      </c>
      <c r="B84" s="660" t="s">
        <v>1583</v>
      </c>
      <c r="C84" s="660" t="s">
        <v>1377</v>
      </c>
      <c r="D84" s="660" t="s">
        <v>1378</v>
      </c>
      <c r="E84" s="660" t="s">
        <v>1379</v>
      </c>
      <c r="F84" s="663"/>
      <c r="G84" s="663"/>
      <c r="H84" s="676">
        <v>0</v>
      </c>
      <c r="I84" s="663">
        <v>2</v>
      </c>
      <c r="J84" s="663">
        <v>308.02</v>
      </c>
      <c r="K84" s="676">
        <v>1</v>
      </c>
      <c r="L84" s="663">
        <v>2</v>
      </c>
      <c r="M84" s="664">
        <v>308.02</v>
      </c>
    </row>
    <row r="85" spans="1:13" ht="14.4" customHeight="1" x14ac:dyDescent="0.3">
      <c r="A85" s="659" t="s">
        <v>1644</v>
      </c>
      <c r="B85" s="660" t="s">
        <v>2218</v>
      </c>
      <c r="C85" s="660" t="s">
        <v>1962</v>
      </c>
      <c r="D85" s="660" t="s">
        <v>1963</v>
      </c>
      <c r="E85" s="660" t="s">
        <v>1964</v>
      </c>
      <c r="F85" s="663">
        <v>1</v>
      </c>
      <c r="G85" s="663">
        <v>0</v>
      </c>
      <c r="H85" s="676"/>
      <c r="I85" s="663"/>
      <c r="J85" s="663"/>
      <c r="K85" s="676"/>
      <c r="L85" s="663">
        <v>1</v>
      </c>
      <c r="M85" s="664">
        <v>0</v>
      </c>
    </row>
    <row r="86" spans="1:13" ht="14.4" customHeight="1" x14ac:dyDescent="0.3">
      <c r="A86" s="659" t="s">
        <v>1644</v>
      </c>
      <c r="B86" s="660" t="s">
        <v>1576</v>
      </c>
      <c r="C86" s="660" t="s">
        <v>1318</v>
      </c>
      <c r="D86" s="660" t="s">
        <v>1577</v>
      </c>
      <c r="E86" s="660" t="s">
        <v>1578</v>
      </c>
      <c r="F86" s="663"/>
      <c r="G86" s="663"/>
      <c r="H86" s="676">
        <v>0</v>
      </c>
      <c r="I86" s="663">
        <v>60</v>
      </c>
      <c r="J86" s="663">
        <v>16998.95</v>
      </c>
      <c r="K86" s="676">
        <v>1</v>
      </c>
      <c r="L86" s="663">
        <v>60</v>
      </c>
      <c r="M86" s="664">
        <v>16998.95</v>
      </c>
    </row>
    <row r="87" spans="1:13" ht="14.4" customHeight="1" x14ac:dyDescent="0.3">
      <c r="A87" s="659" t="s">
        <v>1644</v>
      </c>
      <c r="B87" s="660" t="s">
        <v>1576</v>
      </c>
      <c r="C87" s="660" t="s">
        <v>2146</v>
      </c>
      <c r="D87" s="660" t="s">
        <v>2147</v>
      </c>
      <c r="E87" s="660" t="s">
        <v>2148</v>
      </c>
      <c r="F87" s="663"/>
      <c r="G87" s="663"/>
      <c r="H87" s="676">
        <v>0</v>
      </c>
      <c r="I87" s="663">
        <v>1</v>
      </c>
      <c r="J87" s="663">
        <v>112.76</v>
      </c>
      <c r="K87" s="676">
        <v>1</v>
      </c>
      <c r="L87" s="663">
        <v>1</v>
      </c>
      <c r="M87" s="664">
        <v>112.76</v>
      </c>
    </row>
    <row r="88" spans="1:13" ht="14.4" customHeight="1" x14ac:dyDescent="0.3">
      <c r="A88" s="659" t="s">
        <v>1644</v>
      </c>
      <c r="B88" s="660" t="s">
        <v>1576</v>
      </c>
      <c r="C88" s="660" t="s">
        <v>1453</v>
      </c>
      <c r="D88" s="660" t="s">
        <v>1613</v>
      </c>
      <c r="E88" s="660" t="s">
        <v>1614</v>
      </c>
      <c r="F88" s="663"/>
      <c r="G88" s="663"/>
      <c r="H88" s="676">
        <v>0</v>
      </c>
      <c r="I88" s="663">
        <v>1</v>
      </c>
      <c r="J88" s="663">
        <v>151.61000000000001</v>
      </c>
      <c r="K88" s="676">
        <v>1</v>
      </c>
      <c r="L88" s="663">
        <v>1</v>
      </c>
      <c r="M88" s="664">
        <v>151.61000000000001</v>
      </c>
    </row>
    <row r="89" spans="1:13" ht="14.4" customHeight="1" x14ac:dyDescent="0.3">
      <c r="A89" s="659" t="s">
        <v>1644</v>
      </c>
      <c r="B89" s="660" t="s">
        <v>1576</v>
      </c>
      <c r="C89" s="660" t="s">
        <v>1669</v>
      </c>
      <c r="D89" s="660" t="s">
        <v>1577</v>
      </c>
      <c r="E89" s="660" t="s">
        <v>1578</v>
      </c>
      <c r="F89" s="663">
        <v>53</v>
      </c>
      <c r="G89" s="663">
        <v>10607.43</v>
      </c>
      <c r="H89" s="676">
        <v>1</v>
      </c>
      <c r="I89" s="663"/>
      <c r="J89" s="663"/>
      <c r="K89" s="676">
        <v>0</v>
      </c>
      <c r="L89" s="663">
        <v>53</v>
      </c>
      <c r="M89" s="664">
        <v>10607.43</v>
      </c>
    </row>
    <row r="90" spans="1:13" ht="14.4" customHeight="1" x14ac:dyDescent="0.3">
      <c r="A90" s="659" t="s">
        <v>1644</v>
      </c>
      <c r="B90" s="660" t="s">
        <v>1581</v>
      </c>
      <c r="C90" s="660" t="s">
        <v>1373</v>
      </c>
      <c r="D90" s="660" t="s">
        <v>1374</v>
      </c>
      <c r="E90" s="660" t="s">
        <v>1582</v>
      </c>
      <c r="F90" s="663"/>
      <c r="G90" s="663"/>
      <c r="H90" s="676">
        <v>0</v>
      </c>
      <c r="I90" s="663">
        <v>2</v>
      </c>
      <c r="J90" s="663">
        <v>368.44</v>
      </c>
      <c r="K90" s="676">
        <v>1</v>
      </c>
      <c r="L90" s="663">
        <v>2</v>
      </c>
      <c r="M90" s="664">
        <v>368.44</v>
      </c>
    </row>
    <row r="91" spans="1:13" ht="14.4" customHeight="1" x14ac:dyDescent="0.3">
      <c r="A91" s="659" t="s">
        <v>1644</v>
      </c>
      <c r="B91" s="660" t="s">
        <v>1583</v>
      </c>
      <c r="C91" s="660" t="s">
        <v>1377</v>
      </c>
      <c r="D91" s="660" t="s">
        <v>1378</v>
      </c>
      <c r="E91" s="660" t="s">
        <v>1379</v>
      </c>
      <c r="F91" s="663"/>
      <c r="G91" s="663"/>
      <c r="H91" s="676">
        <v>0</v>
      </c>
      <c r="I91" s="663">
        <v>36</v>
      </c>
      <c r="J91" s="663">
        <v>5544.36</v>
      </c>
      <c r="K91" s="676">
        <v>1</v>
      </c>
      <c r="L91" s="663">
        <v>36</v>
      </c>
      <c r="M91" s="664">
        <v>5544.36</v>
      </c>
    </row>
    <row r="92" spans="1:13" ht="14.4" customHeight="1" x14ac:dyDescent="0.3">
      <c r="A92" s="659" t="s">
        <v>1644</v>
      </c>
      <c r="B92" s="660" t="s">
        <v>1583</v>
      </c>
      <c r="C92" s="660" t="s">
        <v>1699</v>
      </c>
      <c r="D92" s="660" t="s">
        <v>1700</v>
      </c>
      <c r="E92" s="660" t="s">
        <v>1701</v>
      </c>
      <c r="F92" s="663"/>
      <c r="G92" s="663"/>
      <c r="H92" s="676">
        <v>0</v>
      </c>
      <c r="I92" s="663">
        <v>5</v>
      </c>
      <c r="J92" s="663">
        <v>385.05000000000007</v>
      </c>
      <c r="K92" s="676">
        <v>1</v>
      </c>
      <c r="L92" s="663">
        <v>5</v>
      </c>
      <c r="M92" s="664">
        <v>385.05000000000007</v>
      </c>
    </row>
    <row r="93" spans="1:13" ht="14.4" customHeight="1" x14ac:dyDescent="0.3">
      <c r="A93" s="659" t="s">
        <v>1644</v>
      </c>
      <c r="B93" s="660" t="s">
        <v>2216</v>
      </c>
      <c r="C93" s="660" t="s">
        <v>1822</v>
      </c>
      <c r="D93" s="660" t="s">
        <v>1823</v>
      </c>
      <c r="E93" s="660" t="s">
        <v>1824</v>
      </c>
      <c r="F93" s="663">
        <v>2</v>
      </c>
      <c r="G93" s="663">
        <v>197.68</v>
      </c>
      <c r="H93" s="676">
        <v>1</v>
      </c>
      <c r="I93" s="663"/>
      <c r="J93" s="663"/>
      <c r="K93" s="676">
        <v>0</v>
      </c>
      <c r="L93" s="663">
        <v>2</v>
      </c>
      <c r="M93" s="664">
        <v>197.68</v>
      </c>
    </row>
    <row r="94" spans="1:13" ht="14.4" customHeight="1" x14ac:dyDescent="0.3">
      <c r="A94" s="659" t="s">
        <v>1644</v>
      </c>
      <c r="B94" s="660" t="s">
        <v>1590</v>
      </c>
      <c r="C94" s="660" t="s">
        <v>1672</v>
      </c>
      <c r="D94" s="660" t="s">
        <v>656</v>
      </c>
      <c r="E94" s="660" t="s">
        <v>1673</v>
      </c>
      <c r="F94" s="663"/>
      <c r="G94" s="663"/>
      <c r="H94" s="676">
        <v>0</v>
      </c>
      <c r="I94" s="663">
        <v>16</v>
      </c>
      <c r="J94" s="663">
        <v>661.78</v>
      </c>
      <c r="K94" s="676">
        <v>1</v>
      </c>
      <c r="L94" s="663">
        <v>16</v>
      </c>
      <c r="M94" s="664">
        <v>661.78</v>
      </c>
    </row>
    <row r="95" spans="1:13" ht="14.4" customHeight="1" x14ac:dyDescent="0.3">
      <c r="A95" s="659" t="s">
        <v>1644</v>
      </c>
      <c r="B95" s="660" t="s">
        <v>1590</v>
      </c>
      <c r="C95" s="660" t="s">
        <v>1158</v>
      </c>
      <c r="D95" s="660" t="s">
        <v>656</v>
      </c>
      <c r="E95" s="660" t="s">
        <v>1591</v>
      </c>
      <c r="F95" s="663"/>
      <c r="G95" s="663"/>
      <c r="H95" s="676">
        <v>0</v>
      </c>
      <c r="I95" s="663">
        <v>3</v>
      </c>
      <c r="J95" s="663">
        <v>215.73000000000002</v>
      </c>
      <c r="K95" s="676">
        <v>1</v>
      </c>
      <c r="L95" s="663">
        <v>3</v>
      </c>
      <c r="M95" s="664">
        <v>215.73000000000002</v>
      </c>
    </row>
    <row r="96" spans="1:13" ht="14.4" customHeight="1" x14ac:dyDescent="0.3">
      <c r="A96" s="659" t="s">
        <v>1644</v>
      </c>
      <c r="B96" s="660" t="s">
        <v>1592</v>
      </c>
      <c r="C96" s="660" t="s">
        <v>1968</v>
      </c>
      <c r="D96" s="660" t="s">
        <v>1969</v>
      </c>
      <c r="E96" s="660" t="s">
        <v>1777</v>
      </c>
      <c r="F96" s="663">
        <v>1</v>
      </c>
      <c r="G96" s="663">
        <v>314.33999999999997</v>
      </c>
      <c r="H96" s="676">
        <v>1</v>
      </c>
      <c r="I96" s="663"/>
      <c r="J96" s="663"/>
      <c r="K96" s="676">
        <v>0</v>
      </c>
      <c r="L96" s="663">
        <v>1</v>
      </c>
      <c r="M96" s="664">
        <v>314.33999999999997</v>
      </c>
    </row>
    <row r="97" spans="1:13" ht="14.4" customHeight="1" x14ac:dyDescent="0.3">
      <c r="A97" s="659" t="s">
        <v>1659</v>
      </c>
      <c r="B97" s="660" t="s">
        <v>1576</v>
      </c>
      <c r="C97" s="660" t="s">
        <v>1318</v>
      </c>
      <c r="D97" s="660" t="s">
        <v>1577</v>
      </c>
      <c r="E97" s="660" t="s">
        <v>1578</v>
      </c>
      <c r="F97" s="663"/>
      <c r="G97" s="663"/>
      <c r="H97" s="676">
        <v>0</v>
      </c>
      <c r="I97" s="663">
        <v>1</v>
      </c>
      <c r="J97" s="663">
        <v>156.86000000000001</v>
      </c>
      <c r="K97" s="676">
        <v>1</v>
      </c>
      <c r="L97" s="663">
        <v>1</v>
      </c>
      <c r="M97" s="664">
        <v>156.86000000000001</v>
      </c>
    </row>
    <row r="98" spans="1:13" ht="14.4" customHeight="1" x14ac:dyDescent="0.3">
      <c r="A98" s="659" t="s">
        <v>1659</v>
      </c>
      <c r="B98" s="660" t="s">
        <v>1576</v>
      </c>
      <c r="C98" s="660" t="s">
        <v>1453</v>
      </c>
      <c r="D98" s="660" t="s">
        <v>1613</v>
      </c>
      <c r="E98" s="660" t="s">
        <v>1614</v>
      </c>
      <c r="F98" s="663"/>
      <c r="G98" s="663"/>
      <c r="H98" s="676">
        <v>0</v>
      </c>
      <c r="I98" s="663">
        <v>5</v>
      </c>
      <c r="J98" s="663">
        <v>1303.1500000000001</v>
      </c>
      <c r="K98" s="676">
        <v>1</v>
      </c>
      <c r="L98" s="663">
        <v>5</v>
      </c>
      <c r="M98" s="664">
        <v>1303.1500000000001</v>
      </c>
    </row>
    <row r="99" spans="1:13" ht="14.4" customHeight="1" x14ac:dyDescent="0.3">
      <c r="A99" s="659" t="s">
        <v>1645</v>
      </c>
      <c r="B99" s="660" t="s">
        <v>1576</v>
      </c>
      <c r="C99" s="660" t="s">
        <v>1318</v>
      </c>
      <c r="D99" s="660" t="s">
        <v>1577</v>
      </c>
      <c r="E99" s="660" t="s">
        <v>1578</v>
      </c>
      <c r="F99" s="663"/>
      <c r="G99" s="663"/>
      <c r="H99" s="676">
        <v>0</v>
      </c>
      <c r="I99" s="663">
        <v>80</v>
      </c>
      <c r="J99" s="663">
        <v>21371.300000000003</v>
      </c>
      <c r="K99" s="676">
        <v>1</v>
      </c>
      <c r="L99" s="663">
        <v>80</v>
      </c>
      <c r="M99" s="664">
        <v>21371.300000000003</v>
      </c>
    </row>
    <row r="100" spans="1:13" ht="14.4" customHeight="1" x14ac:dyDescent="0.3">
      <c r="A100" s="659" t="s">
        <v>1645</v>
      </c>
      <c r="B100" s="660" t="s">
        <v>1576</v>
      </c>
      <c r="C100" s="660" t="s">
        <v>1453</v>
      </c>
      <c r="D100" s="660" t="s">
        <v>1613</v>
      </c>
      <c r="E100" s="660" t="s">
        <v>1614</v>
      </c>
      <c r="F100" s="663"/>
      <c r="G100" s="663"/>
      <c r="H100" s="676">
        <v>0</v>
      </c>
      <c r="I100" s="663">
        <v>4</v>
      </c>
      <c r="J100" s="663">
        <v>1151.54</v>
      </c>
      <c r="K100" s="676">
        <v>1</v>
      </c>
      <c r="L100" s="663">
        <v>4</v>
      </c>
      <c r="M100" s="664">
        <v>1151.54</v>
      </c>
    </row>
    <row r="101" spans="1:13" ht="14.4" customHeight="1" x14ac:dyDescent="0.3">
      <c r="A101" s="659" t="s">
        <v>1645</v>
      </c>
      <c r="B101" s="660" t="s">
        <v>1581</v>
      </c>
      <c r="C101" s="660" t="s">
        <v>1373</v>
      </c>
      <c r="D101" s="660" t="s">
        <v>1374</v>
      </c>
      <c r="E101" s="660" t="s">
        <v>1582</v>
      </c>
      <c r="F101" s="663"/>
      <c r="G101" s="663"/>
      <c r="H101" s="676">
        <v>0</v>
      </c>
      <c r="I101" s="663">
        <v>4</v>
      </c>
      <c r="J101" s="663">
        <v>736.88</v>
      </c>
      <c r="K101" s="676">
        <v>1</v>
      </c>
      <c r="L101" s="663">
        <v>4</v>
      </c>
      <c r="M101" s="664">
        <v>736.88</v>
      </c>
    </row>
    <row r="102" spans="1:13" ht="14.4" customHeight="1" x14ac:dyDescent="0.3">
      <c r="A102" s="659" t="s">
        <v>1645</v>
      </c>
      <c r="B102" s="660" t="s">
        <v>2209</v>
      </c>
      <c r="C102" s="660" t="s">
        <v>1971</v>
      </c>
      <c r="D102" s="660" t="s">
        <v>1972</v>
      </c>
      <c r="E102" s="660" t="s">
        <v>1973</v>
      </c>
      <c r="F102" s="663"/>
      <c r="G102" s="663"/>
      <c r="H102" s="676">
        <v>0</v>
      </c>
      <c r="I102" s="663">
        <v>6</v>
      </c>
      <c r="J102" s="663">
        <v>750.84</v>
      </c>
      <c r="K102" s="676">
        <v>1</v>
      </c>
      <c r="L102" s="663">
        <v>6</v>
      </c>
      <c r="M102" s="664">
        <v>750.84</v>
      </c>
    </row>
    <row r="103" spans="1:13" ht="14.4" customHeight="1" x14ac:dyDescent="0.3">
      <c r="A103" s="659" t="s">
        <v>1645</v>
      </c>
      <c r="B103" s="660" t="s">
        <v>1583</v>
      </c>
      <c r="C103" s="660" t="s">
        <v>1377</v>
      </c>
      <c r="D103" s="660" t="s">
        <v>1378</v>
      </c>
      <c r="E103" s="660" t="s">
        <v>1379</v>
      </c>
      <c r="F103" s="663"/>
      <c r="G103" s="663"/>
      <c r="H103" s="676">
        <v>0</v>
      </c>
      <c r="I103" s="663">
        <v>34</v>
      </c>
      <c r="J103" s="663">
        <v>5236.3399999999992</v>
      </c>
      <c r="K103" s="676">
        <v>1</v>
      </c>
      <c r="L103" s="663">
        <v>34</v>
      </c>
      <c r="M103" s="664">
        <v>5236.3399999999992</v>
      </c>
    </row>
    <row r="104" spans="1:13" ht="14.4" customHeight="1" x14ac:dyDescent="0.3">
      <c r="A104" s="659" t="s">
        <v>1645</v>
      </c>
      <c r="B104" s="660" t="s">
        <v>1583</v>
      </c>
      <c r="C104" s="660" t="s">
        <v>1699</v>
      </c>
      <c r="D104" s="660" t="s">
        <v>1700</v>
      </c>
      <c r="E104" s="660" t="s">
        <v>1701</v>
      </c>
      <c r="F104" s="663"/>
      <c r="G104" s="663"/>
      <c r="H104" s="676">
        <v>0</v>
      </c>
      <c r="I104" s="663">
        <v>2</v>
      </c>
      <c r="J104" s="663">
        <v>154.02000000000001</v>
      </c>
      <c r="K104" s="676">
        <v>1</v>
      </c>
      <c r="L104" s="663">
        <v>2</v>
      </c>
      <c r="M104" s="664">
        <v>154.02000000000001</v>
      </c>
    </row>
    <row r="105" spans="1:13" ht="14.4" customHeight="1" x14ac:dyDescent="0.3">
      <c r="A105" s="659" t="s">
        <v>1645</v>
      </c>
      <c r="B105" s="660" t="s">
        <v>1583</v>
      </c>
      <c r="C105" s="660" t="s">
        <v>1974</v>
      </c>
      <c r="D105" s="660" t="s">
        <v>1584</v>
      </c>
      <c r="E105" s="660" t="s">
        <v>1975</v>
      </c>
      <c r="F105" s="663"/>
      <c r="G105" s="663"/>
      <c r="H105" s="676">
        <v>0</v>
      </c>
      <c r="I105" s="663">
        <v>1</v>
      </c>
      <c r="J105" s="663">
        <v>82.92</v>
      </c>
      <c r="K105" s="676">
        <v>1</v>
      </c>
      <c r="L105" s="663">
        <v>1</v>
      </c>
      <c r="M105" s="664">
        <v>82.92</v>
      </c>
    </row>
    <row r="106" spans="1:13" ht="14.4" customHeight="1" x14ac:dyDescent="0.3">
      <c r="A106" s="659" t="s">
        <v>1645</v>
      </c>
      <c r="B106" s="660" t="s">
        <v>1590</v>
      </c>
      <c r="C106" s="660" t="s">
        <v>1672</v>
      </c>
      <c r="D106" s="660" t="s">
        <v>656</v>
      </c>
      <c r="E106" s="660" t="s">
        <v>1673</v>
      </c>
      <c r="F106" s="663"/>
      <c r="G106" s="663"/>
      <c r="H106" s="676">
        <v>0</v>
      </c>
      <c r="I106" s="663">
        <v>9</v>
      </c>
      <c r="J106" s="663">
        <v>397.73</v>
      </c>
      <c r="K106" s="676">
        <v>1</v>
      </c>
      <c r="L106" s="663">
        <v>9</v>
      </c>
      <c r="M106" s="664">
        <v>397.73</v>
      </c>
    </row>
    <row r="107" spans="1:13" ht="14.4" customHeight="1" x14ac:dyDescent="0.3">
      <c r="A107" s="659" t="s">
        <v>1645</v>
      </c>
      <c r="B107" s="660" t="s">
        <v>1590</v>
      </c>
      <c r="C107" s="660" t="s">
        <v>1158</v>
      </c>
      <c r="D107" s="660" t="s">
        <v>656</v>
      </c>
      <c r="E107" s="660" t="s">
        <v>1591</v>
      </c>
      <c r="F107" s="663"/>
      <c r="G107" s="663"/>
      <c r="H107" s="676">
        <v>0</v>
      </c>
      <c r="I107" s="663">
        <v>1</v>
      </c>
      <c r="J107" s="663">
        <v>96.63</v>
      </c>
      <c r="K107" s="676">
        <v>1</v>
      </c>
      <c r="L107" s="663">
        <v>1</v>
      </c>
      <c r="M107" s="664">
        <v>96.63</v>
      </c>
    </row>
    <row r="108" spans="1:13" ht="14.4" customHeight="1" x14ac:dyDescent="0.3">
      <c r="A108" s="659" t="s">
        <v>1646</v>
      </c>
      <c r="B108" s="660" t="s">
        <v>1576</v>
      </c>
      <c r="C108" s="660" t="s">
        <v>1318</v>
      </c>
      <c r="D108" s="660" t="s">
        <v>1577</v>
      </c>
      <c r="E108" s="660" t="s">
        <v>1578</v>
      </c>
      <c r="F108" s="663"/>
      <c r="G108" s="663"/>
      <c r="H108" s="676">
        <v>0</v>
      </c>
      <c r="I108" s="663">
        <v>11</v>
      </c>
      <c r="J108" s="663">
        <v>2254.8100000000004</v>
      </c>
      <c r="K108" s="676">
        <v>1</v>
      </c>
      <c r="L108" s="663">
        <v>11</v>
      </c>
      <c r="M108" s="664">
        <v>2254.8100000000004</v>
      </c>
    </row>
    <row r="109" spans="1:13" ht="14.4" customHeight="1" x14ac:dyDescent="0.3">
      <c r="A109" s="659" t="s">
        <v>1646</v>
      </c>
      <c r="B109" s="660" t="s">
        <v>1583</v>
      </c>
      <c r="C109" s="660" t="s">
        <v>1699</v>
      </c>
      <c r="D109" s="660" t="s">
        <v>1700</v>
      </c>
      <c r="E109" s="660" t="s">
        <v>1701</v>
      </c>
      <c r="F109" s="663"/>
      <c r="G109" s="663"/>
      <c r="H109" s="676">
        <v>0</v>
      </c>
      <c r="I109" s="663">
        <v>1</v>
      </c>
      <c r="J109" s="663">
        <v>77.010000000000005</v>
      </c>
      <c r="K109" s="676">
        <v>1</v>
      </c>
      <c r="L109" s="663">
        <v>1</v>
      </c>
      <c r="M109" s="664">
        <v>77.010000000000005</v>
      </c>
    </row>
    <row r="110" spans="1:13" ht="14.4" customHeight="1" x14ac:dyDescent="0.3">
      <c r="A110" s="659" t="s">
        <v>1646</v>
      </c>
      <c r="B110" s="660" t="s">
        <v>1583</v>
      </c>
      <c r="C110" s="660" t="s">
        <v>2174</v>
      </c>
      <c r="D110" s="660" t="s">
        <v>1378</v>
      </c>
      <c r="E110" s="660" t="s">
        <v>2175</v>
      </c>
      <c r="F110" s="663">
        <v>1</v>
      </c>
      <c r="G110" s="663">
        <v>0</v>
      </c>
      <c r="H110" s="676"/>
      <c r="I110" s="663"/>
      <c r="J110" s="663"/>
      <c r="K110" s="676"/>
      <c r="L110" s="663">
        <v>1</v>
      </c>
      <c r="M110" s="664">
        <v>0</v>
      </c>
    </row>
    <row r="111" spans="1:13" ht="14.4" customHeight="1" x14ac:dyDescent="0.3">
      <c r="A111" s="659" t="s">
        <v>1647</v>
      </c>
      <c r="B111" s="660" t="s">
        <v>2219</v>
      </c>
      <c r="C111" s="660" t="s">
        <v>2013</v>
      </c>
      <c r="D111" s="660" t="s">
        <v>2014</v>
      </c>
      <c r="E111" s="660" t="s">
        <v>2015</v>
      </c>
      <c r="F111" s="663">
        <v>1</v>
      </c>
      <c r="G111" s="663">
        <v>200.07</v>
      </c>
      <c r="H111" s="676">
        <v>1</v>
      </c>
      <c r="I111" s="663"/>
      <c r="J111" s="663"/>
      <c r="K111" s="676">
        <v>0</v>
      </c>
      <c r="L111" s="663">
        <v>1</v>
      </c>
      <c r="M111" s="664">
        <v>200.07</v>
      </c>
    </row>
    <row r="112" spans="1:13" ht="14.4" customHeight="1" x14ac:dyDescent="0.3">
      <c r="A112" s="659" t="s">
        <v>1647</v>
      </c>
      <c r="B112" s="660" t="s">
        <v>1561</v>
      </c>
      <c r="C112" s="660" t="s">
        <v>1165</v>
      </c>
      <c r="D112" s="660" t="s">
        <v>1562</v>
      </c>
      <c r="E112" s="660" t="s">
        <v>1167</v>
      </c>
      <c r="F112" s="663"/>
      <c r="G112" s="663"/>
      <c r="H112" s="676">
        <v>0</v>
      </c>
      <c r="I112" s="663">
        <v>1</v>
      </c>
      <c r="J112" s="663">
        <v>100.92</v>
      </c>
      <c r="K112" s="676">
        <v>1</v>
      </c>
      <c r="L112" s="663">
        <v>1</v>
      </c>
      <c r="M112" s="664">
        <v>100.92</v>
      </c>
    </row>
    <row r="113" spans="1:13" ht="14.4" customHeight="1" x14ac:dyDescent="0.3">
      <c r="A113" s="659" t="s">
        <v>1647</v>
      </c>
      <c r="B113" s="660" t="s">
        <v>1576</v>
      </c>
      <c r="C113" s="660" t="s">
        <v>1318</v>
      </c>
      <c r="D113" s="660" t="s">
        <v>1577</v>
      </c>
      <c r="E113" s="660" t="s">
        <v>1578</v>
      </c>
      <c r="F113" s="663"/>
      <c r="G113" s="663"/>
      <c r="H113" s="676">
        <v>0</v>
      </c>
      <c r="I113" s="663">
        <v>21</v>
      </c>
      <c r="J113" s="663">
        <v>4352.76</v>
      </c>
      <c r="K113" s="676">
        <v>1</v>
      </c>
      <c r="L113" s="663">
        <v>21</v>
      </c>
      <c r="M113" s="664">
        <v>4352.76</v>
      </c>
    </row>
    <row r="114" spans="1:13" ht="14.4" customHeight="1" x14ac:dyDescent="0.3">
      <c r="A114" s="659" t="s">
        <v>1647</v>
      </c>
      <c r="B114" s="660" t="s">
        <v>1576</v>
      </c>
      <c r="C114" s="660" t="s">
        <v>1984</v>
      </c>
      <c r="D114" s="660" t="s">
        <v>1985</v>
      </c>
      <c r="E114" s="660" t="s">
        <v>1986</v>
      </c>
      <c r="F114" s="663"/>
      <c r="G114" s="663"/>
      <c r="H114" s="676">
        <v>0</v>
      </c>
      <c r="I114" s="663">
        <v>1</v>
      </c>
      <c r="J114" s="663">
        <v>79.36</v>
      </c>
      <c r="K114" s="676">
        <v>1</v>
      </c>
      <c r="L114" s="663">
        <v>1</v>
      </c>
      <c r="M114" s="664">
        <v>79.36</v>
      </c>
    </row>
    <row r="115" spans="1:13" ht="14.4" customHeight="1" x14ac:dyDescent="0.3">
      <c r="A115" s="659" t="s">
        <v>1647</v>
      </c>
      <c r="B115" s="660" t="s">
        <v>1576</v>
      </c>
      <c r="C115" s="660" t="s">
        <v>1453</v>
      </c>
      <c r="D115" s="660" t="s">
        <v>1613</v>
      </c>
      <c r="E115" s="660" t="s">
        <v>1614</v>
      </c>
      <c r="F115" s="663"/>
      <c r="G115" s="663"/>
      <c r="H115" s="676">
        <v>0</v>
      </c>
      <c r="I115" s="663">
        <v>1</v>
      </c>
      <c r="J115" s="663">
        <v>151.61000000000001</v>
      </c>
      <c r="K115" s="676">
        <v>1</v>
      </c>
      <c r="L115" s="663">
        <v>1</v>
      </c>
      <c r="M115" s="664">
        <v>151.61000000000001</v>
      </c>
    </row>
    <row r="116" spans="1:13" ht="14.4" customHeight="1" x14ac:dyDescent="0.3">
      <c r="A116" s="659" t="s">
        <v>1647</v>
      </c>
      <c r="B116" s="660" t="s">
        <v>1581</v>
      </c>
      <c r="C116" s="660" t="s">
        <v>1373</v>
      </c>
      <c r="D116" s="660" t="s">
        <v>1374</v>
      </c>
      <c r="E116" s="660" t="s">
        <v>1582</v>
      </c>
      <c r="F116" s="663"/>
      <c r="G116" s="663"/>
      <c r="H116" s="676">
        <v>0</v>
      </c>
      <c r="I116" s="663">
        <v>3</v>
      </c>
      <c r="J116" s="663">
        <v>552.66</v>
      </c>
      <c r="K116" s="676">
        <v>1</v>
      </c>
      <c r="L116" s="663">
        <v>3</v>
      </c>
      <c r="M116" s="664">
        <v>552.66</v>
      </c>
    </row>
    <row r="117" spans="1:13" ht="14.4" customHeight="1" x14ac:dyDescent="0.3">
      <c r="A117" s="659" t="s">
        <v>1647</v>
      </c>
      <c r="B117" s="660" t="s">
        <v>1583</v>
      </c>
      <c r="C117" s="660" t="s">
        <v>1377</v>
      </c>
      <c r="D117" s="660" t="s">
        <v>1378</v>
      </c>
      <c r="E117" s="660" t="s">
        <v>1379</v>
      </c>
      <c r="F117" s="663"/>
      <c r="G117" s="663"/>
      <c r="H117" s="676">
        <v>0</v>
      </c>
      <c r="I117" s="663">
        <v>11</v>
      </c>
      <c r="J117" s="663">
        <v>1694.11</v>
      </c>
      <c r="K117" s="676">
        <v>1</v>
      </c>
      <c r="L117" s="663">
        <v>11</v>
      </c>
      <c r="M117" s="664">
        <v>1694.11</v>
      </c>
    </row>
    <row r="118" spans="1:13" ht="14.4" customHeight="1" x14ac:dyDescent="0.3">
      <c r="A118" s="659" t="s">
        <v>1647</v>
      </c>
      <c r="B118" s="660" t="s">
        <v>1586</v>
      </c>
      <c r="C118" s="660" t="s">
        <v>2001</v>
      </c>
      <c r="D118" s="660" t="s">
        <v>2002</v>
      </c>
      <c r="E118" s="660" t="s">
        <v>2003</v>
      </c>
      <c r="F118" s="663"/>
      <c r="G118" s="663"/>
      <c r="H118" s="676">
        <v>0</v>
      </c>
      <c r="I118" s="663">
        <v>2</v>
      </c>
      <c r="J118" s="663">
        <v>1206.76</v>
      </c>
      <c r="K118" s="676">
        <v>1</v>
      </c>
      <c r="L118" s="663">
        <v>2</v>
      </c>
      <c r="M118" s="664">
        <v>1206.76</v>
      </c>
    </row>
    <row r="119" spans="1:13" ht="14.4" customHeight="1" x14ac:dyDescent="0.3">
      <c r="A119" s="659" t="s">
        <v>1647</v>
      </c>
      <c r="B119" s="660" t="s">
        <v>1586</v>
      </c>
      <c r="C119" s="660" t="s">
        <v>2004</v>
      </c>
      <c r="D119" s="660" t="s">
        <v>1393</v>
      </c>
      <c r="E119" s="660" t="s">
        <v>2005</v>
      </c>
      <c r="F119" s="663"/>
      <c r="G119" s="663"/>
      <c r="H119" s="676">
        <v>0</v>
      </c>
      <c r="I119" s="663">
        <v>2</v>
      </c>
      <c r="J119" s="663">
        <v>6254.38</v>
      </c>
      <c r="K119" s="676">
        <v>1</v>
      </c>
      <c r="L119" s="663">
        <v>2</v>
      </c>
      <c r="M119" s="664">
        <v>6254.38</v>
      </c>
    </row>
    <row r="120" spans="1:13" ht="14.4" customHeight="1" x14ac:dyDescent="0.3">
      <c r="A120" s="659" t="s">
        <v>1647</v>
      </c>
      <c r="B120" s="660" t="s">
        <v>1586</v>
      </c>
      <c r="C120" s="660" t="s">
        <v>1392</v>
      </c>
      <c r="D120" s="660" t="s">
        <v>1393</v>
      </c>
      <c r="E120" s="660" t="s">
        <v>1589</v>
      </c>
      <c r="F120" s="663"/>
      <c r="G120" s="663"/>
      <c r="H120" s="676">
        <v>0</v>
      </c>
      <c r="I120" s="663">
        <v>1</v>
      </c>
      <c r="J120" s="663">
        <v>782.22</v>
      </c>
      <c r="K120" s="676">
        <v>1</v>
      </c>
      <c r="L120" s="663">
        <v>1</v>
      </c>
      <c r="M120" s="664">
        <v>782.22</v>
      </c>
    </row>
    <row r="121" spans="1:13" ht="14.4" customHeight="1" x14ac:dyDescent="0.3">
      <c r="A121" s="659" t="s">
        <v>1647</v>
      </c>
      <c r="B121" s="660" t="s">
        <v>1590</v>
      </c>
      <c r="C121" s="660" t="s">
        <v>1672</v>
      </c>
      <c r="D121" s="660" t="s">
        <v>656</v>
      </c>
      <c r="E121" s="660" t="s">
        <v>1673</v>
      </c>
      <c r="F121" s="663"/>
      <c r="G121" s="663"/>
      <c r="H121" s="676">
        <v>0</v>
      </c>
      <c r="I121" s="663">
        <v>10</v>
      </c>
      <c r="J121" s="663">
        <v>446.04</v>
      </c>
      <c r="K121" s="676">
        <v>1</v>
      </c>
      <c r="L121" s="663">
        <v>10</v>
      </c>
      <c r="M121" s="664">
        <v>446.04</v>
      </c>
    </row>
    <row r="122" spans="1:13" ht="14.4" customHeight="1" x14ac:dyDescent="0.3">
      <c r="A122" s="659" t="s">
        <v>1647</v>
      </c>
      <c r="B122" s="660" t="s">
        <v>1590</v>
      </c>
      <c r="C122" s="660" t="s">
        <v>1158</v>
      </c>
      <c r="D122" s="660" t="s">
        <v>656</v>
      </c>
      <c r="E122" s="660" t="s">
        <v>1591</v>
      </c>
      <c r="F122" s="663"/>
      <c r="G122" s="663"/>
      <c r="H122" s="676">
        <v>0</v>
      </c>
      <c r="I122" s="663">
        <v>1</v>
      </c>
      <c r="J122" s="663">
        <v>96.63</v>
      </c>
      <c r="K122" s="676">
        <v>1</v>
      </c>
      <c r="L122" s="663">
        <v>1</v>
      </c>
      <c r="M122" s="664">
        <v>96.63</v>
      </c>
    </row>
    <row r="123" spans="1:13" ht="14.4" customHeight="1" x14ac:dyDescent="0.3">
      <c r="A123" s="659" t="s">
        <v>1647</v>
      </c>
      <c r="B123" s="660" t="s">
        <v>1594</v>
      </c>
      <c r="C123" s="660" t="s">
        <v>1204</v>
      </c>
      <c r="D123" s="660" t="s">
        <v>1597</v>
      </c>
      <c r="E123" s="660" t="s">
        <v>1598</v>
      </c>
      <c r="F123" s="663"/>
      <c r="G123" s="663"/>
      <c r="H123" s="676">
        <v>0</v>
      </c>
      <c r="I123" s="663">
        <v>1</v>
      </c>
      <c r="J123" s="663">
        <v>443.52</v>
      </c>
      <c r="K123" s="676">
        <v>1</v>
      </c>
      <c r="L123" s="663">
        <v>1</v>
      </c>
      <c r="M123" s="664">
        <v>443.52</v>
      </c>
    </row>
    <row r="124" spans="1:13" ht="14.4" customHeight="1" x14ac:dyDescent="0.3">
      <c r="A124" s="659" t="s">
        <v>1647</v>
      </c>
      <c r="B124" s="660" t="s">
        <v>1609</v>
      </c>
      <c r="C124" s="660" t="s">
        <v>1992</v>
      </c>
      <c r="D124" s="660" t="s">
        <v>1201</v>
      </c>
      <c r="E124" s="660" t="s">
        <v>1005</v>
      </c>
      <c r="F124" s="663"/>
      <c r="G124" s="663"/>
      <c r="H124" s="676"/>
      <c r="I124" s="663">
        <v>1</v>
      </c>
      <c r="J124" s="663">
        <v>0</v>
      </c>
      <c r="K124" s="676"/>
      <c r="L124" s="663">
        <v>1</v>
      </c>
      <c r="M124" s="664">
        <v>0</v>
      </c>
    </row>
    <row r="125" spans="1:13" ht="14.4" customHeight="1" x14ac:dyDescent="0.3">
      <c r="A125" s="659" t="s">
        <v>1648</v>
      </c>
      <c r="B125" s="660" t="s">
        <v>2220</v>
      </c>
      <c r="C125" s="660" t="s">
        <v>2028</v>
      </c>
      <c r="D125" s="660" t="s">
        <v>2026</v>
      </c>
      <c r="E125" s="660" t="s">
        <v>2029</v>
      </c>
      <c r="F125" s="663">
        <v>1</v>
      </c>
      <c r="G125" s="663">
        <v>0</v>
      </c>
      <c r="H125" s="676"/>
      <c r="I125" s="663"/>
      <c r="J125" s="663"/>
      <c r="K125" s="676"/>
      <c r="L125" s="663">
        <v>1</v>
      </c>
      <c r="M125" s="664">
        <v>0</v>
      </c>
    </row>
    <row r="126" spans="1:13" ht="14.4" customHeight="1" x14ac:dyDescent="0.3">
      <c r="A126" s="659" t="s">
        <v>1648</v>
      </c>
      <c r="B126" s="660" t="s">
        <v>2220</v>
      </c>
      <c r="C126" s="660" t="s">
        <v>2025</v>
      </c>
      <c r="D126" s="660" t="s">
        <v>2026</v>
      </c>
      <c r="E126" s="660" t="s">
        <v>2027</v>
      </c>
      <c r="F126" s="663"/>
      <c r="G126" s="663"/>
      <c r="H126" s="676">
        <v>0</v>
      </c>
      <c r="I126" s="663">
        <v>1</v>
      </c>
      <c r="J126" s="663">
        <v>130.15</v>
      </c>
      <c r="K126" s="676">
        <v>1</v>
      </c>
      <c r="L126" s="663">
        <v>1</v>
      </c>
      <c r="M126" s="664">
        <v>130.15</v>
      </c>
    </row>
    <row r="127" spans="1:13" ht="14.4" customHeight="1" x14ac:dyDescent="0.3">
      <c r="A127" s="659" t="s">
        <v>1648</v>
      </c>
      <c r="B127" s="660" t="s">
        <v>1576</v>
      </c>
      <c r="C127" s="660" t="s">
        <v>1667</v>
      </c>
      <c r="D127" s="660" t="s">
        <v>1577</v>
      </c>
      <c r="E127" s="660" t="s">
        <v>1668</v>
      </c>
      <c r="F127" s="663">
        <v>1</v>
      </c>
      <c r="G127" s="663">
        <v>0</v>
      </c>
      <c r="H127" s="676"/>
      <c r="I127" s="663"/>
      <c r="J127" s="663"/>
      <c r="K127" s="676"/>
      <c r="L127" s="663">
        <v>1</v>
      </c>
      <c r="M127" s="664">
        <v>0</v>
      </c>
    </row>
    <row r="128" spans="1:13" ht="14.4" customHeight="1" x14ac:dyDescent="0.3">
      <c r="A128" s="659" t="s">
        <v>1648</v>
      </c>
      <c r="B128" s="660" t="s">
        <v>1576</v>
      </c>
      <c r="C128" s="660" t="s">
        <v>1318</v>
      </c>
      <c r="D128" s="660" t="s">
        <v>1577</v>
      </c>
      <c r="E128" s="660" t="s">
        <v>1578</v>
      </c>
      <c r="F128" s="663"/>
      <c r="G128" s="663"/>
      <c r="H128" s="676">
        <v>0</v>
      </c>
      <c r="I128" s="663">
        <v>41</v>
      </c>
      <c r="J128" s="663">
        <v>10489.61</v>
      </c>
      <c r="K128" s="676">
        <v>1</v>
      </c>
      <c r="L128" s="663">
        <v>41</v>
      </c>
      <c r="M128" s="664">
        <v>10489.61</v>
      </c>
    </row>
    <row r="129" spans="1:13" ht="14.4" customHeight="1" x14ac:dyDescent="0.3">
      <c r="A129" s="659" t="s">
        <v>1648</v>
      </c>
      <c r="B129" s="660" t="s">
        <v>1581</v>
      </c>
      <c r="C129" s="660" t="s">
        <v>1373</v>
      </c>
      <c r="D129" s="660" t="s">
        <v>1374</v>
      </c>
      <c r="E129" s="660" t="s">
        <v>1582</v>
      </c>
      <c r="F129" s="663"/>
      <c r="G129" s="663"/>
      <c r="H129" s="676">
        <v>0</v>
      </c>
      <c r="I129" s="663">
        <v>1</v>
      </c>
      <c r="J129" s="663">
        <v>184.22</v>
      </c>
      <c r="K129" s="676">
        <v>1</v>
      </c>
      <c r="L129" s="663">
        <v>1</v>
      </c>
      <c r="M129" s="664">
        <v>184.22</v>
      </c>
    </row>
    <row r="130" spans="1:13" ht="14.4" customHeight="1" x14ac:dyDescent="0.3">
      <c r="A130" s="659" t="s">
        <v>1648</v>
      </c>
      <c r="B130" s="660" t="s">
        <v>1581</v>
      </c>
      <c r="C130" s="660" t="s">
        <v>2022</v>
      </c>
      <c r="D130" s="660" t="s">
        <v>2023</v>
      </c>
      <c r="E130" s="660" t="s">
        <v>2024</v>
      </c>
      <c r="F130" s="663">
        <v>2</v>
      </c>
      <c r="G130" s="663">
        <v>0</v>
      </c>
      <c r="H130" s="676"/>
      <c r="I130" s="663"/>
      <c r="J130" s="663"/>
      <c r="K130" s="676"/>
      <c r="L130" s="663">
        <v>2</v>
      </c>
      <c r="M130" s="664">
        <v>0</v>
      </c>
    </row>
    <row r="131" spans="1:13" ht="14.4" customHeight="1" x14ac:dyDescent="0.3">
      <c r="A131" s="659" t="s">
        <v>1648</v>
      </c>
      <c r="B131" s="660" t="s">
        <v>1583</v>
      </c>
      <c r="C131" s="660" t="s">
        <v>1377</v>
      </c>
      <c r="D131" s="660" t="s">
        <v>1378</v>
      </c>
      <c r="E131" s="660" t="s">
        <v>1379</v>
      </c>
      <c r="F131" s="663"/>
      <c r="G131" s="663"/>
      <c r="H131" s="676">
        <v>0</v>
      </c>
      <c r="I131" s="663">
        <v>18</v>
      </c>
      <c r="J131" s="663">
        <v>2772.18</v>
      </c>
      <c r="K131" s="676">
        <v>1</v>
      </c>
      <c r="L131" s="663">
        <v>18</v>
      </c>
      <c r="M131" s="664">
        <v>2772.18</v>
      </c>
    </row>
    <row r="132" spans="1:13" ht="14.4" customHeight="1" x14ac:dyDescent="0.3">
      <c r="A132" s="659" t="s">
        <v>1648</v>
      </c>
      <c r="B132" s="660" t="s">
        <v>1583</v>
      </c>
      <c r="C132" s="660" t="s">
        <v>1699</v>
      </c>
      <c r="D132" s="660" t="s">
        <v>1700</v>
      </c>
      <c r="E132" s="660" t="s">
        <v>1701</v>
      </c>
      <c r="F132" s="663"/>
      <c r="G132" s="663"/>
      <c r="H132" s="676">
        <v>0</v>
      </c>
      <c r="I132" s="663">
        <v>4</v>
      </c>
      <c r="J132" s="663">
        <v>308.04000000000002</v>
      </c>
      <c r="K132" s="676">
        <v>1</v>
      </c>
      <c r="L132" s="663">
        <v>4</v>
      </c>
      <c r="M132" s="664">
        <v>308.04000000000002</v>
      </c>
    </row>
    <row r="133" spans="1:13" ht="14.4" customHeight="1" x14ac:dyDescent="0.3">
      <c r="A133" s="659" t="s">
        <v>1648</v>
      </c>
      <c r="B133" s="660" t="s">
        <v>1590</v>
      </c>
      <c r="C133" s="660" t="s">
        <v>1672</v>
      </c>
      <c r="D133" s="660" t="s">
        <v>656</v>
      </c>
      <c r="E133" s="660" t="s">
        <v>1673</v>
      </c>
      <c r="F133" s="663"/>
      <c r="G133" s="663"/>
      <c r="H133" s="676">
        <v>0</v>
      </c>
      <c r="I133" s="663">
        <v>1</v>
      </c>
      <c r="J133" s="663">
        <v>29.78</v>
      </c>
      <c r="K133" s="676">
        <v>1</v>
      </c>
      <c r="L133" s="663">
        <v>1</v>
      </c>
      <c r="M133" s="664">
        <v>29.78</v>
      </c>
    </row>
    <row r="134" spans="1:13" ht="14.4" customHeight="1" x14ac:dyDescent="0.3">
      <c r="A134" s="659" t="s">
        <v>1648</v>
      </c>
      <c r="B134" s="660" t="s">
        <v>1590</v>
      </c>
      <c r="C134" s="660" t="s">
        <v>1158</v>
      </c>
      <c r="D134" s="660" t="s">
        <v>656</v>
      </c>
      <c r="E134" s="660" t="s">
        <v>1591</v>
      </c>
      <c r="F134" s="663"/>
      <c r="G134" s="663"/>
      <c r="H134" s="676">
        <v>0</v>
      </c>
      <c r="I134" s="663">
        <v>3</v>
      </c>
      <c r="J134" s="663">
        <v>178.64999999999998</v>
      </c>
      <c r="K134" s="676">
        <v>1</v>
      </c>
      <c r="L134" s="663">
        <v>3</v>
      </c>
      <c r="M134" s="664">
        <v>178.64999999999998</v>
      </c>
    </row>
    <row r="135" spans="1:13" ht="14.4" customHeight="1" x14ac:dyDescent="0.3">
      <c r="A135" s="659" t="s">
        <v>1649</v>
      </c>
      <c r="B135" s="660" t="s">
        <v>1576</v>
      </c>
      <c r="C135" s="660" t="s">
        <v>1667</v>
      </c>
      <c r="D135" s="660" t="s">
        <v>1577</v>
      </c>
      <c r="E135" s="660" t="s">
        <v>1668</v>
      </c>
      <c r="F135" s="663">
        <v>1</v>
      </c>
      <c r="G135" s="663">
        <v>0</v>
      </c>
      <c r="H135" s="676"/>
      <c r="I135" s="663"/>
      <c r="J135" s="663"/>
      <c r="K135" s="676"/>
      <c r="L135" s="663">
        <v>1</v>
      </c>
      <c r="M135" s="664">
        <v>0</v>
      </c>
    </row>
    <row r="136" spans="1:13" ht="14.4" customHeight="1" x14ac:dyDescent="0.3">
      <c r="A136" s="659" t="s">
        <v>1649</v>
      </c>
      <c r="B136" s="660" t="s">
        <v>1576</v>
      </c>
      <c r="C136" s="660" t="s">
        <v>1318</v>
      </c>
      <c r="D136" s="660" t="s">
        <v>1577</v>
      </c>
      <c r="E136" s="660" t="s">
        <v>1578</v>
      </c>
      <c r="F136" s="663"/>
      <c r="G136" s="663"/>
      <c r="H136" s="676">
        <v>0</v>
      </c>
      <c r="I136" s="663">
        <v>7</v>
      </c>
      <c r="J136" s="663">
        <v>1627.37</v>
      </c>
      <c r="K136" s="676">
        <v>1</v>
      </c>
      <c r="L136" s="663">
        <v>7</v>
      </c>
      <c r="M136" s="664">
        <v>1627.37</v>
      </c>
    </row>
    <row r="137" spans="1:13" ht="14.4" customHeight="1" x14ac:dyDescent="0.3">
      <c r="A137" s="659" t="s">
        <v>1649</v>
      </c>
      <c r="B137" s="660" t="s">
        <v>1576</v>
      </c>
      <c r="C137" s="660" t="s">
        <v>1669</v>
      </c>
      <c r="D137" s="660" t="s">
        <v>1577</v>
      </c>
      <c r="E137" s="660" t="s">
        <v>1578</v>
      </c>
      <c r="F137" s="663">
        <v>2</v>
      </c>
      <c r="G137" s="663">
        <v>666.62</v>
      </c>
      <c r="H137" s="676">
        <v>1</v>
      </c>
      <c r="I137" s="663"/>
      <c r="J137" s="663"/>
      <c r="K137" s="676">
        <v>0</v>
      </c>
      <c r="L137" s="663">
        <v>2</v>
      </c>
      <c r="M137" s="664">
        <v>666.62</v>
      </c>
    </row>
    <row r="138" spans="1:13" ht="14.4" customHeight="1" x14ac:dyDescent="0.3">
      <c r="A138" s="659" t="s">
        <v>1649</v>
      </c>
      <c r="B138" s="660" t="s">
        <v>1583</v>
      </c>
      <c r="C138" s="660" t="s">
        <v>1377</v>
      </c>
      <c r="D138" s="660" t="s">
        <v>1378</v>
      </c>
      <c r="E138" s="660" t="s">
        <v>1379</v>
      </c>
      <c r="F138" s="663"/>
      <c r="G138" s="663"/>
      <c r="H138" s="676">
        <v>0</v>
      </c>
      <c r="I138" s="663">
        <v>2</v>
      </c>
      <c r="J138" s="663">
        <v>308.02</v>
      </c>
      <c r="K138" s="676">
        <v>1</v>
      </c>
      <c r="L138" s="663">
        <v>2</v>
      </c>
      <c r="M138" s="664">
        <v>308.02</v>
      </c>
    </row>
    <row r="139" spans="1:13" ht="14.4" customHeight="1" x14ac:dyDescent="0.3">
      <c r="A139" s="659" t="s">
        <v>1649</v>
      </c>
      <c r="B139" s="660" t="s">
        <v>1583</v>
      </c>
      <c r="C139" s="660" t="s">
        <v>1901</v>
      </c>
      <c r="D139" s="660" t="s">
        <v>1378</v>
      </c>
      <c r="E139" s="660" t="s">
        <v>1379</v>
      </c>
      <c r="F139" s="663">
        <v>1</v>
      </c>
      <c r="G139" s="663">
        <v>154.01</v>
      </c>
      <c r="H139" s="676">
        <v>1</v>
      </c>
      <c r="I139" s="663"/>
      <c r="J139" s="663"/>
      <c r="K139" s="676">
        <v>0</v>
      </c>
      <c r="L139" s="663">
        <v>1</v>
      </c>
      <c r="M139" s="664">
        <v>154.01</v>
      </c>
    </row>
    <row r="140" spans="1:13" ht="14.4" customHeight="1" x14ac:dyDescent="0.3">
      <c r="A140" s="659" t="s">
        <v>1650</v>
      </c>
      <c r="B140" s="660" t="s">
        <v>2221</v>
      </c>
      <c r="C140" s="660" t="s">
        <v>2038</v>
      </c>
      <c r="D140" s="660" t="s">
        <v>2039</v>
      </c>
      <c r="E140" s="660" t="s">
        <v>2040</v>
      </c>
      <c r="F140" s="663"/>
      <c r="G140" s="663"/>
      <c r="H140" s="676">
        <v>0</v>
      </c>
      <c r="I140" s="663">
        <v>2</v>
      </c>
      <c r="J140" s="663">
        <v>83.1</v>
      </c>
      <c r="K140" s="676">
        <v>1</v>
      </c>
      <c r="L140" s="663">
        <v>2</v>
      </c>
      <c r="M140" s="664">
        <v>83.1</v>
      </c>
    </row>
    <row r="141" spans="1:13" ht="14.4" customHeight="1" x14ac:dyDescent="0.3">
      <c r="A141" s="659" t="s">
        <v>1650</v>
      </c>
      <c r="B141" s="660" t="s">
        <v>1576</v>
      </c>
      <c r="C141" s="660" t="s">
        <v>1318</v>
      </c>
      <c r="D141" s="660" t="s">
        <v>1577</v>
      </c>
      <c r="E141" s="660" t="s">
        <v>1578</v>
      </c>
      <c r="F141" s="663"/>
      <c r="G141" s="663"/>
      <c r="H141" s="676">
        <v>0</v>
      </c>
      <c r="I141" s="663">
        <v>29</v>
      </c>
      <c r="J141" s="663">
        <v>8430.840000000002</v>
      </c>
      <c r="K141" s="676">
        <v>1</v>
      </c>
      <c r="L141" s="663">
        <v>29</v>
      </c>
      <c r="M141" s="664">
        <v>8430.840000000002</v>
      </c>
    </row>
    <row r="142" spans="1:13" ht="14.4" customHeight="1" x14ac:dyDescent="0.3">
      <c r="A142" s="659" t="s">
        <v>1650</v>
      </c>
      <c r="B142" s="660" t="s">
        <v>1581</v>
      </c>
      <c r="C142" s="660" t="s">
        <v>1373</v>
      </c>
      <c r="D142" s="660" t="s">
        <v>1374</v>
      </c>
      <c r="E142" s="660" t="s">
        <v>1582</v>
      </c>
      <c r="F142" s="663"/>
      <c r="G142" s="663"/>
      <c r="H142" s="676">
        <v>0</v>
      </c>
      <c r="I142" s="663">
        <v>11</v>
      </c>
      <c r="J142" s="663">
        <v>2026.42</v>
      </c>
      <c r="K142" s="676">
        <v>1</v>
      </c>
      <c r="L142" s="663">
        <v>11</v>
      </c>
      <c r="M142" s="664">
        <v>2026.42</v>
      </c>
    </row>
    <row r="143" spans="1:13" ht="14.4" customHeight="1" x14ac:dyDescent="0.3">
      <c r="A143" s="659" t="s">
        <v>1650</v>
      </c>
      <c r="B143" s="660" t="s">
        <v>1583</v>
      </c>
      <c r="C143" s="660" t="s">
        <v>1377</v>
      </c>
      <c r="D143" s="660" t="s">
        <v>1378</v>
      </c>
      <c r="E143" s="660" t="s">
        <v>1379</v>
      </c>
      <c r="F143" s="663"/>
      <c r="G143" s="663"/>
      <c r="H143" s="676">
        <v>0</v>
      </c>
      <c r="I143" s="663">
        <v>13</v>
      </c>
      <c r="J143" s="663">
        <v>2002.1299999999999</v>
      </c>
      <c r="K143" s="676">
        <v>1</v>
      </c>
      <c r="L143" s="663">
        <v>13</v>
      </c>
      <c r="M143" s="664">
        <v>2002.1299999999999</v>
      </c>
    </row>
    <row r="144" spans="1:13" ht="14.4" customHeight="1" x14ac:dyDescent="0.3">
      <c r="A144" s="659" t="s">
        <v>1650</v>
      </c>
      <c r="B144" s="660" t="s">
        <v>1590</v>
      </c>
      <c r="C144" s="660" t="s">
        <v>1672</v>
      </c>
      <c r="D144" s="660" t="s">
        <v>656</v>
      </c>
      <c r="E144" s="660" t="s">
        <v>1673</v>
      </c>
      <c r="F144" s="663"/>
      <c r="G144" s="663"/>
      <c r="H144" s="676">
        <v>0</v>
      </c>
      <c r="I144" s="663">
        <v>1</v>
      </c>
      <c r="J144" s="663">
        <v>48.31</v>
      </c>
      <c r="K144" s="676">
        <v>1</v>
      </c>
      <c r="L144" s="663">
        <v>1</v>
      </c>
      <c r="M144" s="664">
        <v>48.31</v>
      </c>
    </row>
    <row r="145" spans="1:13" ht="14.4" customHeight="1" x14ac:dyDescent="0.3">
      <c r="A145" s="659" t="s">
        <v>1650</v>
      </c>
      <c r="B145" s="660" t="s">
        <v>1590</v>
      </c>
      <c r="C145" s="660" t="s">
        <v>1158</v>
      </c>
      <c r="D145" s="660" t="s">
        <v>656</v>
      </c>
      <c r="E145" s="660" t="s">
        <v>1591</v>
      </c>
      <c r="F145" s="663"/>
      <c r="G145" s="663"/>
      <c r="H145" s="676">
        <v>0</v>
      </c>
      <c r="I145" s="663">
        <v>1</v>
      </c>
      <c r="J145" s="663">
        <v>96.63</v>
      </c>
      <c r="K145" s="676">
        <v>1</v>
      </c>
      <c r="L145" s="663">
        <v>1</v>
      </c>
      <c r="M145" s="664">
        <v>96.63</v>
      </c>
    </row>
    <row r="146" spans="1:13" ht="14.4" customHeight="1" x14ac:dyDescent="0.3">
      <c r="A146" s="659" t="s">
        <v>1651</v>
      </c>
      <c r="B146" s="660" t="s">
        <v>1576</v>
      </c>
      <c r="C146" s="660" t="s">
        <v>1667</v>
      </c>
      <c r="D146" s="660" t="s">
        <v>1577</v>
      </c>
      <c r="E146" s="660" t="s">
        <v>1668</v>
      </c>
      <c r="F146" s="663">
        <v>4</v>
      </c>
      <c r="G146" s="663">
        <v>0</v>
      </c>
      <c r="H146" s="676"/>
      <c r="I146" s="663"/>
      <c r="J146" s="663"/>
      <c r="K146" s="676"/>
      <c r="L146" s="663">
        <v>4</v>
      </c>
      <c r="M146" s="664">
        <v>0</v>
      </c>
    </row>
    <row r="147" spans="1:13" ht="14.4" customHeight="1" x14ac:dyDescent="0.3">
      <c r="A147" s="659" t="s">
        <v>1651</v>
      </c>
      <c r="B147" s="660" t="s">
        <v>1576</v>
      </c>
      <c r="C147" s="660" t="s">
        <v>1318</v>
      </c>
      <c r="D147" s="660" t="s">
        <v>1577</v>
      </c>
      <c r="E147" s="660" t="s">
        <v>1578</v>
      </c>
      <c r="F147" s="663"/>
      <c r="G147" s="663"/>
      <c r="H147" s="676">
        <v>0</v>
      </c>
      <c r="I147" s="663">
        <v>37</v>
      </c>
      <c r="J147" s="663">
        <v>8803.4700000000012</v>
      </c>
      <c r="K147" s="676">
        <v>1</v>
      </c>
      <c r="L147" s="663">
        <v>37</v>
      </c>
      <c r="M147" s="664">
        <v>8803.4700000000012</v>
      </c>
    </row>
    <row r="148" spans="1:13" ht="14.4" customHeight="1" x14ac:dyDescent="0.3">
      <c r="A148" s="659" t="s">
        <v>1651</v>
      </c>
      <c r="B148" s="660" t="s">
        <v>1576</v>
      </c>
      <c r="C148" s="660" t="s">
        <v>1669</v>
      </c>
      <c r="D148" s="660" t="s">
        <v>1577</v>
      </c>
      <c r="E148" s="660" t="s">
        <v>1578</v>
      </c>
      <c r="F148" s="663">
        <v>6</v>
      </c>
      <c r="G148" s="663">
        <v>941.16000000000008</v>
      </c>
      <c r="H148" s="676">
        <v>1</v>
      </c>
      <c r="I148" s="663"/>
      <c r="J148" s="663"/>
      <c r="K148" s="676">
        <v>0</v>
      </c>
      <c r="L148" s="663">
        <v>6</v>
      </c>
      <c r="M148" s="664">
        <v>941.16000000000008</v>
      </c>
    </row>
    <row r="149" spans="1:13" ht="14.4" customHeight="1" x14ac:dyDescent="0.3">
      <c r="A149" s="659" t="s">
        <v>1651</v>
      </c>
      <c r="B149" s="660" t="s">
        <v>1581</v>
      </c>
      <c r="C149" s="660" t="s">
        <v>2061</v>
      </c>
      <c r="D149" s="660" t="s">
        <v>2023</v>
      </c>
      <c r="E149" s="660" t="s">
        <v>2062</v>
      </c>
      <c r="F149" s="663">
        <v>5</v>
      </c>
      <c r="G149" s="663">
        <v>1473.7</v>
      </c>
      <c r="H149" s="676">
        <v>1</v>
      </c>
      <c r="I149" s="663"/>
      <c r="J149" s="663"/>
      <c r="K149" s="676">
        <v>0</v>
      </c>
      <c r="L149" s="663">
        <v>5</v>
      </c>
      <c r="M149" s="664">
        <v>1473.7</v>
      </c>
    </row>
    <row r="150" spans="1:13" ht="14.4" customHeight="1" x14ac:dyDescent="0.3">
      <c r="A150" s="659" t="s">
        <v>1651</v>
      </c>
      <c r="B150" s="660" t="s">
        <v>1581</v>
      </c>
      <c r="C150" s="660" t="s">
        <v>2063</v>
      </c>
      <c r="D150" s="660" t="s">
        <v>2023</v>
      </c>
      <c r="E150" s="660" t="s">
        <v>1582</v>
      </c>
      <c r="F150" s="663">
        <v>3</v>
      </c>
      <c r="G150" s="663">
        <v>0</v>
      </c>
      <c r="H150" s="676"/>
      <c r="I150" s="663"/>
      <c r="J150" s="663"/>
      <c r="K150" s="676"/>
      <c r="L150" s="663">
        <v>3</v>
      </c>
      <c r="M150" s="664">
        <v>0</v>
      </c>
    </row>
    <row r="151" spans="1:13" ht="14.4" customHeight="1" x14ac:dyDescent="0.3">
      <c r="A151" s="659" t="s">
        <v>1651</v>
      </c>
      <c r="B151" s="660" t="s">
        <v>1581</v>
      </c>
      <c r="C151" s="660" t="s">
        <v>2058</v>
      </c>
      <c r="D151" s="660" t="s">
        <v>1374</v>
      </c>
      <c r="E151" s="660" t="s">
        <v>1582</v>
      </c>
      <c r="F151" s="663">
        <v>1</v>
      </c>
      <c r="G151" s="663">
        <v>184.22</v>
      </c>
      <c r="H151" s="676">
        <v>1</v>
      </c>
      <c r="I151" s="663"/>
      <c r="J151" s="663"/>
      <c r="K151" s="676">
        <v>0</v>
      </c>
      <c r="L151" s="663">
        <v>1</v>
      </c>
      <c r="M151" s="664">
        <v>184.22</v>
      </c>
    </row>
    <row r="152" spans="1:13" ht="14.4" customHeight="1" x14ac:dyDescent="0.3">
      <c r="A152" s="659" t="s">
        <v>1651</v>
      </c>
      <c r="B152" s="660" t="s">
        <v>1581</v>
      </c>
      <c r="C152" s="660" t="s">
        <v>1373</v>
      </c>
      <c r="D152" s="660" t="s">
        <v>1374</v>
      </c>
      <c r="E152" s="660" t="s">
        <v>1582</v>
      </c>
      <c r="F152" s="663"/>
      <c r="G152" s="663"/>
      <c r="H152" s="676">
        <v>0</v>
      </c>
      <c r="I152" s="663">
        <v>5</v>
      </c>
      <c r="J152" s="663">
        <v>921.09999999999991</v>
      </c>
      <c r="K152" s="676">
        <v>1</v>
      </c>
      <c r="L152" s="663">
        <v>5</v>
      </c>
      <c r="M152" s="664">
        <v>921.09999999999991</v>
      </c>
    </row>
    <row r="153" spans="1:13" ht="14.4" customHeight="1" x14ac:dyDescent="0.3">
      <c r="A153" s="659" t="s">
        <v>1651</v>
      </c>
      <c r="B153" s="660" t="s">
        <v>1581</v>
      </c>
      <c r="C153" s="660" t="s">
        <v>2059</v>
      </c>
      <c r="D153" s="660" t="s">
        <v>1374</v>
      </c>
      <c r="E153" s="660" t="s">
        <v>2060</v>
      </c>
      <c r="F153" s="663">
        <v>1</v>
      </c>
      <c r="G153" s="663">
        <v>0</v>
      </c>
      <c r="H153" s="676"/>
      <c r="I153" s="663"/>
      <c r="J153" s="663"/>
      <c r="K153" s="676"/>
      <c r="L153" s="663">
        <v>1</v>
      </c>
      <c r="M153" s="664">
        <v>0</v>
      </c>
    </row>
    <row r="154" spans="1:13" ht="14.4" customHeight="1" x14ac:dyDescent="0.3">
      <c r="A154" s="659" t="s">
        <v>1651</v>
      </c>
      <c r="B154" s="660" t="s">
        <v>1583</v>
      </c>
      <c r="C154" s="660" t="s">
        <v>1377</v>
      </c>
      <c r="D154" s="660" t="s">
        <v>1378</v>
      </c>
      <c r="E154" s="660" t="s">
        <v>1379</v>
      </c>
      <c r="F154" s="663"/>
      <c r="G154" s="663"/>
      <c r="H154" s="676">
        <v>0</v>
      </c>
      <c r="I154" s="663">
        <v>15</v>
      </c>
      <c r="J154" s="663">
        <v>2310.1499999999996</v>
      </c>
      <c r="K154" s="676">
        <v>1</v>
      </c>
      <c r="L154" s="663">
        <v>15</v>
      </c>
      <c r="M154" s="664">
        <v>2310.1499999999996</v>
      </c>
    </row>
    <row r="155" spans="1:13" ht="14.4" customHeight="1" x14ac:dyDescent="0.3">
      <c r="A155" s="659" t="s">
        <v>1651</v>
      </c>
      <c r="B155" s="660" t="s">
        <v>1583</v>
      </c>
      <c r="C155" s="660" t="s">
        <v>1901</v>
      </c>
      <c r="D155" s="660" t="s">
        <v>1378</v>
      </c>
      <c r="E155" s="660" t="s">
        <v>1379</v>
      </c>
      <c r="F155" s="663">
        <v>1</v>
      </c>
      <c r="G155" s="663">
        <v>154.01</v>
      </c>
      <c r="H155" s="676">
        <v>1</v>
      </c>
      <c r="I155" s="663"/>
      <c r="J155" s="663"/>
      <c r="K155" s="676">
        <v>0</v>
      </c>
      <c r="L155" s="663">
        <v>1</v>
      </c>
      <c r="M155" s="664">
        <v>154.01</v>
      </c>
    </row>
    <row r="156" spans="1:13" ht="14.4" customHeight="1" x14ac:dyDescent="0.3">
      <c r="A156" s="659" t="s">
        <v>1651</v>
      </c>
      <c r="B156" s="660" t="s">
        <v>2222</v>
      </c>
      <c r="C156" s="660" t="s">
        <v>1709</v>
      </c>
      <c r="D156" s="660" t="s">
        <v>1710</v>
      </c>
      <c r="E156" s="660" t="s">
        <v>1582</v>
      </c>
      <c r="F156" s="663"/>
      <c r="G156" s="663"/>
      <c r="H156" s="676">
        <v>0</v>
      </c>
      <c r="I156" s="663">
        <v>3</v>
      </c>
      <c r="J156" s="663">
        <v>209.57999999999998</v>
      </c>
      <c r="K156" s="676">
        <v>1</v>
      </c>
      <c r="L156" s="663">
        <v>3</v>
      </c>
      <c r="M156" s="664">
        <v>209.57999999999998</v>
      </c>
    </row>
    <row r="157" spans="1:13" ht="14.4" customHeight="1" x14ac:dyDescent="0.3">
      <c r="A157" s="659" t="s">
        <v>1651</v>
      </c>
      <c r="B157" s="660" t="s">
        <v>1586</v>
      </c>
      <c r="C157" s="660" t="s">
        <v>1392</v>
      </c>
      <c r="D157" s="660" t="s">
        <v>1393</v>
      </c>
      <c r="E157" s="660" t="s">
        <v>1589</v>
      </c>
      <c r="F157" s="663"/>
      <c r="G157" s="663"/>
      <c r="H157" s="676">
        <v>0</v>
      </c>
      <c r="I157" s="663">
        <v>3</v>
      </c>
      <c r="J157" s="663">
        <v>2346.66</v>
      </c>
      <c r="K157" s="676">
        <v>1</v>
      </c>
      <c r="L157" s="663">
        <v>3</v>
      </c>
      <c r="M157" s="664">
        <v>2346.66</v>
      </c>
    </row>
    <row r="158" spans="1:13" ht="14.4" customHeight="1" x14ac:dyDescent="0.3">
      <c r="A158" s="659" t="s">
        <v>1651</v>
      </c>
      <c r="B158" s="660" t="s">
        <v>1586</v>
      </c>
      <c r="C158" s="660" t="s">
        <v>2064</v>
      </c>
      <c r="D158" s="660" t="s">
        <v>2065</v>
      </c>
      <c r="E158" s="660" t="s">
        <v>2066</v>
      </c>
      <c r="F158" s="663"/>
      <c r="G158" s="663"/>
      <c r="H158" s="676">
        <v>0</v>
      </c>
      <c r="I158" s="663">
        <v>4</v>
      </c>
      <c r="J158" s="663">
        <v>724.04</v>
      </c>
      <c r="K158" s="676">
        <v>1</v>
      </c>
      <c r="L158" s="663">
        <v>4</v>
      </c>
      <c r="M158" s="664">
        <v>724.04</v>
      </c>
    </row>
    <row r="159" spans="1:13" ht="14.4" customHeight="1" x14ac:dyDescent="0.3">
      <c r="A159" s="659" t="s">
        <v>1651</v>
      </c>
      <c r="B159" s="660" t="s">
        <v>1590</v>
      </c>
      <c r="C159" s="660" t="s">
        <v>1158</v>
      </c>
      <c r="D159" s="660" t="s">
        <v>656</v>
      </c>
      <c r="E159" s="660" t="s">
        <v>1591</v>
      </c>
      <c r="F159" s="663"/>
      <c r="G159" s="663"/>
      <c r="H159" s="676">
        <v>0</v>
      </c>
      <c r="I159" s="663">
        <v>16</v>
      </c>
      <c r="J159" s="663">
        <v>1323.6</v>
      </c>
      <c r="K159" s="676">
        <v>1</v>
      </c>
      <c r="L159" s="663">
        <v>16</v>
      </c>
      <c r="M159" s="664">
        <v>1323.6</v>
      </c>
    </row>
    <row r="160" spans="1:13" ht="14.4" customHeight="1" x14ac:dyDescent="0.3">
      <c r="A160" s="659" t="s">
        <v>1652</v>
      </c>
      <c r="B160" s="660" t="s">
        <v>1576</v>
      </c>
      <c r="C160" s="660" t="s">
        <v>1318</v>
      </c>
      <c r="D160" s="660" t="s">
        <v>1577</v>
      </c>
      <c r="E160" s="660" t="s">
        <v>1578</v>
      </c>
      <c r="F160" s="663"/>
      <c r="G160" s="663"/>
      <c r="H160" s="676">
        <v>0</v>
      </c>
      <c r="I160" s="663">
        <v>69</v>
      </c>
      <c r="J160" s="663">
        <v>17528.440000000002</v>
      </c>
      <c r="K160" s="676">
        <v>1</v>
      </c>
      <c r="L160" s="663">
        <v>69</v>
      </c>
      <c r="M160" s="664">
        <v>17528.440000000002</v>
      </c>
    </row>
    <row r="161" spans="1:13" ht="14.4" customHeight="1" x14ac:dyDescent="0.3">
      <c r="A161" s="659" t="s">
        <v>1652</v>
      </c>
      <c r="B161" s="660" t="s">
        <v>1576</v>
      </c>
      <c r="C161" s="660" t="s">
        <v>1453</v>
      </c>
      <c r="D161" s="660" t="s">
        <v>1613</v>
      </c>
      <c r="E161" s="660" t="s">
        <v>1614</v>
      </c>
      <c r="F161" s="663"/>
      <c r="G161" s="663"/>
      <c r="H161" s="676">
        <v>0</v>
      </c>
      <c r="I161" s="663">
        <v>3</v>
      </c>
      <c r="J161" s="663">
        <v>636.53</v>
      </c>
      <c r="K161" s="676">
        <v>1</v>
      </c>
      <c r="L161" s="663">
        <v>3</v>
      </c>
      <c r="M161" s="664">
        <v>636.53</v>
      </c>
    </row>
    <row r="162" spans="1:13" ht="14.4" customHeight="1" x14ac:dyDescent="0.3">
      <c r="A162" s="659" t="s">
        <v>1652</v>
      </c>
      <c r="B162" s="660" t="s">
        <v>1581</v>
      </c>
      <c r="C162" s="660" t="s">
        <v>1373</v>
      </c>
      <c r="D162" s="660" t="s">
        <v>1374</v>
      </c>
      <c r="E162" s="660" t="s">
        <v>1582</v>
      </c>
      <c r="F162" s="663"/>
      <c r="G162" s="663"/>
      <c r="H162" s="676">
        <v>0</v>
      </c>
      <c r="I162" s="663">
        <v>24</v>
      </c>
      <c r="J162" s="663">
        <v>4415.33</v>
      </c>
      <c r="K162" s="676">
        <v>1</v>
      </c>
      <c r="L162" s="663">
        <v>24</v>
      </c>
      <c r="M162" s="664">
        <v>4415.33</v>
      </c>
    </row>
    <row r="163" spans="1:13" ht="14.4" customHeight="1" x14ac:dyDescent="0.3">
      <c r="A163" s="659" t="s">
        <v>1652</v>
      </c>
      <c r="B163" s="660" t="s">
        <v>1583</v>
      </c>
      <c r="C163" s="660" t="s">
        <v>1377</v>
      </c>
      <c r="D163" s="660" t="s">
        <v>1378</v>
      </c>
      <c r="E163" s="660" t="s">
        <v>1379</v>
      </c>
      <c r="F163" s="663"/>
      <c r="G163" s="663"/>
      <c r="H163" s="676">
        <v>0</v>
      </c>
      <c r="I163" s="663">
        <v>26</v>
      </c>
      <c r="J163" s="663">
        <v>4004.26</v>
      </c>
      <c r="K163" s="676">
        <v>1</v>
      </c>
      <c r="L163" s="663">
        <v>26</v>
      </c>
      <c r="M163" s="664">
        <v>4004.26</v>
      </c>
    </row>
    <row r="164" spans="1:13" ht="14.4" customHeight="1" x14ac:dyDescent="0.3">
      <c r="A164" s="659" t="s">
        <v>1652</v>
      </c>
      <c r="B164" s="660" t="s">
        <v>1583</v>
      </c>
      <c r="C164" s="660" t="s">
        <v>1901</v>
      </c>
      <c r="D164" s="660" t="s">
        <v>1378</v>
      </c>
      <c r="E164" s="660" t="s">
        <v>1379</v>
      </c>
      <c r="F164" s="663">
        <v>1</v>
      </c>
      <c r="G164" s="663">
        <v>154.01</v>
      </c>
      <c r="H164" s="676">
        <v>1</v>
      </c>
      <c r="I164" s="663"/>
      <c r="J164" s="663"/>
      <c r="K164" s="676">
        <v>0</v>
      </c>
      <c r="L164" s="663">
        <v>1</v>
      </c>
      <c r="M164" s="664">
        <v>154.01</v>
      </c>
    </row>
    <row r="165" spans="1:13" ht="14.4" customHeight="1" x14ac:dyDescent="0.3">
      <c r="A165" s="659" t="s">
        <v>1652</v>
      </c>
      <c r="B165" s="660" t="s">
        <v>1590</v>
      </c>
      <c r="C165" s="660" t="s">
        <v>1672</v>
      </c>
      <c r="D165" s="660" t="s">
        <v>656</v>
      </c>
      <c r="E165" s="660" t="s">
        <v>1673</v>
      </c>
      <c r="F165" s="663"/>
      <c r="G165" s="663"/>
      <c r="H165" s="676">
        <v>0</v>
      </c>
      <c r="I165" s="663">
        <v>13</v>
      </c>
      <c r="J165" s="663">
        <v>572.44000000000005</v>
      </c>
      <c r="K165" s="676">
        <v>1</v>
      </c>
      <c r="L165" s="663">
        <v>13</v>
      </c>
      <c r="M165" s="664">
        <v>572.44000000000005</v>
      </c>
    </row>
    <row r="166" spans="1:13" ht="14.4" customHeight="1" x14ac:dyDescent="0.3">
      <c r="A166" s="659" t="s">
        <v>1652</v>
      </c>
      <c r="B166" s="660" t="s">
        <v>1590</v>
      </c>
      <c r="C166" s="660" t="s">
        <v>1158</v>
      </c>
      <c r="D166" s="660" t="s">
        <v>656</v>
      </c>
      <c r="E166" s="660" t="s">
        <v>1591</v>
      </c>
      <c r="F166" s="663"/>
      <c r="G166" s="663"/>
      <c r="H166" s="676">
        <v>0</v>
      </c>
      <c r="I166" s="663">
        <v>1</v>
      </c>
      <c r="J166" s="663">
        <v>59.55</v>
      </c>
      <c r="K166" s="676">
        <v>1</v>
      </c>
      <c r="L166" s="663">
        <v>1</v>
      </c>
      <c r="M166" s="664">
        <v>59.55</v>
      </c>
    </row>
    <row r="167" spans="1:13" ht="14.4" customHeight="1" x14ac:dyDescent="0.3">
      <c r="A167" s="659" t="s">
        <v>1652</v>
      </c>
      <c r="B167" s="660" t="s">
        <v>1590</v>
      </c>
      <c r="C167" s="660" t="s">
        <v>2080</v>
      </c>
      <c r="D167" s="660" t="s">
        <v>2081</v>
      </c>
      <c r="E167" s="660" t="s">
        <v>2082</v>
      </c>
      <c r="F167" s="663">
        <v>4</v>
      </c>
      <c r="G167" s="663">
        <v>0</v>
      </c>
      <c r="H167" s="676"/>
      <c r="I167" s="663"/>
      <c r="J167" s="663"/>
      <c r="K167" s="676"/>
      <c r="L167" s="663">
        <v>4</v>
      </c>
      <c r="M167" s="664">
        <v>0</v>
      </c>
    </row>
    <row r="168" spans="1:13" ht="14.4" customHeight="1" x14ac:dyDescent="0.3">
      <c r="A168" s="659" t="s">
        <v>1652</v>
      </c>
      <c r="B168" s="660" t="s">
        <v>1609</v>
      </c>
      <c r="C168" s="660" t="s">
        <v>2078</v>
      </c>
      <c r="D168" s="660" t="s">
        <v>1201</v>
      </c>
      <c r="E168" s="660" t="s">
        <v>2079</v>
      </c>
      <c r="F168" s="663"/>
      <c r="G168" s="663"/>
      <c r="H168" s="676">
        <v>0</v>
      </c>
      <c r="I168" s="663">
        <v>1</v>
      </c>
      <c r="J168" s="663">
        <v>413.22</v>
      </c>
      <c r="K168" s="676">
        <v>1</v>
      </c>
      <c r="L168" s="663">
        <v>1</v>
      </c>
      <c r="M168" s="664">
        <v>413.22</v>
      </c>
    </row>
    <row r="169" spans="1:13" ht="14.4" customHeight="1" x14ac:dyDescent="0.3">
      <c r="A169" s="659" t="s">
        <v>1658</v>
      </c>
      <c r="B169" s="660" t="s">
        <v>1576</v>
      </c>
      <c r="C169" s="660" t="s">
        <v>1318</v>
      </c>
      <c r="D169" s="660" t="s">
        <v>1577</v>
      </c>
      <c r="E169" s="660" t="s">
        <v>1578</v>
      </c>
      <c r="F169" s="663"/>
      <c r="G169" s="663"/>
      <c r="H169" s="676">
        <v>0</v>
      </c>
      <c r="I169" s="663">
        <v>3</v>
      </c>
      <c r="J169" s="663">
        <v>999.93000000000006</v>
      </c>
      <c r="K169" s="676">
        <v>1</v>
      </c>
      <c r="L169" s="663">
        <v>3</v>
      </c>
      <c r="M169" s="664">
        <v>999.93000000000006</v>
      </c>
    </row>
    <row r="170" spans="1:13" ht="14.4" customHeight="1" x14ac:dyDescent="0.3">
      <c r="A170" s="659" t="s">
        <v>1658</v>
      </c>
      <c r="B170" s="660" t="s">
        <v>1583</v>
      </c>
      <c r="C170" s="660" t="s">
        <v>1377</v>
      </c>
      <c r="D170" s="660" t="s">
        <v>1378</v>
      </c>
      <c r="E170" s="660" t="s">
        <v>1379</v>
      </c>
      <c r="F170" s="663"/>
      <c r="G170" s="663"/>
      <c r="H170" s="676">
        <v>0</v>
      </c>
      <c r="I170" s="663">
        <v>1</v>
      </c>
      <c r="J170" s="663">
        <v>154.01</v>
      </c>
      <c r="K170" s="676">
        <v>1</v>
      </c>
      <c r="L170" s="663">
        <v>1</v>
      </c>
      <c r="M170" s="664">
        <v>154.01</v>
      </c>
    </row>
    <row r="171" spans="1:13" ht="14.4" customHeight="1" x14ac:dyDescent="0.3">
      <c r="A171" s="659" t="s">
        <v>1653</v>
      </c>
      <c r="B171" s="660" t="s">
        <v>1576</v>
      </c>
      <c r="C171" s="660" t="s">
        <v>1667</v>
      </c>
      <c r="D171" s="660" t="s">
        <v>1577</v>
      </c>
      <c r="E171" s="660" t="s">
        <v>1668</v>
      </c>
      <c r="F171" s="663">
        <v>8</v>
      </c>
      <c r="G171" s="663">
        <v>0</v>
      </c>
      <c r="H171" s="676"/>
      <c r="I171" s="663"/>
      <c r="J171" s="663"/>
      <c r="K171" s="676"/>
      <c r="L171" s="663">
        <v>8</v>
      </c>
      <c r="M171" s="664">
        <v>0</v>
      </c>
    </row>
    <row r="172" spans="1:13" ht="14.4" customHeight="1" x14ac:dyDescent="0.3">
      <c r="A172" s="659" t="s">
        <v>1653</v>
      </c>
      <c r="B172" s="660" t="s">
        <v>1590</v>
      </c>
      <c r="C172" s="660" t="s">
        <v>2093</v>
      </c>
      <c r="D172" s="660" t="s">
        <v>656</v>
      </c>
      <c r="E172" s="660" t="s">
        <v>2094</v>
      </c>
      <c r="F172" s="663">
        <v>1</v>
      </c>
      <c r="G172" s="663">
        <v>0</v>
      </c>
      <c r="H172" s="676"/>
      <c r="I172" s="663"/>
      <c r="J172" s="663"/>
      <c r="K172" s="676"/>
      <c r="L172" s="663">
        <v>1</v>
      </c>
      <c r="M172" s="664">
        <v>0</v>
      </c>
    </row>
    <row r="173" spans="1:13" ht="14.4" customHeight="1" x14ac:dyDescent="0.3">
      <c r="A173" s="659" t="s">
        <v>1653</v>
      </c>
      <c r="B173" s="660" t="s">
        <v>1590</v>
      </c>
      <c r="C173" s="660" t="s">
        <v>2095</v>
      </c>
      <c r="D173" s="660" t="s">
        <v>656</v>
      </c>
      <c r="E173" s="660" t="s">
        <v>2040</v>
      </c>
      <c r="F173" s="663">
        <v>1</v>
      </c>
      <c r="G173" s="663">
        <v>0</v>
      </c>
      <c r="H173" s="676"/>
      <c r="I173" s="663"/>
      <c r="J173" s="663"/>
      <c r="K173" s="676"/>
      <c r="L173" s="663">
        <v>1</v>
      </c>
      <c r="M173" s="664">
        <v>0</v>
      </c>
    </row>
    <row r="174" spans="1:13" ht="14.4" customHeight="1" x14ac:dyDescent="0.3">
      <c r="A174" s="659" t="s">
        <v>1653</v>
      </c>
      <c r="B174" s="660" t="s">
        <v>2215</v>
      </c>
      <c r="C174" s="660" t="s">
        <v>2088</v>
      </c>
      <c r="D174" s="660" t="s">
        <v>2089</v>
      </c>
      <c r="E174" s="660" t="s">
        <v>2090</v>
      </c>
      <c r="F174" s="663">
        <v>1</v>
      </c>
      <c r="G174" s="663">
        <v>0</v>
      </c>
      <c r="H174" s="676"/>
      <c r="I174" s="663"/>
      <c r="J174" s="663"/>
      <c r="K174" s="676"/>
      <c r="L174" s="663">
        <v>1</v>
      </c>
      <c r="M174" s="664">
        <v>0</v>
      </c>
    </row>
    <row r="175" spans="1:13" ht="14.4" customHeight="1" x14ac:dyDescent="0.3">
      <c r="A175" s="659" t="s">
        <v>1654</v>
      </c>
      <c r="B175" s="660" t="s">
        <v>1576</v>
      </c>
      <c r="C175" s="660" t="s">
        <v>1318</v>
      </c>
      <c r="D175" s="660" t="s">
        <v>1577</v>
      </c>
      <c r="E175" s="660" t="s">
        <v>1578</v>
      </c>
      <c r="F175" s="663"/>
      <c r="G175" s="663"/>
      <c r="H175" s="676">
        <v>0</v>
      </c>
      <c r="I175" s="663">
        <v>10</v>
      </c>
      <c r="J175" s="663">
        <v>2450.85</v>
      </c>
      <c r="K175" s="676">
        <v>1</v>
      </c>
      <c r="L175" s="663">
        <v>10</v>
      </c>
      <c r="M175" s="664">
        <v>2450.85</v>
      </c>
    </row>
    <row r="176" spans="1:13" ht="14.4" customHeight="1" x14ac:dyDescent="0.3">
      <c r="A176" s="659" t="s">
        <v>1654</v>
      </c>
      <c r="B176" s="660" t="s">
        <v>1583</v>
      </c>
      <c r="C176" s="660" t="s">
        <v>1377</v>
      </c>
      <c r="D176" s="660" t="s">
        <v>1378</v>
      </c>
      <c r="E176" s="660" t="s">
        <v>1379</v>
      </c>
      <c r="F176" s="663"/>
      <c r="G176" s="663"/>
      <c r="H176" s="676">
        <v>0</v>
      </c>
      <c r="I176" s="663">
        <v>3</v>
      </c>
      <c r="J176" s="663">
        <v>462.03</v>
      </c>
      <c r="K176" s="676">
        <v>1</v>
      </c>
      <c r="L176" s="663">
        <v>3</v>
      </c>
      <c r="M176" s="664">
        <v>462.03</v>
      </c>
    </row>
    <row r="177" spans="1:13" ht="14.4" customHeight="1" x14ac:dyDescent="0.3">
      <c r="A177" s="659" t="s">
        <v>1654</v>
      </c>
      <c r="B177" s="660" t="s">
        <v>2222</v>
      </c>
      <c r="C177" s="660" t="s">
        <v>1709</v>
      </c>
      <c r="D177" s="660" t="s">
        <v>1710</v>
      </c>
      <c r="E177" s="660" t="s">
        <v>1582</v>
      </c>
      <c r="F177" s="663"/>
      <c r="G177" s="663"/>
      <c r="H177" s="676">
        <v>0</v>
      </c>
      <c r="I177" s="663">
        <v>1</v>
      </c>
      <c r="J177" s="663">
        <v>69.86</v>
      </c>
      <c r="K177" s="676">
        <v>1</v>
      </c>
      <c r="L177" s="663">
        <v>1</v>
      </c>
      <c r="M177" s="664">
        <v>69.86</v>
      </c>
    </row>
    <row r="178" spans="1:13" ht="14.4" customHeight="1" x14ac:dyDescent="0.3">
      <c r="A178" s="659" t="s">
        <v>1654</v>
      </c>
      <c r="B178" s="660" t="s">
        <v>1602</v>
      </c>
      <c r="C178" s="660" t="s">
        <v>1257</v>
      </c>
      <c r="D178" s="660" t="s">
        <v>1258</v>
      </c>
      <c r="E178" s="660" t="s">
        <v>1604</v>
      </c>
      <c r="F178" s="663"/>
      <c r="G178" s="663"/>
      <c r="H178" s="676">
        <v>0</v>
      </c>
      <c r="I178" s="663">
        <v>1</v>
      </c>
      <c r="J178" s="663">
        <v>216.16</v>
      </c>
      <c r="K178" s="676">
        <v>1</v>
      </c>
      <c r="L178" s="663">
        <v>1</v>
      </c>
      <c r="M178" s="664">
        <v>216.16</v>
      </c>
    </row>
    <row r="179" spans="1:13" ht="14.4" customHeight="1" x14ac:dyDescent="0.3">
      <c r="A179" s="659" t="s">
        <v>1655</v>
      </c>
      <c r="B179" s="660" t="s">
        <v>1576</v>
      </c>
      <c r="C179" s="660" t="s">
        <v>1318</v>
      </c>
      <c r="D179" s="660" t="s">
        <v>1577</v>
      </c>
      <c r="E179" s="660" t="s">
        <v>1578</v>
      </c>
      <c r="F179" s="663"/>
      <c r="G179" s="663"/>
      <c r="H179" s="676">
        <v>0</v>
      </c>
      <c r="I179" s="663">
        <v>9</v>
      </c>
      <c r="J179" s="663">
        <v>2117.54</v>
      </c>
      <c r="K179" s="676">
        <v>1</v>
      </c>
      <c r="L179" s="663">
        <v>9</v>
      </c>
      <c r="M179" s="664">
        <v>2117.54</v>
      </c>
    </row>
    <row r="180" spans="1:13" ht="14.4" customHeight="1" x14ac:dyDescent="0.3">
      <c r="A180" s="659" t="s">
        <v>1655</v>
      </c>
      <c r="B180" s="660" t="s">
        <v>1576</v>
      </c>
      <c r="C180" s="660" t="s">
        <v>1453</v>
      </c>
      <c r="D180" s="660" t="s">
        <v>1613</v>
      </c>
      <c r="E180" s="660" t="s">
        <v>1614</v>
      </c>
      <c r="F180" s="663"/>
      <c r="G180" s="663"/>
      <c r="H180" s="676">
        <v>0</v>
      </c>
      <c r="I180" s="663">
        <v>2</v>
      </c>
      <c r="J180" s="663">
        <v>303.22000000000003</v>
      </c>
      <c r="K180" s="676">
        <v>1</v>
      </c>
      <c r="L180" s="663">
        <v>2</v>
      </c>
      <c r="M180" s="664">
        <v>303.22000000000003</v>
      </c>
    </row>
    <row r="181" spans="1:13" ht="14.4" customHeight="1" x14ac:dyDescent="0.3">
      <c r="A181" s="659" t="s">
        <v>1655</v>
      </c>
      <c r="B181" s="660" t="s">
        <v>1581</v>
      </c>
      <c r="C181" s="660" t="s">
        <v>1373</v>
      </c>
      <c r="D181" s="660" t="s">
        <v>1374</v>
      </c>
      <c r="E181" s="660" t="s">
        <v>1582</v>
      </c>
      <c r="F181" s="663"/>
      <c r="G181" s="663"/>
      <c r="H181" s="676">
        <v>0</v>
      </c>
      <c r="I181" s="663">
        <v>1</v>
      </c>
      <c r="J181" s="663">
        <v>184.22</v>
      </c>
      <c r="K181" s="676">
        <v>1</v>
      </c>
      <c r="L181" s="663">
        <v>1</v>
      </c>
      <c r="M181" s="664">
        <v>184.22</v>
      </c>
    </row>
    <row r="182" spans="1:13" ht="14.4" customHeight="1" x14ac:dyDescent="0.3">
      <c r="A182" s="659" t="s">
        <v>1655</v>
      </c>
      <c r="B182" s="660" t="s">
        <v>1583</v>
      </c>
      <c r="C182" s="660" t="s">
        <v>1377</v>
      </c>
      <c r="D182" s="660" t="s">
        <v>1378</v>
      </c>
      <c r="E182" s="660" t="s">
        <v>1379</v>
      </c>
      <c r="F182" s="663"/>
      <c r="G182" s="663"/>
      <c r="H182" s="676">
        <v>0</v>
      </c>
      <c r="I182" s="663">
        <v>2</v>
      </c>
      <c r="J182" s="663">
        <v>308.02</v>
      </c>
      <c r="K182" s="676">
        <v>1</v>
      </c>
      <c r="L182" s="663">
        <v>2</v>
      </c>
      <c r="M182" s="664">
        <v>308.02</v>
      </c>
    </row>
    <row r="183" spans="1:13" ht="14.4" customHeight="1" x14ac:dyDescent="0.3">
      <c r="A183" s="659" t="s">
        <v>1655</v>
      </c>
      <c r="B183" s="660" t="s">
        <v>1583</v>
      </c>
      <c r="C183" s="660" t="s">
        <v>1974</v>
      </c>
      <c r="D183" s="660" t="s">
        <v>1584</v>
      </c>
      <c r="E183" s="660" t="s">
        <v>1975</v>
      </c>
      <c r="F183" s="663"/>
      <c r="G183" s="663"/>
      <c r="H183" s="676">
        <v>0</v>
      </c>
      <c r="I183" s="663">
        <v>1</v>
      </c>
      <c r="J183" s="663">
        <v>82.92</v>
      </c>
      <c r="K183" s="676">
        <v>1</v>
      </c>
      <c r="L183" s="663">
        <v>1</v>
      </c>
      <c r="M183" s="664">
        <v>82.92</v>
      </c>
    </row>
    <row r="184" spans="1:13" ht="14.4" customHeight="1" x14ac:dyDescent="0.3">
      <c r="A184" s="659" t="s">
        <v>1656</v>
      </c>
      <c r="B184" s="660" t="s">
        <v>1544</v>
      </c>
      <c r="C184" s="660" t="s">
        <v>2117</v>
      </c>
      <c r="D184" s="660" t="s">
        <v>1251</v>
      </c>
      <c r="E184" s="660" t="s">
        <v>2118</v>
      </c>
      <c r="F184" s="663"/>
      <c r="G184" s="663"/>
      <c r="H184" s="676"/>
      <c r="I184" s="663">
        <v>1</v>
      </c>
      <c r="J184" s="663">
        <v>0</v>
      </c>
      <c r="K184" s="676"/>
      <c r="L184" s="663">
        <v>1</v>
      </c>
      <c r="M184" s="664">
        <v>0</v>
      </c>
    </row>
    <row r="185" spans="1:13" ht="14.4" customHeight="1" x14ac:dyDescent="0.3">
      <c r="A185" s="659" t="s">
        <v>1656</v>
      </c>
      <c r="B185" s="660" t="s">
        <v>1555</v>
      </c>
      <c r="C185" s="660" t="s">
        <v>1177</v>
      </c>
      <c r="D185" s="660" t="s">
        <v>1178</v>
      </c>
      <c r="E185" s="660" t="s">
        <v>1179</v>
      </c>
      <c r="F185" s="663"/>
      <c r="G185" s="663"/>
      <c r="H185" s="676">
        <v>0</v>
      </c>
      <c r="I185" s="663">
        <v>2</v>
      </c>
      <c r="J185" s="663">
        <v>1875.86</v>
      </c>
      <c r="K185" s="676">
        <v>1</v>
      </c>
      <c r="L185" s="663">
        <v>2</v>
      </c>
      <c r="M185" s="664">
        <v>1875.86</v>
      </c>
    </row>
    <row r="186" spans="1:13" ht="14.4" customHeight="1" x14ac:dyDescent="0.3">
      <c r="A186" s="659" t="s">
        <v>1656</v>
      </c>
      <c r="B186" s="660" t="s">
        <v>1576</v>
      </c>
      <c r="C186" s="660" t="s">
        <v>1318</v>
      </c>
      <c r="D186" s="660" t="s">
        <v>1577</v>
      </c>
      <c r="E186" s="660" t="s">
        <v>1578</v>
      </c>
      <c r="F186" s="663"/>
      <c r="G186" s="663"/>
      <c r="H186" s="676">
        <v>0</v>
      </c>
      <c r="I186" s="663">
        <v>4</v>
      </c>
      <c r="J186" s="663">
        <v>980.34</v>
      </c>
      <c r="K186" s="676">
        <v>1</v>
      </c>
      <c r="L186" s="663">
        <v>4</v>
      </c>
      <c r="M186" s="664">
        <v>980.34</v>
      </c>
    </row>
    <row r="187" spans="1:13" ht="14.4" customHeight="1" x14ac:dyDescent="0.3">
      <c r="A187" s="659" t="s">
        <v>1656</v>
      </c>
      <c r="B187" s="660" t="s">
        <v>1581</v>
      </c>
      <c r="C187" s="660" t="s">
        <v>1373</v>
      </c>
      <c r="D187" s="660" t="s">
        <v>1374</v>
      </c>
      <c r="E187" s="660" t="s">
        <v>1582</v>
      </c>
      <c r="F187" s="663"/>
      <c r="G187" s="663"/>
      <c r="H187" s="676">
        <v>0</v>
      </c>
      <c r="I187" s="663">
        <v>5</v>
      </c>
      <c r="J187" s="663">
        <v>921.09999999999991</v>
      </c>
      <c r="K187" s="676">
        <v>1</v>
      </c>
      <c r="L187" s="663">
        <v>5</v>
      </c>
      <c r="M187" s="664">
        <v>921.09999999999991</v>
      </c>
    </row>
    <row r="188" spans="1:13" ht="14.4" customHeight="1" x14ac:dyDescent="0.3">
      <c r="A188" s="659" t="s">
        <v>1656</v>
      </c>
      <c r="B188" s="660" t="s">
        <v>2209</v>
      </c>
      <c r="C188" s="660" t="s">
        <v>2111</v>
      </c>
      <c r="D188" s="660" t="s">
        <v>2112</v>
      </c>
      <c r="E188" s="660" t="s">
        <v>1973</v>
      </c>
      <c r="F188" s="663">
        <v>1</v>
      </c>
      <c r="G188" s="663">
        <v>222.25</v>
      </c>
      <c r="H188" s="676">
        <v>1</v>
      </c>
      <c r="I188" s="663"/>
      <c r="J188" s="663"/>
      <c r="K188" s="676">
        <v>0</v>
      </c>
      <c r="L188" s="663">
        <v>1</v>
      </c>
      <c r="M188" s="664">
        <v>222.25</v>
      </c>
    </row>
    <row r="189" spans="1:13" ht="14.4" customHeight="1" x14ac:dyDescent="0.3">
      <c r="A189" s="659" t="s">
        <v>1656</v>
      </c>
      <c r="B189" s="660" t="s">
        <v>1583</v>
      </c>
      <c r="C189" s="660" t="s">
        <v>1377</v>
      </c>
      <c r="D189" s="660" t="s">
        <v>1378</v>
      </c>
      <c r="E189" s="660" t="s">
        <v>1379</v>
      </c>
      <c r="F189" s="663"/>
      <c r="G189" s="663"/>
      <c r="H189" s="676">
        <v>0</v>
      </c>
      <c r="I189" s="663">
        <v>2</v>
      </c>
      <c r="J189" s="663">
        <v>308.02</v>
      </c>
      <c r="K189" s="676">
        <v>1</v>
      </c>
      <c r="L189" s="663">
        <v>2</v>
      </c>
      <c r="M189" s="664">
        <v>308.02</v>
      </c>
    </row>
    <row r="190" spans="1:13" ht="14.4" customHeight="1" x14ac:dyDescent="0.3">
      <c r="A190" s="659" t="s">
        <v>1656</v>
      </c>
      <c r="B190" s="660" t="s">
        <v>1583</v>
      </c>
      <c r="C190" s="660" t="s">
        <v>1699</v>
      </c>
      <c r="D190" s="660" t="s">
        <v>1700</v>
      </c>
      <c r="E190" s="660" t="s">
        <v>1701</v>
      </c>
      <c r="F190" s="663"/>
      <c r="G190" s="663"/>
      <c r="H190" s="676">
        <v>0</v>
      </c>
      <c r="I190" s="663">
        <v>1</v>
      </c>
      <c r="J190" s="663">
        <v>77.010000000000005</v>
      </c>
      <c r="K190" s="676">
        <v>1</v>
      </c>
      <c r="L190" s="663">
        <v>1</v>
      </c>
      <c r="M190" s="664">
        <v>77.010000000000005</v>
      </c>
    </row>
    <row r="191" spans="1:13" ht="14.4" customHeight="1" x14ac:dyDescent="0.3">
      <c r="A191" s="659" t="s">
        <v>1657</v>
      </c>
      <c r="B191" s="660" t="s">
        <v>1576</v>
      </c>
      <c r="C191" s="660" t="s">
        <v>1318</v>
      </c>
      <c r="D191" s="660" t="s">
        <v>1577</v>
      </c>
      <c r="E191" s="660" t="s">
        <v>1578</v>
      </c>
      <c r="F191" s="663"/>
      <c r="G191" s="663"/>
      <c r="H191" s="676">
        <v>0</v>
      </c>
      <c r="I191" s="663">
        <v>24</v>
      </c>
      <c r="J191" s="663">
        <v>5352.69</v>
      </c>
      <c r="K191" s="676">
        <v>1</v>
      </c>
      <c r="L191" s="663">
        <v>24</v>
      </c>
      <c r="M191" s="664">
        <v>5352.69</v>
      </c>
    </row>
    <row r="192" spans="1:13" ht="14.4" customHeight="1" x14ac:dyDescent="0.3">
      <c r="A192" s="659" t="s">
        <v>1657</v>
      </c>
      <c r="B192" s="660" t="s">
        <v>1576</v>
      </c>
      <c r="C192" s="660" t="s">
        <v>1453</v>
      </c>
      <c r="D192" s="660" t="s">
        <v>1613</v>
      </c>
      <c r="E192" s="660" t="s">
        <v>1614</v>
      </c>
      <c r="F192" s="663"/>
      <c r="G192" s="663"/>
      <c r="H192" s="676">
        <v>0</v>
      </c>
      <c r="I192" s="663">
        <v>1</v>
      </c>
      <c r="J192" s="663">
        <v>151.61000000000001</v>
      </c>
      <c r="K192" s="676">
        <v>1</v>
      </c>
      <c r="L192" s="663">
        <v>1</v>
      </c>
      <c r="M192" s="664">
        <v>151.61000000000001</v>
      </c>
    </row>
    <row r="193" spans="1:13" ht="14.4" customHeight="1" x14ac:dyDescent="0.3">
      <c r="A193" s="659" t="s">
        <v>1657</v>
      </c>
      <c r="B193" s="660" t="s">
        <v>1581</v>
      </c>
      <c r="C193" s="660" t="s">
        <v>1731</v>
      </c>
      <c r="D193" s="660" t="s">
        <v>1732</v>
      </c>
      <c r="E193" s="660" t="s">
        <v>1733</v>
      </c>
      <c r="F193" s="663"/>
      <c r="G193" s="663"/>
      <c r="H193" s="676">
        <v>0</v>
      </c>
      <c r="I193" s="663">
        <v>1</v>
      </c>
      <c r="J193" s="663">
        <v>89.14</v>
      </c>
      <c r="K193" s="676">
        <v>1</v>
      </c>
      <c r="L193" s="663">
        <v>1</v>
      </c>
      <c r="M193" s="664">
        <v>89.14</v>
      </c>
    </row>
    <row r="194" spans="1:13" ht="14.4" customHeight="1" x14ac:dyDescent="0.3">
      <c r="A194" s="659" t="s">
        <v>1657</v>
      </c>
      <c r="B194" s="660" t="s">
        <v>1581</v>
      </c>
      <c r="C194" s="660" t="s">
        <v>1373</v>
      </c>
      <c r="D194" s="660" t="s">
        <v>1374</v>
      </c>
      <c r="E194" s="660" t="s">
        <v>1582</v>
      </c>
      <c r="F194" s="663"/>
      <c r="G194" s="663"/>
      <c r="H194" s="676">
        <v>0</v>
      </c>
      <c r="I194" s="663">
        <v>1</v>
      </c>
      <c r="J194" s="663">
        <v>178.27</v>
      </c>
      <c r="K194" s="676">
        <v>1</v>
      </c>
      <c r="L194" s="663">
        <v>1</v>
      </c>
      <c r="M194" s="664">
        <v>178.27</v>
      </c>
    </row>
    <row r="195" spans="1:13" ht="14.4" customHeight="1" x14ac:dyDescent="0.3">
      <c r="A195" s="659" t="s">
        <v>1657</v>
      </c>
      <c r="B195" s="660" t="s">
        <v>1583</v>
      </c>
      <c r="C195" s="660" t="s">
        <v>1377</v>
      </c>
      <c r="D195" s="660" t="s">
        <v>1378</v>
      </c>
      <c r="E195" s="660" t="s">
        <v>1379</v>
      </c>
      <c r="F195" s="663"/>
      <c r="G195" s="663"/>
      <c r="H195" s="676">
        <v>0</v>
      </c>
      <c r="I195" s="663">
        <v>3</v>
      </c>
      <c r="J195" s="663">
        <v>462.03</v>
      </c>
      <c r="K195" s="676">
        <v>1</v>
      </c>
      <c r="L195" s="663">
        <v>3</v>
      </c>
      <c r="M195" s="664">
        <v>462.03</v>
      </c>
    </row>
    <row r="196" spans="1:13" ht="14.4" customHeight="1" thickBot="1" x14ac:dyDescent="0.35">
      <c r="A196" s="665" t="s">
        <v>1657</v>
      </c>
      <c r="B196" s="666" t="s">
        <v>1583</v>
      </c>
      <c r="C196" s="666" t="s">
        <v>1699</v>
      </c>
      <c r="D196" s="666" t="s">
        <v>1700</v>
      </c>
      <c r="E196" s="666" t="s">
        <v>1701</v>
      </c>
      <c r="F196" s="669"/>
      <c r="G196" s="669"/>
      <c r="H196" s="677">
        <v>0</v>
      </c>
      <c r="I196" s="669">
        <v>1</v>
      </c>
      <c r="J196" s="669">
        <v>77.010000000000005</v>
      </c>
      <c r="K196" s="677">
        <v>1</v>
      </c>
      <c r="L196" s="669">
        <v>1</v>
      </c>
      <c r="M196" s="670">
        <v>77.010000000000005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556</v>
      </c>
      <c r="B5" s="644" t="s">
        <v>557</v>
      </c>
      <c r="C5" s="645" t="s">
        <v>558</v>
      </c>
      <c r="D5" s="645" t="s">
        <v>558</v>
      </c>
      <c r="E5" s="645"/>
      <c r="F5" s="645" t="s">
        <v>558</v>
      </c>
      <c r="G5" s="645" t="s">
        <v>558</v>
      </c>
      <c r="H5" s="645" t="s">
        <v>558</v>
      </c>
      <c r="I5" s="646" t="s">
        <v>558</v>
      </c>
      <c r="J5" s="647" t="s">
        <v>74</v>
      </c>
    </row>
    <row r="6" spans="1:10" ht="14.4" customHeight="1" x14ac:dyDescent="0.3">
      <c r="A6" s="643" t="s">
        <v>556</v>
      </c>
      <c r="B6" s="644" t="s">
        <v>355</v>
      </c>
      <c r="C6" s="645">
        <v>9.5980899999999991</v>
      </c>
      <c r="D6" s="645">
        <v>8.6385799999999993</v>
      </c>
      <c r="E6" s="645"/>
      <c r="F6" s="645">
        <v>5.7949200000000012</v>
      </c>
      <c r="G6" s="645">
        <v>10.499994346383</v>
      </c>
      <c r="H6" s="645">
        <v>-4.7050743463829985</v>
      </c>
      <c r="I6" s="646">
        <v>0.55189744002064289</v>
      </c>
      <c r="J6" s="647" t="s">
        <v>1</v>
      </c>
    </row>
    <row r="7" spans="1:10" ht="14.4" customHeight="1" x14ac:dyDescent="0.3">
      <c r="A7" s="643" t="s">
        <v>556</v>
      </c>
      <c r="B7" s="644" t="s">
        <v>356</v>
      </c>
      <c r="C7" s="645">
        <v>231.45749999999998</v>
      </c>
      <c r="D7" s="645">
        <v>0</v>
      </c>
      <c r="E7" s="645"/>
      <c r="F7" s="645">
        <v>119.49550000000001</v>
      </c>
      <c r="G7" s="645">
        <v>0</v>
      </c>
      <c r="H7" s="645">
        <v>119.49550000000001</v>
      </c>
      <c r="I7" s="646" t="s">
        <v>558</v>
      </c>
      <c r="J7" s="647" t="s">
        <v>1</v>
      </c>
    </row>
    <row r="8" spans="1:10" ht="14.4" customHeight="1" x14ac:dyDescent="0.3">
      <c r="A8" s="643" t="s">
        <v>556</v>
      </c>
      <c r="B8" s="644" t="s">
        <v>357</v>
      </c>
      <c r="C8" s="645">
        <v>23.975999999999999</v>
      </c>
      <c r="D8" s="645">
        <v>21.466249999999</v>
      </c>
      <c r="E8" s="645"/>
      <c r="F8" s="645">
        <v>7.9060400000000008</v>
      </c>
      <c r="G8" s="645">
        <v>16.100575991162252</v>
      </c>
      <c r="H8" s="645">
        <v>-8.1945359911622511</v>
      </c>
      <c r="I8" s="646">
        <v>0.49104081769122399</v>
      </c>
      <c r="J8" s="647" t="s">
        <v>1</v>
      </c>
    </row>
    <row r="9" spans="1:10" ht="14.4" customHeight="1" x14ac:dyDescent="0.3">
      <c r="A9" s="643" t="s">
        <v>556</v>
      </c>
      <c r="B9" s="644" t="s">
        <v>358</v>
      </c>
      <c r="C9" s="645">
        <v>0.17787999999999998</v>
      </c>
      <c r="D9" s="645">
        <v>0.46633000000000002</v>
      </c>
      <c r="E9" s="645"/>
      <c r="F9" s="645">
        <v>0.44538000000000005</v>
      </c>
      <c r="G9" s="645">
        <v>1.1101421185537499</v>
      </c>
      <c r="H9" s="645">
        <v>-0.66476211855374978</v>
      </c>
      <c r="I9" s="646">
        <v>0.4011918767483787</v>
      </c>
      <c r="J9" s="647" t="s">
        <v>1</v>
      </c>
    </row>
    <row r="10" spans="1:10" ht="14.4" customHeight="1" x14ac:dyDescent="0.3">
      <c r="A10" s="643" t="s">
        <v>556</v>
      </c>
      <c r="B10" s="644" t="s">
        <v>359</v>
      </c>
      <c r="C10" s="645">
        <v>141.49333000000001</v>
      </c>
      <c r="D10" s="645">
        <v>167.22453999999897</v>
      </c>
      <c r="E10" s="645"/>
      <c r="F10" s="645">
        <v>181.13412000000002</v>
      </c>
      <c r="G10" s="645">
        <v>196.4816888943285</v>
      </c>
      <c r="H10" s="645">
        <v>-15.347568894328475</v>
      </c>
      <c r="I10" s="646">
        <v>0.92188804472979324</v>
      </c>
      <c r="J10" s="647" t="s">
        <v>1</v>
      </c>
    </row>
    <row r="11" spans="1:10" ht="14.4" customHeight="1" x14ac:dyDescent="0.3">
      <c r="A11" s="643" t="s">
        <v>556</v>
      </c>
      <c r="B11" s="644" t="s">
        <v>360</v>
      </c>
      <c r="C11" s="645">
        <v>811.68416999999999</v>
      </c>
      <c r="D11" s="645">
        <v>179.99120999999701</v>
      </c>
      <c r="E11" s="645"/>
      <c r="F11" s="645">
        <v>211.80485000000002</v>
      </c>
      <c r="G11" s="645">
        <v>350.99762776777504</v>
      </c>
      <c r="H11" s="645">
        <v>-139.19277776777503</v>
      </c>
      <c r="I11" s="646">
        <v>0.603436699407362</v>
      </c>
      <c r="J11" s="647" t="s">
        <v>1</v>
      </c>
    </row>
    <row r="12" spans="1:10" ht="14.4" customHeight="1" x14ac:dyDescent="0.3">
      <c r="A12" s="643" t="s">
        <v>556</v>
      </c>
      <c r="B12" s="644" t="s">
        <v>361</v>
      </c>
      <c r="C12" s="645">
        <v>13.423000000000002</v>
      </c>
      <c r="D12" s="645">
        <v>13.832000000000001</v>
      </c>
      <c r="E12" s="645"/>
      <c r="F12" s="645">
        <v>30.036999999999999</v>
      </c>
      <c r="G12" s="645">
        <v>17.518622676572999</v>
      </c>
      <c r="H12" s="645">
        <v>12.518377323427</v>
      </c>
      <c r="I12" s="646">
        <v>1.7145754295037907</v>
      </c>
      <c r="J12" s="647" t="s">
        <v>1</v>
      </c>
    </row>
    <row r="13" spans="1:10" ht="14.4" customHeight="1" x14ac:dyDescent="0.3">
      <c r="A13" s="643" t="s">
        <v>556</v>
      </c>
      <c r="B13" s="644" t="s">
        <v>362</v>
      </c>
      <c r="C13" s="645">
        <v>189.79460999999998</v>
      </c>
      <c r="D13" s="645">
        <v>232.55820999999901</v>
      </c>
      <c r="E13" s="645"/>
      <c r="F13" s="645">
        <v>272.02958999999998</v>
      </c>
      <c r="G13" s="645">
        <v>255.38503838454824</v>
      </c>
      <c r="H13" s="645">
        <v>16.644551615451746</v>
      </c>
      <c r="I13" s="646">
        <v>1.0651743411467554</v>
      </c>
      <c r="J13" s="647" t="s">
        <v>1</v>
      </c>
    </row>
    <row r="14" spans="1:10" ht="14.4" customHeight="1" x14ac:dyDescent="0.3">
      <c r="A14" s="643" t="s">
        <v>556</v>
      </c>
      <c r="B14" s="644" t="s">
        <v>363</v>
      </c>
      <c r="C14" s="645">
        <v>5.2839999999999998</v>
      </c>
      <c r="D14" s="645">
        <v>5.302999999998999</v>
      </c>
      <c r="E14" s="645"/>
      <c r="F14" s="645">
        <v>7.6530299999999993</v>
      </c>
      <c r="G14" s="645">
        <v>5.7413241438487503</v>
      </c>
      <c r="H14" s="645">
        <v>1.911705856151249</v>
      </c>
      <c r="I14" s="646">
        <v>1.3329729881563035</v>
      </c>
      <c r="J14" s="647" t="s">
        <v>1</v>
      </c>
    </row>
    <row r="15" spans="1:10" ht="14.4" customHeight="1" x14ac:dyDescent="0.3">
      <c r="A15" s="643" t="s">
        <v>556</v>
      </c>
      <c r="B15" s="644" t="s">
        <v>364</v>
      </c>
      <c r="C15" s="645">
        <v>74.348739999999992</v>
      </c>
      <c r="D15" s="645">
        <v>85.811089999999012</v>
      </c>
      <c r="E15" s="645"/>
      <c r="F15" s="645">
        <v>102.86668999999999</v>
      </c>
      <c r="G15" s="645">
        <v>96.719537512328998</v>
      </c>
      <c r="H15" s="645">
        <v>6.1471524876709935</v>
      </c>
      <c r="I15" s="646">
        <v>1.063556471068603</v>
      </c>
      <c r="J15" s="647" t="s">
        <v>1</v>
      </c>
    </row>
    <row r="16" spans="1:10" ht="14.4" customHeight="1" x14ac:dyDescent="0.3">
      <c r="A16" s="643" t="s">
        <v>556</v>
      </c>
      <c r="B16" s="644" t="s">
        <v>365</v>
      </c>
      <c r="C16" s="645">
        <v>0.87451000000000001</v>
      </c>
      <c r="D16" s="645">
        <v>0</v>
      </c>
      <c r="E16" s="645"/>
      <c r="F16" s="645">
        <v>0.26778000000000002</v>
      </c>
      <c r="G16" s="645">
        <v>0.85314349111499999</v>
      </c>
      <c r="H16" s="645">
        <v>-0.58536349111499997</v>
      </c>
      <c r="I16" s="646">
        <v>0.31387451558709067</v>
      </c>
      <c r="J16" s="647" t="s">
        <v>1</v>
      </c>
    </row>
    <row r="17" spans="1:10" ht="14.4" customHeight="1" x14ac:dyDescent="0.3">
      <c r="A17" s="643" t="s">
        <v>556</v>
      </c>
      <c r="B17" s="644" t="s">
        <v>366</v>
      </c>
      <c r="C17" s="645">
        <v>504.90096</v>
      </c>
      <c r="D17" s="645">
        <v>595.68820999999798</v>
      </c>
      <c r="E17" s="645"/>
      <c r="F17" s="645">
        <v>643.24518999999998</v>
      </c>
      <c r="G17" s="645">
        <v>772.35458564757437</v>
      </c>
      <c r="H17" s="645">
        <v>-129.10939564757439</v>
      </c>
      <c r="I17" s="646">
        <v>0.83283662964294614</v>
      </c>
      <c r="J17" s="647" t="s">
        <v>1</v>
      </c>
    </row>
    <row r="18" spans="1:10" ht="14.4" customHeight="1" x14ac:dyDescent="0.3">
      <c r="A18" s="643" t="s">
        <v>556</v>
      </c>
      <c r="B18" s="644" t="s">
        <v>560</v>
      </c>
      <c r="C18" s="645">
        <v>2007.01279</v>
      </c>
      <c r="D18" s="645">
        <v>1310.9794199999899</v>
      </c>
      <c r="E18" s="645"/>
      <c r="F18" s="645">
        <v>1582.6800899999998</v>
      </c>
      <c r="G18" s="645">
        <v>1723.7622809741911</v>
      </c>
      <c r="H18" s="645">
        <v>-141.08219097419124</v>
      </c>
      <c r="I18" s="646">
        <v>0.9181544969794454</v>
      </c>
      <c r="J18" s="647" t="s">
        <v>561</v>
      </c>
    </row>
    <row r="20" spans="1:10" ht="14.4" customHeight="1" x14ac:dyDescent="0.3">
      <c r="A20" s="643" t="s">
        <v>556</v>
      </c>
      <c r="B20" s="644" t="s">
        <v>557</v>
      </c>
      <c r="C20" s="645" t="s">
        <v>558</v>
      </c>
      <c r="D20" s="645" t="s">
        <v>558</v>
      </c>
      <c r="E20" s="645"/>
      <c r="F20" s="645" t="s">
        <v>558</v>
      </c>
      <c r="G20" s="645" t="s">
        <v>558</v>
      </c>
      <c r="H20" s="645" t="s">
        <v>558</v>
      </c>
      <c r="I20" s="646" t="s">
        <v>558</v>
      </c>
      <c r="J20" s="647" t="s">
        <v>74</v>
      </c>
    </row>
    <row r="21" spans="1:10" ht="14.4" customHeight="1" x14ac:dyDescent="0.3">
      <c r="A21" s="643" t="s">
        <v>567</v>
      </c>
      <c r="B21" s="644" t="s">
        <v>568</v>
      </c>
      <c r="C21" s="645" t="s">
        <v>558</v>
      </c>
      <c r="D21" s="645" t="s">
        <v>558</v>
      </c>
      <c r="E21" s="645"/>
      <c r="F21" s="645" t="s">
        <v>558</v>
      </c>
      <c r="G21" s="645" t="s">
        <v>558</v>
      </c>
      <c r="H21" s="645" t="s">
        <v>558</v>
      </c>
      <c r="I21" s="646" t="s">
        <v>558</v>
      </c>
      <c r="J21" s="647" t="s">
        <v>0</v>
      </c>
    </row>
    <row r="22" spans="1:10" ht="14.4" customHeight="1" x14ac:dyDescent="0.3">
      <c r="A22" s="643" t="s">
        <v>567</v>
      </c>
      <c r="B22" s="644" t="s">
        <v>358</v>
      </c>
      <c r="C22" s="645">
        <v>0.14363999999999999</v>
      </c>
      <c r="D22" s="645">
        <v>0.43134</v>
      </c>
      <c r="E22" s="645"/>
      <c r="F22" s="645">
        <v>0.43134000000000006</v>
      </c>
      <c r="G22" s="645">
        <v>1.0735046573587499</v>
      </c>
      <c r="H22" s="645">
        <v>-0.64216465735874984</v>
      </c>
      <c r="I22" s="646">
        <v>0.40180542957425885</v>
      </c>
      <c r="J22" s="647" t="s">
        <v>1</v>
      </c>
    </row>
    <row r="23" spans="1:10" ht="14.4" customHeight="1" x14ac:dyDescent="0.3">
      <c r="A23" s="643" t="s">
        <v>567</v>
      </c>
      <c r="B23" s="644" t="s">
        <v>359</v>
      </c>
      <c r="C23" s="645">
        <v>12.375450000000001</v>
      </c>
      <c r="D23" s="645">
        <v>13.54035</v>
      </c>
      <c r="E23" s="645"/>
      <c r="F23" s="645">
        <v>29.216920000000002</v>
      </c>
      <c r="G23" s="645">
        <v>24.899633656429501</v>
      </c>
      <c r="H23" s="645">
        <v>4.3172863435705011</v>
      </c>
      <c r="I23" s="646">
        <v>1.1733875446981006</v>
      </c>
      <c r="J23" s="647" t="s">
        <v>1</v>
      </c>
    </row>
    <row r="24" spans="1:10" ht="14.4" customHeight="1" x14ac:dyDescent="0.3">
      <c r="A24" s="643" t="s">
        <v>567</v>
      </c>
      <c r="B24" s="644" t="s">
        <v>360</v>
      </c>
      <c r="C24" s="645">
        <v>41.755769999999998</v>
      </c>
      <c r="D24" s="645">
        <v>35.779759999998994</v>
      </c>
      <c r="E24" s="645"/>
      <c r="F24" s="645">
        <v>56.843679999999999</v>
      </c>
      <c r="G24" s="645">
        <v>84.288978556325262</v>
      </c>
      <c r="H24" s="645">
        <v>-27.445298556325262</v>
      </c>
      <c r="I24" s="646">
        <v>0.67439042415272343</v>
      </c>
      <c r="J24" s="647" t="s">
        <v>1</v>
      </c>
    </row>
    <row r="25" spans="1:10" ht="14.4" customHeight="1" x14ac:dyDescent="0.3">
      <c r="A25" s="643" t="s">
        <v>567</v>
      </c>
      <c r="B25" s="644" t="s">
        <v>361</v>
      </c>
      <c r="C25" s="645">
        <v>9.0910000000000011</v>
      </c>
      <c r="D25" s="645">
        <v>13.832000000000001</v>
      </c>
      <c r="E25" s="645"/>
      <c r="F25" s="645">
        <v>30.036999999999999</v>
      </c>
      <c r="G25" s="645">
        <v>17.518622676572999</v>
      </c>
      <c r="H25" s="645">
        <v>12.518377323427</v>
      </c>
      <c r="I25" s="646">
        <v>1.7145754295037907</v>
      </c>
      <c r="J25" s="647" t="s">
        <v>1</v>
      </c>
    </row>
    <row r="26" spans="1:10" ht="14.4" customHeight="1" x14ac:dyDescent="0.3">
      <c r="A26" s="643" t="s">
        <v>567</v>
      </c>
      <c r="B26" s="644" t="s">
        <v>362</v>
      </c>
      <c r="C26" s="645">
        <v>22.76925</v>
      </c>
      <c r="D26" s="645">
        <v>20.743130000000001</v>
      </c>
      <c r="E26" s="645"/>
      <c r="F26" s="645">
        <v>26.27318</v>
      </c>
      <c r="G26" s="645">
        <v>23.272030789193998</v>
      </c>
      <c r="H26" s="645">
        <v>3.0011492108060018</v>
      </c>
      <c r="I26" s="646">
        <v>1.1289594895259223</v>
      </c>
      <c r="J26" s="647" t="s">
        <v>1</v>
      </c>
    </row>
    <row r="27" spans="1:10" ht="14.4" customHeight="1" x14ac:dyDescent="0.3">
      <c r="A27" s="643" t="s">
        <v>567</v>
      </c>
      <c r="B27" s="644" t="s">
        <v>363</v>
      </c>
      <c r="C27" s="645">
        <v>0.72500000000000009</v>
      </c>
      <c r="D27" s="645">
        <v>1.167</v>
      </c>
      <c r="E27" s="645"/>
      <c r="F27" s="645">
        <v>2.1072600000000001</v>
      </c>
      <c r="G27" s="645">
        <v>1.2490204532467499</v>
      </c>
      <c r="H27" s="645">
        <v>0.8582395467532502</v>
      </c>
      <c r="I27" s="646">
        <v>1.6871300982480395</v>
      </c>
      <c r="J27" s="647" t="s">
        <v>1</v>
      </c>
    </row>
    <row r="28" spans="1:10" ht="14.4" customHeight="1" x14ac:dyDescent="0.3">
      <c r="A28" s="643" t="s">
        <v>567</v>
      </c>
      <c r="B28" s="644" t="s">
        <v>364</v>
      </c>
      <c r="C28" s="645">
        <v>9.7487200000000005</v>
      </c>
      <c r="D28" s="645">
        <v>9.1964100000000002</v>
      </c>
      <c r="E28" s="645"/>
      <c r="F28" s="645">
        <v>16.480589999999999</v>
      </c>
      <c r="G28" s="645">
        <v>15.43881186366975</v>
      </c>
      <c r="H28" s="645">
        <v>1.0417781363302492</v>
      </c>
      <c r="I28" s="646">
        <v>1.067477869769353</v>
      </c>
      <c r="J28" s="647" t="s">
        <v>1</v>
      </c>
    </row>
    <row r="29" spans="1:10" ht="14.4" customHeight="1" x14ac:dyDescent="0.3">
      <c r="A29" s="643" t="s">
        <v>567</v>
      </c>
      <c r="B29" s="644" t="s">
        <v>365</v>
      </c>
      <c r="C29" s="645">
        <v>0.87451000000000001</v>
      </c>
      <c r="D29" s="645">
        <v>0</v>
      </c>
      <c r="E29" s="645"/>
      <c r="F29" s="645">
        <v>0.26778000000000002</v>
      </c>
      <c r="G29" s="645">
        <v>0.85314349111499999</v>
      </c>
      <c r="H29" s="645">
        <v>-0.58536349111499997</v>
      </c>
      <c r="I29" s="646">
        <v>0.31387451558709067</v>
      </c>
      <c r="J29" s="647" t="s">
        <v>1</v>
      </c>
    </row>
    <row r="30" spans="1:10" ht="14.4" customHeight="1" x14ac:dyDescent="0.3">
      <c r="A30" s="643" t="s">
        <v>567</v>
      </c>
      <c r="B30" s="644" t="s">
        <v>366</v>
      </c>
      <c r="C30" s="645" t="s">
        <v>558</v>
      </c>
      <c r="D30" s="645">
        <v>0</v>
      </c>
      <c r="E30" s="645"/>
      <c r="F30" s="645">
        <v>0.79800000000000004</v>
      </c>
      <c r="G30" s="645">
        <v>1.4896220499314998</v>
      </c>
      <c r="H30" s="645">
        <v>-0.69162204993149978</v>
      </c>
      <c r="I30" s="646">
        <v>0.53570635587509996</v>
      </c>
      <c r="J30" s="647" t="s">
        <v>1</v>
      </c>
    </row>
    <row r="31" spans="1:10" ht="14.4" customHeight="1" x14ac:dyDescent="0.3">
      <c r="A31" s="643" t="s">
        <v>567</v>
      </c>
      <c r="B31" s="644" t="s">
        <v>569</v>
      </c>
      <c r="C31" s="645">
        <v>97.483339999999998</v>
      </c>
      <c r="D31" s="645">
        <v>94.689989999999</v>
      </c>
      <c r="E31" s="645"/>
      <c r="F31" s="645">
        <v>162.45574999999999</v>
      </c>
      <c r="G31" s="645">
        <v>170.08336819384351</v>
      </c>
      <c r="H31" s="645">
        <v>-7.6276181938435172</v>
      </c>
      <c r="I31" s="646">
        <v>0.95515365038426125</v>
      </c>
      <c r="J31" s="647" t="s">
        <v>565</v>
      </c>
    </row>
    <row r="32" spans="1:10" ht="14.4" customHeight="1" x14ac:dyDescent="0.3">
      <c r="A32" s="643" t="s">
        <v>558</v>
      </c>
      <c r="B32" s="644" t="s">
        <v>558</v>
      </c>
      <c r="C32" s="645" t="s">
        <v>558</v>
      </c>
      <c r="D32" s="645" t="s">
        <v>558</v>
      </c>
      <c r="E32" s="645"/>
      <c r="F32" s="645" t="s">
        <v>558</v>
      </c>
      <c r="G32" s="645" t="s">
        <v>558</v>
      </c>
      <c r="H32" s="645" t="s">
        <v>558</v>
      </c>
      <c r="I32" s="646" t="s">
        <v>558</v>
      </c>
      <c r="J32" s="647" t="s">
        <v>566</v>
      </c>
    </row>
    <row r="33" spans="1:10" ht="14.4" customHeight="1" x14ac:dyDescent="0.3">
      <c r="A33" s="643" t="s">
        <v>570</v>
      </c>
      <c r="B33" s="644" t="s">
        <v>571</v>
      </c>
      <c r="C33" s="645" t="s">
        <v>558</v>
      </c>
      <c r="D33" s="645" t="s">
        <v>558</v>
      </c>
      <c r="E33" s="645"/>
      <c r="F33" s="645" t="s">
        <v>558</v>
      </c>
      <c r="G33" s="645" t="s">
        <v>558</v>
      </c>
      <c r="H33" s="645" t="s">
        <v>558</v>
      </c>
      <c r="I33" s="646" t="s">
        <v>558</v>
      </c>
      <c r="J33" s="647" t="s">
        <v>0</v>
      </c>
    </row>
    <row r="34" spans="1:10" ht="14.4" customHeight="1" x14ac:dyDescent="0.3">
      <c r="A34" s="643" t="s">
        <v>570</v>
      </c>
      <c r="B34" s="644" t="s">
        <v>355</v>
      </c>
      <c r="C34" s="645">
        <v>0</v>
      </c>
      <c r="D34" s="645">
        <v>0</v>
      </c>
      <c r="E34" s="645"/>
      <c r="F34" s="645" t="s">
        <v>558</v>
      </c>
      <c r="G34" s="645" t="s">
        <v>558</v>
      </c>
      <c r="H34" s="645" t="s">
        <v>558</v>
      </c>
      <c r="I34" s="646" t="s">
        <v>558</v>
      </c>
      <c r="J34" s="647" t="s">
        <v>1</v>
      </c>
    </row>
    <row r="35" spans="1:10" ht="14.4" customHeight="1" x14ac:dyDescent="0.3">
      <c r="A35" s="643" t="s">
        <v>570</v>
      </c>
      <c r="B35" s="644" t="s">
        <v>356</v>
      </c>
      <c r="C35" s="645">
        <v>95.178729999999987</v>
      </c>
      <c r="D35" s="645">
        <v>0</v>
      </c>
      <c r="E35" s="645"/>
      <c r="F35" s="645">
        <v>119.49550000000001</v>
      </c>
      <c r="G35" s="645">
        <v>0</v>
      </c>
      <c r="H35" s="645">
        <v>119.49550000000001</v>
      </c>
      <c r="I35" s="646" t="s">
        <v>558</v>
      </c>
      <c r="J35" s="647" t="s">
        <v>1</v>
      </c>
    </row>
    <row r="36" spans="1:10" ht="14.4" customHeight="1" x14ac:dyDescent="0.3">
      <c r="A36" s="643" t="s">
        <v>570</v>
      </c>
      <c r="B36" s="644" t="s">
        <v>357</v>
      </c>
      <c r="C36" s="645">
        <v>23.975999999999999</v>
      </c>
      <c r="D36" s="645">
        <v>21.466249999999</v>
      </c>
      <c r="E36" s="645"/>
      <c r="F36" s="645">
        <v>7.9060400000000008</v>
      </c>
      <c r="G36" s="645">
        <v>16.100575991162252</v>
      </c>
      <c r="H36" s="645">
        <v>-8.1945359911622511</v>
      </c>
      <c r="I36" s="646">
        <v>0.49104081769122399</v>
      </c>
      <c r="J36" s="647" t="s">
        <v>1</v>
      </c>
    </row>
    <row r="37" spans="1:10" ht="14.4" customHeight="1" x14ac:dyDescent="0.3">
      <c r="A37" s="643" t="s">
        <v>570</v>
      </c>
      <c r="B37" s="644" t="s">
        <v>358</v>
      </c>
      <c r="C37" s="645">
        <v>0</v>
      </c>
      <c r="D37" s="645">
        <v>0</v>
      </c>
      <c r="E37" s="645"/>
      <c r="F37" s="645" t="s">
        <v>558</v>
      </c>
      <c r="G37" s="645" t="s">
        <v>558</v>
      </c>
      <c r="H37" s="645" t="s">
        <v>558</v>
      </c>
      <c r="I37" s="646" t="s">
        <v>558</v>
      </c>
      <c r="J37" s="647" t="s">
        <v>1</v>
      </c>
    </row>
    <row r="38" spans="1:10" ht="14.4" customHeight="1" x14ac:dyDescent="0.3">
      <c r="A38" s="643" t="s">
        <v>570</v>
      </c>
      <c r="B38" s="644" t="s">
        <v>359</v>
      </c>
      <c r="C38" s="645">
        <v>31.885120000000001</v>
      </c>
      <c r="D38" s="645">
        <v>31.868209999998996</v>
      </c>
      <c r="E38" s="645"/>
      <c r="F38" s="645">
        <v>36.901940000000003</v>
      </c>
      <c r="G38" s="645">
        <v>34.114923072164999</v>
      </c>
      <c r="H38" s="645">
        <v>2.7870169278350048</v>
      </c>
      <c r="I38" s="646">
        <v>1.0816949498006925</v>
      </c>
      <c r="J38" s="647" t="s">
        <v>1</v>
      </c>
    </row>
    <row r="39" spans="1:10" ht="14.4" customHeight="1" x14ac:dyDescent="0.3">
      <c r="A39" s="643" t="s">
        <v>570</v>
      </c>
      <c r="B39" s="644" t="s">
        <v>360</v>
      </c>
      <c r="C39" s="645">
        <v>16.963290000000001</v>
      </c>
      <c r="D39" s="645">
        <v>27.575009999999995</v>
      </c>
      <c r="E39" s="645"/>
      <c r="F39" s="645">
        <v>25.954270000000001</v>
      </c>
      <c r="G39" s="645">
        <v>81.555105605721764</v>
      </c>
      <c r="H39" s="645">
        <v>-55.600835605721763</v>
      </c>
      <c r="I39" s="646">
        <v>0.31824212361977611</v>
      </c>
      <c r="J39" s="647" t="s">
        <v>1</v>
      </c>
    </row>
    <row r="40" spans="1:10" ht="14.4" customHeight="1" x14ac:dyDescent="0.3">
      <c r="A40" s="643" t="s">
        <v>570</v>
      </c>
      <c r="B40" s="644" t="s">
        <v>362</v>
      </c>
      <c r="C40" s="645">
        <v>38.280229999999996</v>
      </c>
      <c r="D40" s="645">
        <v>44.323629999998992</v>
      </c>
      <c r="E40" s="645"/>
      <c r="F40" s="645">
        <v>50.900279999999995</v>
      </c>
      <c r="G40" s="645">
        <v>48.576000730729504</v>
      </c>
      <c r="H40" s="645">
        <v>2.324279269270491</v>
      </c>
      <c r="I40" s="646">
        <v>1.0478483043953049</v>
      </c>
      <c r="J40" s="647" t="s">
        <v>1</v>
      </c>
    </row>
    <row r="41" spans="1:10" ht="14.4" customHeight="1" x14ac:dyDescent="0.3">
      <c r="A41" s="643" t="s">
        <v>570</v>
      </c>
      <c r="B41" s="644" t="s">
        <v>363</v>
      </c>
      <c r="C41" s="645">
        <v>0.71899999999999997</v>
      </c>
      <c r="D41" s="645">
        <v>1.010999999999</v>
      </c>
      <c r="E41" s="645"/>
      <c r="F41" s="645">
        <v>1.6639999999999997</v>
      </c>
      <c r="G41" s="645">
        <v>1.1932801890945</v>
      </c>
      <c r="H41" s="645">
        <v>0.47071981090549975</v>
      </c>
      <c r="I41" s="646">
        <v>1.3944755097817365</v>
      </c>
      <c r="J41" s="647" t="s">
        <v>1</v>
      </c>
    </row>
    <row r="42" spans="1:10" ht="14.4" customHeight="1" x14ac:dyDescent="0.3">
      <c r="A42" s="643" t="s">
        <v>570</v>
      </c>
      <c r="B42" s="644" t="s">
        <v>364</v>
      </c>
      <c r="C42" s="645">
        <v>13.93796</v>
      </c>
      <c r="D42" s="645">
        <v>17.632260000000002</v>
      </c>
      <c r="E42" s="645"/>
      <c r="F42" s="645">
        <v>22.302199999999999</v>
      </c>
      <c r="G42" s="645">
        <v>18.62570519412375</v>
      </c>
      <c r="H42" s="645">
        <v>3.6764948058762492</v>
      </c>
      <c r="I42" s="646">
        <v>1.1973882206100928</v>
      </c>
      <c r="J42" s="647" t="s">
        <v>1</v>
      </c>
    </row>
    <row r="43" spans="1:10" ht="14.4" customHeight="1" x14ac:dyDescent="0.3">
      <c r="A43" s="643" t="s">
        <v>570</v>
      </c>
      <c r="B43" s="644" t="s">
        <v>366</v>
      </c>
      <c r="C43" s="645">
        <v>84.083280000000002</v>
      </c>
      <c r="D43" s="645">
        <v>413.92020999999897</v>
      </c>
      <c r="E43" s="645"/>
      <c r="F43" s="645">
        <v>361.19844000000001</v>
      </c>
      <c r="G43" s="645">
        <v>419.24693776953069</v>
      </c>
      <c r="H43" s="645">
        <v>-58.048497769530684</v>
      </c>
      <c r="I43" s="646">
        <v>0.86154103336243992</v>
      </c>
      <c r="J43" s="647" t="s">
        <v>1</v>
      </c>
    </row>
    <row r="44" spans="1:10" ht="14.4" customHeight="1" x14ac:dyDescent="0.3">
      <c r="A44" s="643" t="s">
        <v>570</v>
      </c>
      <c r="B44" s="644" t="s">
        <v>572</v>
      </c>
      <c r="C44" s="645">
        <v>305.02360999999996</v>
      </c>
      <c r="D44" s="645">
        <v>557.79656999999497</v>
      </c>
      <c r="E44" s="645"/>
      <c r="F44" s="645">
        <v>626.32267000000002</v>
      </c>
      <c r="G44" s="645">
        <v>619.41252855252742</v>
      </c>
      <c r="H44" s="645">
        <v>6.9101414474725971</v>
      </c>
      <c r="I44" s="646">
        <v>1.011155960089507</v>
      </c>
      <c r="J44" s="647" t="s">
        <v>565</v>
      </c>
    </row>
    <row r="45" spans="1:10" ht="14.4" customHeight="1" x14ac:dyDescent="0.3">
      <c r="A45" s="643" t="s">
        <v>558</v>
      </c>
      <c r="B45" s="644" t="s">
        <v>558</v>
      </c>
      <c r="C45" s="645" t="s">
        <v>558</v>
      </c>
      <c r="D45" s="645" t="s">
        <v>558</v>
      </c>
      <c r="E45" s="645"/>
      <c r="F45" s="645" t="s">
        <v>558</v>
      </c>
      <c r="G45" s="645" t="s">
        <v>558</v>
      </c>
      <c r="H45" s="645" t="s">
        <v>558</v>
      </c>
      <c r="I45" s="646" t="s">
        <v>558</v>
      </c>
      <c r="J45" s="647" t="s">
        <v>566</v>
      </c>
    </row>
    <row r="46" spans="1:10" ht="14.4" customHeight="1" x14ac:dyDescent="0.3">
      <c r="A46" s="643" t="s">
        <v>573</v>
      </c>
      <c r="B46" s="644" t="s">
        <v>574</v>
      </c>
      <c r="C46" s="645" t="s">
        <v>558</v>
      </c>
      <c r="D46" s="645" t="s">
        <v>558</v>
      </c>
      <c r="E46" s="645"/>
      <c r="F46" s="645" t="s">
        <v>558</v>
      </c>
      <c r="G46" s="645" t="s">
        <v>558</v>
      </c>
      <c r="H46" s="645" t="s">
        <v>558</v>
      </c>
      <c r="I46" s="646" t="s">
        <v>558</v>
      </c>
      <c r="J46" s="647" t="s">
        <v>0</v>
      </c>
    </row>
    <row r="47" spans="1:10" ht="14.4" customHeight="1" x14ac:dyDescent="0.3">
      <c r="A47" s="643" t="s">
        <v>573</v>
      </c>
      <c r="B47" s="644" t="s">
        <v>355</v>
      </c>
      <c r="C47" s="645">
        <v>1.9317099999999998</v>
      </c>
      <c r="D47" s="645" t="s">
        <v>558</v>
      </c>
      <c r="E47" s="645"/>
      <c r="F47" s="645" t="s">
        <v>558</v>
      </c>
      <c r="G47" s="645" t="s">
        <v>558</v>
      </c>
      <c r="H47" s="645" t="s">
        <v>558</v>
      </c>
      <c r="I47" s="646" t="s">
        <v>558</v>
      </c>
      <c r="J47" s="647" t="s">
        <v>1</v>
      </c>
    </row>
    <row r="48" spans="1:10" ht="14.4" customHeight="1" x14ac:dyDescent="0.3">
      <c r="A48" s="643" t="s">
        <v>573</v>
      </c>
      <c r="B48" s="644" t="s">
        <v>356</v>
      </c>
      <c r="C48" s="645">
        <v>49.159350000000003</v>
      </c>
      <c r="D48" s="645">
        <v>0</v>
      </c>
      <c r="E48" s="645"/>
      <c r="F48" s="645" t="s">
        <v>558</v>
      </c>
      <c r="G48" s="645" t="s">
        <v>558</v>
      </c>
      <c r="H48" s="645" t="s">
        <v>558</v>
      </c>
      <c r="I48" s="646" t="s">
        <v>558</v>
      </c>
      <c r="J48" s="647" t="s">
        <v>1</v>
      </c>
    </row>
    <row r="49" spans="1:10" ht="14.4" customHeight="1" x14ac:dyDescent="0.3">
      <c r="A49" s="643" t="s">
        <v>573</v>
      </c>
      <c r="B49" s="644" t="s">
        <v>357</v>
      </c>
      <c r="C49" s="645">
        <v>0</v>
      </c>
      <c r="D49" s="645">
        <v>0</v>
      </c>
      <c r="E49" s="645"/>
      <c r="F49" s="645" t="s">
        <v>558</v>
      </c>
      <c r="G49" s="645" t="s">
        <v>558</v>
      </c>
      <c r="H49" s="645" t="s">
        <v>558</v>
      </c>
      <c r="I49" s="646" t="s">
        <v>558</v>
      </c>
      <c r="J49" s="647" t="s">
        <v>1</v>
      </c>
    </row>
    <row r="50" spans="1:10" ht="14.4" customHeight="1" x14ac:dyDescent="0.3">
      <c r="A50" s="643" t="s">
        <v>573</v>
      </c>
      <c r="B50" s="644" t="s">
        <v>359</v>
      </c>
      <c r="C50" s="645">
        <v>74.608450000000005</v>
      </c>
      <c r="D50" s="645">
        <v>86.799809999999994</v>
      </c>
      <c r="E50" s="645"/>
      <c r="F50" s="645">
        <v>75.812140000000014</v>
      </c>
      <c r="G50" s="645">
        <v>97.519293233189245</v>
      </c>
      <c r="H50" s="645">
        <v>-21.707153233189231</v>
      </c>
      <c r="I50" s="646">
        <v>0.77740657757554865</v>
      </c>
      <c r="J50" s="647" t="s">
        <v>1</v>
      </c>
    </row>
    <row r="51" spans="1:10" ht="14.4" customHeight="1" x14ac:dyDescent="0.3">
      <c r="A51" s="643" t="s">
        <v>573</v>
      </c>
      <c r="B51" s="644" t="s">
        <v>360</v>
      </c>
      <c r="C51" s="645">
        <v>33.423349999999999</v>
      </c>
      <c r="D51" s="645">
        <v>21.197579999999004</v>
      </c>
      <c r="E51" s="645"/>
      <c r="F51" s="645">
        <v>9.3834000000000017</v>
      </c>
      <c r="G51" s="645">
        <v>69.403366309011759</v>
      </c>
      <c r="H51" s="645">
        <v>-60.019966309011757</v>
      </c>
      <c r="I51" s="646">
        <v>0.13520093475324127</v>
      </c>
      <c r="J51" s="647" t="s">
        <v>1</v>
      </c>
    </row>
    <row r="52" spans="1:10" ht="14.4" customHeight="1" x14ac:dyDescent="0.3">
      <c r="A52" s="643" t="s">
        <v>573</v>
      </c>
      <c r="B52" s="644" t="s">
        <v>362</v>
      </c>
      <c r="C52" s="645">
        <v>95.125540000000001</v>
      </c>
      <c r="D52" s="645">
        <v>117.06007000000001</v>
      </c>
      <c r="E52" s="645"/>
      <c r="F52" s="645">
        <v>126.45047</v>
      </c>
      <c r="G52" s="645">
        <v>121.87101257338949</v>
      </c>
      <c r="H52" s="645">
        <v>4.579457426610503</v>
      </c>
      <c r="I52" s="646">
        <v>1.0375762646909394</v>
      </c>
      <c r="J52" s="647" t="s">
        <v>1</v>
      </c>
    </row>
    <row r="53" spans="1:10" ht="14.4" customHeight="1" x14ac:dyDescent="0.3">
      <c r="A53" s="643" t="s">
        <v>573</v>
      </c>
      <c r="B53" s="644" t="s">
        <v>363</v>
      </c>
      <c r="C53" s="645">
        <v>2.1240000000000001</v>
      </c>
      <c r="D53" s="645">
        <v>1.4009999999999998</v>
      </c>
      <c r="E53" s="645"/>
      <c r="F53" s="645">
        <v>1.7389999999999999</v>
      </c>
      <c r="G53" s="645">
        <v>1.5679593974047499</v>
      </c>
      <c r="H53" s="645">
        <v>0.17104060259525</v>
      </c>
      <c r="I53" s="646">
        <v>1.1090848416600279</v>
      </c>
      <c r="J53" s="647" t="s">
        <v>1</v>
      </c>
    </row>
    <row r="54" spans="1:10" ht="14.4" customHeight="1" x14ac:dyDescent="0.3">
      <c r="A54" s="643" t="s">
        <v>573</v>
      </c>
      <c r="B54" s="644" t="s">
        <v>364</v>
      </c>
      <c r="C54" s="645">
        <v>37.040859999999995</v>
      </c>
      <c r="D54" s="645">
        <v>34.063769999999003</v>
      </c>
      <c r="E54" s="645"/>
      <c r="F54" s="645">
        <v>32.520650000000003</v>
      </c>
      <c r="G54" s="645">
        <v>38.281675720786495</v>
      </c>
      <c r="H54" s="645">
        <v>-5.7610257207864919</v>
      </c>
      <c r="I54" s="646">
        <v>0.84950957312304065</v>
      </c>
      <c r="J54" s="647" t="s">
        <v>1</v>
      </c>
    </row>
    <row r="55" spans="1:10" ht="14.4" customHeight="1" x14ac:dyDescent="0.3">
      <c r="A55" s="643" t="s">
        <v>573</v>
      </c>
      <c r="B55" s="644" t="s">
        <v>366</v>
      </c>
      <c r="C55" s="645">
        <v>222.13463999999999</v>
      </c>
      <c r="D55" s="645">
        <v>91.658239999999992</v>
      </c>
      <c r="E55" s="645"/>
      <c r="F55" s="645">
        <v>132.43181999999999</v>
      </c>
      <c r="G55" s="645">
        <v>150.8620268099115</v>
      </c>
      <c r="H55" s="645">
        <v>-18.43020680991151</v>
      </c>
      <c r="I55" s="646">
        <v>0.87783402358014284</v>
      </c>
      <c r="J55" s="647" t="s">
        <v>1</v>
      </c>
    </row>
    <row r="56" spans="1:10" ht="14.4" customHeight="1" x14ac:dyDescent="0.3">
      <c r="A56" s="643" t="s">
        <v>573</v>
      </c>
      <c r="B56" s="644" t="s">
        <v>575</v>
      </c>
      <c r="C56" s="645">
        <v>515.54790000000003</v>
      </c>
      <c r="D56" s="645">
        <v>352.18046999999802</v>
      </c>
      <c r="E56" s="645"/>
      <c r="F56" s="645">
        <v>378.33748000000003</v>
      </c>
      <c r="G56" s="645">
        <v>479.50533404369332</v>
      </c>
      <c r="H56" s="645">
        <v>-101.1678540436933</v>
      </c>
      <c r="I56" s="646">
        <v>0.78901620720140997</v>
      </c>
      <c r="J56" s="647" t="s">
        <v>565</v>
      </c>
    </row>
    <row r="57" spans="1:10" ht="14.4" customHeight="1" x14ac:dyDescent="0.3">
      <c r="A57" s="643" t="s">
        <v>558</v>
      </c>
      <c r="B57" s="644" t="s">
        <v>558</v>
      </c>
      <c r="C57" s="645" t="s">
        <v>558</v>
      </c>
      <c r="D57" s="645" t="s">
        <v>558</v>
      </c>
      <c r="E57" s="645"/>
      <c r="F57" s="645" t="s">
        <v>558</v>
      </c>
      <c r="G57" s="645" t="s">
        <v>558</v>
      </c>
      <c r="H57" s="645" t="s">
        <v>558</v>
      </c>
      <c r="I57" s="646" t="s">
        <v>558</v>
      </c>
      <c r="J57" s="647" t="s">
        <v>566</v>
      </c>
    </row>
    <row r="58" spans="1:10" ht="14.4" customHeight="1" x14ac:dyDescent="0.3">
      <c r="A58" s="643" t="s">
        <v>576</v>
      </c>
      <c r="B58" s="644" t="s">
        <v>577</v>
      </c>
      <c r="C58" s="645" t="s">
        <v>558</v>
      </c>
      <c r="D58" s="645" t="s">
        <v>558</v>
      </c>
      <c r="E58" s="645"/>
      <c r="F58" s="645" t="s">
        <v>558</v>
      </c>
      <c r="G58" s="645" t="s">
        <v>558</v>
      </c>
      <c r="H58" s="645" t="s">
        <v>558</v>
      </c>
      <c r="I58" s="646" t="s">
        <v>558</v>
      </c>
      <c r="J58" s="647" t="s">
        <v>0</v>
      </c>
    </row>
    <row r="59" spans="1:10" ht="14.4" customHeight="1" x14ac:dyDescent="0.3">
      <c r="A59" s="643" t="s">
        <v>576</v>
      </c>
      <c r="B59" s="644" t="s">
        <v>355</v>
      </c>
      <c r="C59" s="645">
        <v>7.6663800000000002</v>
      </c>
      <c r="D59" s="645">
        <v>8.6385799999999993</v>
      </c>
      <c r="E59" s="645"/>
      <c r="F59" s="645">
        <v>5.7949200000000012</v>
      </c>
      <c r="G59" s="645">
        <v>10.499994346383</v>
      </c>
      <c r="H59" s="645">
        <v>-4.7050743463829985</v>
      </c>
      <c r="I59" s="646">
        <v>0.55189744002064289</v>
      </c>
      <c r="J59" s="647" t="s">
        <v>1</v>
      </c>
    </row>
    <row r="60" spans="1:10" ht="14.4" customHeight="1" x14ac:dyDescent="0.3">
      <c r="A60" s="643" t="s">
        <v>576</v>
      </c>
      <c r="B60" s="644" t="s">
        <v>356</v>
      </c>
      <c r="C60" s="645">
        <v>87.119419999999991</v>
      </c>
      <c r="D60" s="645">
        <v>0</v>
      </c>
      <c r="E60" s="645"/>
      <c r="F60" s="645" t="s">
        <v>558</v>
      </c>
      <c r="G60" s="645" t="s">
        <v>558</v>
      </c>
      <c r="H60" s="645" t="s">
        <v>558</v>
      </c>
      <c r="I60" s="646" t="s">
        <v>558</v>
      </c>
      <c r="J60" s="647" t="s">
        <v>1</v>
      </c>
    </row>
    <row r="61" spans="1:10" ht="14.4" customHeight="1" x14ac:dyDescent="0.3">
      <c r="A61" s="643" t="s">
        <v>576</v>
      </c>
      <c r="B61" s="644" t="s">
        <v>358</v>
      </c>
      <c r="C61" s="645">
        <v>3.424E-2</v>
      </c>
      <c r="D61" s="645">
        <v>3.499E-2</v>
      </c>
      <c r="E61" s="645"/>
      <c r="F61" s="645">
        <v>1.404E-2</v>
      </c>
      <c r="G61" s="645">
        <v>3.6637461194999998E-2</v>
      </c>
      <c r="H61" s="645">
        <v>-2.2597461194999998E-2</v>
      </c>
      <c r="I61" s="646">
        <v>0.38321432604931893</v>
      </c>
      <c r="J61" s="647" t="s">
        <v>1</v>
      </c>
    </row>
    <row r="62" spans="1:10" ht="14.4" customHeight="1" x14ac:dyDescent="0.3">
      <c r="A62" s="643" t="s">
        <v>576</v>
      </c>
      <c r="B62" s="644" t="s">
        <v>359</v>
      </c>
      <c r="C62" s="645">
        <v>22.624309999999998</v>
      </c>
      <c r="D62" s="645">
        <v>35.016169999999995</v>
      </c>
      <c r="E62" s="645"/>
      <c r="F62" s="645">
        <v>39.203119999999991</v>
      </c>
      <c r="G62" s="645">
        <v>39.947838932544755</v>
      </c>
      <c r="H62" s="645">
        <v>-0.74471893254476385</v>
      </c>
      <c r="I62" s="646">
        <v>0.98135771665139926</v>
      </c>
      <c r="J62" s="647" t="s">
        <v>1</v>
      </c>
    </row>
    <row r="63" spans="1:10" ht="14.4" customHeight="1" x14ac:dyDescent="0.3">
      <c r="A63" s="643" t="s">
        <v>576</v>
      </c>
      <c r="B63" s="644" t="s">
        <v>360</v>
      </c>
      <c r="C63" s="645">
        <v>719.54175999999995</v>
      </c>
      <c r="D63" s="645">
        <v>95.438859999998996</v>
      </c>
      <c r="E63" s="645"/>
      <c r="F63" s="645">
        <v>119.62350000000001</v>
      </c>
      <c r="G63" s="645">
        <v>115.75017729671626</v>
      </c>
      <c r="H63" s="645">
        <v>3.8733227032837476</v>
      </c>
      <c r="I63" s="646">
        <v>1.0334627798742355</v>
      </c>
      <c r="J63" s="647" t="s">
        <v>1</v>
      </c>
    </row>
    <row r="64" spans="1:10" ht="14.4" customHeight="1" x14ac:dyDescent="0.3">
      <c r="A64" s="643" t="s">
        <v>576</v>
      </c>
      <c r="B64" s="644" t="s">
        <v>361</v>
      </c>
      <c r="C64" s="645">
        <v>4.3319999999999999</v>
      </c>
      <c r="D64" s="645">
        <v>0</v>
      </c>
      <c r="E64" s="645"/>
      <c r="F64" s="645" t="s">
        <v>558</v>
      </c>
      <c r="G64" s="645" t="s">
        <v>558</v>
      </c>
      <c r="H64" s="645" t="s">
        <v>558</v>
      </c>
      <c r="I64" s="646" t="s">
        <v>558</v>
      </c>
      <c r="J64" s="647" t="s">
        <v>1</v>
      </c>
    </row>
    <row r="65" spans="1:10" ht="14.4" customHeight="1" x14ac:dyDescent="0.3">
      <c r="A65" s="643" t="s">
        <v>576</v>
      </c>
      <c r="B65" s="644" t="s">
        <v>362</v>
      </c>
      <c r="C65" s="645">
        <v>33.619590000000002</v>
      </c>
      <c r="D65" s="645">
        <v>50.431379999999997</v>
      </c>
      <c r="E65" s="645"/>
      <c r="F65" s="645">
        <v>68.405660000000012</v>
      </c>
      <c r="G65" s="645">
        <v>61.665994291235258</v>
      </c>
      <c r="H65" s="645">
        <v>6.739665708764754</v>
      </c>
      <c r="I65" s="646">
        <v>1.1092930680227868</v>
      </c>
      <c r="J65" s="647" t="s">
        <v>1</v>
      </c>
    </row>
    <row r="66" spans="1:10" ht="14.4" customHeight="1" x14ac:dyDescent="0.3">
      <c r="A66" s="643" t="s">
        <v>576</v>
      </c>
      <c r="B66" s="644" t="s">
        <v>363</v>
      </c>
      <c r="C66" s="645">
        <v>1.716</v>
      </c>
      <c r="D66" s="645">
        <v>1.7239999999999998</v>
      </c>
      <c r="E66" s="645"/>
      <c r="F66" s="645">
        <v>2.1427699999999996</v>
      </c>
      <c r="G66" s="645">
        <v>1.7310641041027499</v>
      </c>
      <c r="H66" s="645">
        <v>0.41170589589724971</v>
      </c>
      <c r="I66" s="646">
        <v>1.2378339975518389</v>
      </c>
      <c r="J66" s="647" t="s">
        <v>1</v>
      </c>
    </row>
    <row r="67" spans="1:10" ht="14.4" customHeight="1" x14ac:dyDescent="0.3">
      <c r="A67" s="643" t="s">
        <v>576</v>
      </c>
      <c r="B67" s="644" t="s">
        <v>364</v>
      </c>
      <c r="C67" s="645">
        <v>13.621200000000002</v>
      </c>
      <c r="D67" s="645">
        <v>24.91865</v>
      </c>
      <c r="E67" s="645"/>
      <c r="F67" s="645">
        <v>31.56325</v>
      </c>
      <c r="G67" s="645">
        <v>24.373344733749001</v>
      </c>
      <c r="H67" s="645">
        <v>7.1899052662509995</v>
      </c>
      <c r="I67" s="646">
        <v>1.2949905047826844</v>
      </c>
      <c r="J67" s="647" t="s">
        <v>1</v>
      </c>
    </row>
    <row r="68" spans="1:10" ht="14.4" customHeight="1" x14ac:dyDescent="0.3">
      <c r="A68" s="643" t="s">
        <v>576</v>
      </c>
      <c r="B68" s="644" t="s">
        <v>366</v>
      </c>
      <c r="C68" s="645">
        <v>198.68304000000001</v>
      </c>
      <c r="D68" s="645">
        <v>90.109759999999</v>
      </c>
      <c r="E68" s="645"/>
      <c r="F68" s="645">
        <v>148.81692999999999</v>
      </c>
      <c r="G68" s="645">
        <v>200.75599901820073</v>
      </c>
      <c r="H68" s="645">
        <v>-51.93906901820074</v>
      </c>
      <c r="I68" s="646">
        <v>0.74128260539057711</v>
      </c>
      <c r="J68" s="647" t="s">
        <v>1</v>
      </c>
    </row>
    <row r="69" spans="1:10" ht="14.4" customHeight="1" x14ac:dyDescent="0.3">
      <c r="A69" s="643" t="s">
        <v>576</v>
      </c>
      <c r="B69" s="644" t="s">
        <v>578</v>
      </c>
      <c r="C69" s="645">
        <v>1088.95794</v>
      </c>
      <c r="D69" s="645">
        <v>306.312389999998</v>
      </c>
      <c r="E69" s="645"/>
      <c r="F69" s="645">
        <v>415.56419000000005</v>
      </c>
      <c r="G69" s="645">
        <v>454.76105018412676</v>
      </c>
      <c r="H69" s="645">
        <v>-39.196860184126706</v>
      </c>
      <c r="I69" s="646">
        <v>0.91380778945721841</v>
      </c>
      <c r="J69" s="647" t="s">
        <v>565</v>
      </c>
    </row>
    <row r="70" spans="1:10" ht="14.4" customHeight="1" x14ac:dyDescent="0.3">
      <c r="A70" s="643" t="s">
        <v>558</v>
      </c>
      <c r="B70" s="644" t="s">
        <v>558</v>
      </c>
      <c r="C70" s="645" t="s">
        <v>558</v>
      </c>
      <c r="D70" s="645" t="s">
        <v>558</v>
      </c>
      <c r="E70" s="645"/>
      <c r="F70" s="645" t="s">
        <v>558</v>
      </c>
      <c r="G70" s="645" t="s">
        <v>558</v>
      </c>
      <c r="H70" s="645" t="s">
        <v>558</v>
      </c>
      <c r="I70" s="646" t="s">
        <v>558</v>
      </c>
      <c r="J70" s="647" t="s">
        <v>566</v>
      </c>
    </row>
    <row r="71" spans="1:10" ht="14.4" customHeight="1" x14ac:dyDescent="0.3">
      <c r="A71" s="643" t="s">
        <v>556</v>
      </c>
      <c r="B71" s="644" t="s">
        <v>560</v>
      </c>
      <c r="C71" s="645">
        <v>2007.0127899999998</v>
      </c>
      <c r="D71" s="645">
        <v>1310.9794199999899</v>
      </c>
      <c r="E71" s="645"/>
      <c r="F71" s="645">
        <v>1582.6800900000001</v>
      </c>
      <c r="G71" s="645">
        <v>1723.7622809741906</v>
      </c>
      <c r="H71" s="645">
        <v>-141.08219097419055</v>
      </c>
      <c r="I71" s="646">
        <v>0.91815449697944573</v>
      </c>
      <c r="J71" s="647" t="s">
        <v>561</v>
      </c>
    </row>
  </sheetData>
  <mergeCells count="3">
    <mergeCell ref="A1:I1"/>
    <mergeCell ref="F3:I3"/>
    <mergeCell ref="C4:D4"/>
  </mergeCells>
  <conditionalFormatting sqref="F19 F72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1">
    <cfRule type="expression" dxfId="29" priority="5">
      <formula>$H20&gt;0</formula>
    </cfRule>
  </conditionalFormatting>
  <conditionalFormatting sqref="A20:A71">
    <cfRule type="expression" dxfId="28" priority="2">
      <formula>AND($J20&lt;&gt;"mezeraKL",$J20&lt;&gt;"")</formula>
    </cfRule>
  </conditionalFormatting>
  <conditionalFormatting sqref="I20:I71">
    <cfRule type="expression" dxfId="27" priority="6">
      <formula>$I20&gt;1</formula>
    </cfRule>
  </conditionalFormatting>
  <conditionalFormatting sqref="B20:B71">
    <cfRule type="expression" dxfId="26" priority="1">
      <formula>OR($J20="NS",$J20="SumaNS",$J20="Účet")</formula>
    </cfRule>
  </conditionalFormatting>
  <conditionalFormatting sqref="A20:D71 F20:I71">
    <cfRule type="expression" dxfId="25" priority="8">
      <formula>AND($J20&lt;&gt;"",$J20&lt;&gt;"mezeraKL")</formula>
    </cfRule>
  </conditionalFormatting>
  <conditionalFormatting sqref="B20:D71 F20:I71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2935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6.6000521130117331</v>
      </c>
      <c r="J3" s="207">
        <f>SUBTOTAL(9,J5:J1048576)</f>
        <v>239798.07699999999</v>
      </c>
      <c r="K3" s="208">
        <f>SUBTOTAL(9,K5:K1048576)</f>
        <v>1582679.8048000003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556</v>
      </c>
      <c r="B5" s="733" t="s">
        <v>1498</v>
      </c>
      <c r="C5" s="736" t="s">
        <v>567</v>
      </c>
      <c r="D5" s="751" t="s">
        <v>1499</v>
      </c>
      <c r="E5" s="736" t="s">
        <v>2913</v>
      </c>
      <c r="F5" s="751" t="s">
        <v>2914</v>
      </c>
      <c r="G5" s="736" t="s">
        <v>2224</v>
      </c>
      <c r="H5" s="736" t="s">
        <v>2225</v>
      </c>
      <c r="I5" s="229">
        <v>156.11000000000001</v>
      </c>
      <c r="J5" s="229">
        <v>1</v>
      </c>
      <c r="K5" s="746">
        <v>156.11000000000001</v>
      </c>
    </row>
    <row r="6" spans="1:11" ht="14.4" customHeight="1" x14ac:dyDescent="0.3">
      <c r="A6" s="659" t="s">
        <v>556</v>
      </c>
      <c r="B6" s="660" t="s">
        <v>1498</v>
      </c>
      <c r="C6" s="661" t="s">
        <v>567</v>
      </c>
      <c r="D6" s="662" t="s">
        <v>1499</v>
      </c>
      <c r="E6" s="661" t="s">
        <v>2913</v>
      </c>
      <c r="F6" s="662" t="s">
        <v>2914</v>
      </c>
      <c r="G6" s="661" t="s">
        <v>2226</v>
      </c>
      <c r="H6" s="661" t="s">
        <v>2227</v>
      </c>
      <c r="I6" s="663">
        <v>166.85</v>
      </c>
      <c r="J6" s="663">
        <v>1</v>
      </c>
      <c r="K6" s="664">
        <v>166.85</v>
      </c>
    </row>
    <row r="7" spans="1:11" ht="14.4" customHeight="1" x14ac:dyDescent="0.3">
      <c r="A7" s="659" t="s">
        <v>556</v>
      </c>
      <c r="B7" s="660" t="s">
        <v>1498</v>
      </c>
      <c r="C7" s="661" t="s">
        <v>567</v>
      </c>
      <c r="D7" s="662" t="s">
        <v>1499</v>
      </c>
      <c r="E7" s="661" t="s">
        <v>2913</v>
      </c>
      <c r="F7" s="662" t="s">
        <v>2914</v>
      </c>
      <c r="G7" s="661" t="s">
        <v>2228</v>
      </c>
      <c r="H7" s="661" t="s">
        <v>2229</v>
      </c>
      <c r="I7" s="663">
        <v>260.3</v>
      </c>
      <c r="J7" s="663">
        <v>2</v>
      </c>
      <c r="K7" s="664">
        <v>520.6</v>
      </c>
    </row>
    <row r="8" spans="1:11" ht="14.4" customHeight="1" x14ac:dyDescent="0.3">
      <c r="A8" s="659" t="s">
        <v>556</v>
      </c>
      <c r="B8" s="660" t="s">
        <v>1498</v>
      </c>
      <c r="C8" s="661" t="s">
        <v>567</v>
      </c>
      <c r="D8" s="662" t="s">
        <v>1499</v>
      </c>
      <c r="E8" s="661" t="s">
        <v>2913</v>
      </c>
      <c r="F8" s="662" t="s">
        <v>2914</v>
      </c>
      <c r="G8" s="661" t="s">
        <v>2230</v>
      </c>
      <c r="H8" s="661" t="s">
        <v>2231</v>
      </c>
      <c r="I8" s="663">
        <v>27.21</v>
      </c>
      <c r="J8" s="663">
        <v>1</v>
      </c>
      <c r="K8" s="664">
        <v>27.21</v>
      </c>
    </row>
    <row r="9" spans="1:11" ht="14.4" customHeight="1" x14ac:dyDescent="0.3">
      <c r="A9" s="659" t="s">
        <v>556</v>
      </c>
      <c r="B9" s="660" t="s">
        <v>1498</v>
      </c>
      <c r="C9" s="661" t="s">
        <v>567</v>
      </c>
      <c r="D9" s="662" t="s">
        <v>1499</v>
      </c>
      <c r="E9" s="661" t="s">
        <v>2913</v>
      </c>
      <c r="F9" s="662" t="s">
        <v>2914</v>
      </c>
      <c r="G9" s="661" t="s">
        <v>2232</v>
      </c>
      <c r="H9" s="661" t="s">
        <v>2233</v>
      </c>
      <c r="I9" s="663">
        <v>22.15</v>
      </c>
      <c r="J9" s="663">
        <v>25</v>
      </c>
      <c r="K9" s="664">
        <v>553.75</v>
      </c>
    </row>
    <row r="10" spans="1:11" ht="14.4" customHeight="1" x14ac:dyDescent="0.3">
      <c r="A10" s="659" t="s">
        <v>556</v>
      </c>
      <c r="B10" s="660" t="s">
        <v>1498</v>
      </c>
      <c r="C10" s="661" t="s">
        <v>567</v>
      </c>
      <c r="D10" s="662" t="s">
        <v>1499</v>
      </c>
      <c r="E10" s="661" t="s">
        <v>2913</v>
      </c>
      <c r="F10" s="662" t="s">
        <v>2914</v>
      </c>
      <c r="G10" s="661" t="s">
        <v>2234</v>
      </c>
      <c r="H10" s="661" t="s">
        <v>2235</v>
      </c>
      <c r="I10" s="663">
        <v>30.17</v>
      </c>
      <c r="J10" s="663">
        <v>25</v>
      </c>
      <c r="K10" s="664">
        <v>754.25</v>
      </c>
    </row>
    <row r="11" spans="1:11" ht="14.4" customHeight="1" x14ac:dyDescent="0.3">
      <c r="A11" s="659" t="s">
        <v>556</v>
      </c>
      <c r="B11" s="660" t="s">
        <v>1498</v>
      </c>
      <c r="C11" s="661" t="s">
        <v>567</v>
      </c>
      <c r="D11" s="662" t="s">
        <v>1499</v>
      </c>
      <c r="E11" s="661" t="s">
        <v>2913</v>
      </c>
      <c r="F11" s="662" t="s">
        <v>2914</v>
      </c>
      <c r="G11" s="661" t="s">
        <v>2236</v>
      </c>
      <c r="H11" s="661" t="s">
        <v>2237</v>
      </c>
      <c r="I11" s="663">
        <v>16.100000000000001</v>
      </c>
      <c r="J11" s="663">
        <v>400</v>
      </c>
      <c r="K11" s="664">
        <v>6440</v>
      </c>
    </row>
    <row r="12" spans="1:11" ht="14.4" customHeight="1" x14ac:dyDescent="0.3">
      <c r="A12" s="659" t="s">
        <v>556</v>
      </c>
      <c r="B12" s="660" t="s">
        <v>1498</v>
      </c>
      <c r="C12" s="661" t="s">
        <v>567</v>
      </c>
      <c r="D12" s="662" t="s">
        <v>1499</v>
      </c>
      <c r="E12" s="661" t="s">
        <v>2913</v>
      </c>
      <c r="F12" s="662" t="s">
        <v>2914</v>
      </c>
      <c r="G12" s="661" t="s">
        <v>2238</v>
      </c>
      <c r="H12" s="661" t="s">
        <v>2239</v>
      </c>
      <c r="I12" s="663">
        <v>39.11</v>
      </c>
      <c r="J12" s="663">
        <v>20</v>
      </c>
      <c r="K12" s="664">
        <v>782.2</v>
      </c>
    </row>
    <row r="13" spans="1:11" ht="14.4" customHeight="1" x14ac:dyDescent="0.3">
      <c r="A13" s="659" t="s">
        <v>556</v>
      </c>
      <c r="B13" s="660" t="s">
        <v>1498</v>
      </c>
      <c r="C13" s="661" t="s">
        <v>567</v>
      </c>
      <c r="D13" s="662" t="s">
        <v>1499</v>
      </c>
      <c r="E13" s="661" t="s">
        <v>2913</v>
      </c>
      <c r="F13" s="662" t="s">
        <v>2914</v>
      </c>
      <c r="G13" s="661" t="s">
        <v>2240</v>
      </c>
      <c r="H13" s="661" t="s">
        <v>2241</v>
      </c>
      <c r="I13" s="663">
        <v>0.59</v>
      </c>
      <c r="J13" s="663">
        <v>1000</v>
      </c>
      <c r="K13" s="664">
        <v>590</v>
      </c>
    </row>
    <row r="14" spans="1:11" ht="14.4" customHeight="1" x14ac:dyDescent="0.3">
      <c r="A14" s="659" t="s">
        <v>556</v>
      </c>
      <c r="B14" s="660" t="s">
        <v>1498</v>
      </c>
      <c r="C14" s="661" t="s">
        <v>567</v>
      </c>
      <c r="D14" s="662" t="s">
        <v>1499</v>
      </c>
      <c r="E14" s="661" t="s">
        <v>2913</v>
      </c>
      <c r="F14" s="662" t="s">
        <v>2914</v>
      </c>
      <c r="G14" s="661" t="s">
        <v>2242</v>
      </c>
      <c r="H14" s="661" t="s">
        <v>2243</v>
      </c>
      <c r="I14" s="663">
        <v>2.13</v>
      </c>
      <c r="J14" s="663">
        <v>1200</v>
      </c>
      <c r="K14" s="664">
        <v>2553</v>
      </c>
    </row>
    <row r="15" spans="1:11" ht="14.4" customHeight="1" x14ac:dyDescent="0.3">
      <c r="A15" s="659" t="s">
        <v>556</v>
      </c>
      <c r="B15" s="660" t="s">
        <v>1498</v>
      </c>
      <c r="C15" s="661" t="s">
        <v>567</v>
      </c>
      <c r="D15" s="662" t="s">
        <v>1499</v>
      </c>
      <c r="E15" s="661" t="s">
        <v>2913</v>
      </c>
      <c r="F15" s="662" t="s">
        <v>2914</v>
      </c>
      <c r="G15" s="661" t="s">
        <v>2244</v>
      </c>
      <c r="H15" s="661" t="s">
        <v>2245</v>
      </c>
      <c r="I15" s="663">
        <v>140.10500000000002</v>
      </c>
      <c r="J15" s="663">
        <v>30</v>
      </c>
      <c r="K15" s="664">
        <v>4203.2299999999996</v>
      </c>
    </row>
    <row r="16" spans="1:11" ht="14.4" customHeight="1" x14ac:dyDescent="0.3">
      <c r="A16" s="659" t="s">
        <v>556</v>
      </c>
      <c r="B16" s="660" t="s">
        <v>1498</v>
      </c>
      <c r="C16" s="661" t="s">
        <v>567</v>
      </c>
      <c r="D16" s="662" t="s">
        <v>1499</v>
      </c>
      <c r="E16" s="661" t="s">
        <v>2913</v>
      </c>
      <c r="F16" s="662" t="s">
        <v>2914</v>
      </c>
      <c r="G16" s="661" t="s">
        <v>2246</v>
      </c>
      <c r="H16" s="661" t="s">
        <v>2247</v>
      </c>
      <c r="I16" s="663">
        <v>29</v>
      </c>
      <c r="J16" s="663">
        <v>4</v>
      </c>
      <c r="K16" s="664">
        <v>116</v>
      </c>
    </row>
    <row r="17" spans="1:11" ht="14.4" customHeight="1" x14ac:dyDescent="0.3">
      <c r="A17" s="659" t="s">
        <v>556</v>
      </c>
      <c r="B17" s="660" t="s">
        <v>1498</v>
      </c>
      <c r="C17" s="661" t="s">
        <v>567</v>
      </c>
      <c r="D17" s="662" t="s">
        <v>1499</v>
      </c>
      <c r="E17" s="661" t="s">
        <v>2913</v>
      </c>
      <c r="F17" s="662" t="s">
        <v>2914</v>
      </c>
      <c r="G17" s="661" t="s">
        <v>2248</v>
      </c>
      <c r="H17" s="661" t="s">
        <v>2249</v>
      </c>
      <c r="I17" s="663">
        <v>0.56999999999999995</v>
      </c>
      <c r="J17" s="663">
        <v>2500</v>
      </c>
      <c r="K17" s="664">
        <v>1425</v>
      </c>
    </row>
    <row r="18" spans="1:11" ht="14.4" customHeight="1" x14ac:dyDescent="0.3">
      <c r="A18" s="659" t="s">
        <v>556</v>
      </c>
      <c r="B18" s="660" t="s">
        <v>1498</v>
      </c>
      <c r="C18" s="661" t="s">
        <v>567</v>
      </c>
      <c r="D18" s="662" t="s">
        <v>1499</v>
      </c>
      <c r="E18" s="661" t="s">
        <v>2913</v>
      </c>
      <c r="F18" s="662" t="s">
        <v>2914</v>
      </c>
      <c r="G18" s="661" t="s">
        <v>2250</v>
      </c>
      <c r="H18" s="661" t="s">
        <v>2251</v>
      </c>
      <c r="I18" s="663">
        <v>13.16</v>
      </c>
      <c r="J18" s="663">
        <v>24</v>
      </c>
      <c r="K18" s="664">
        <v>315.79000000000002</v>
      </c>
    </row>
    <row r="19" spans="1:11" ht="14.4" customHeight="1" x14ac:dyDescent="0.3">
      <c r="A19" s="659" t="s">
        <v>556</v>
      </c>
      <c r="B19" s="660" t="s">
        <v>1498</v>
      </c>
      <c r="C19" s="661" t="s">
        <v>567</v>
      </c>
      <c r="D19" s="662" t="s">
        <v>1499</v>
      </c>
      <c r="E19" s="661" t="s">
        <v>2913</v>
      </c>
      <c r="F19" s="662" t="s">
        <v>2914</v>
      </c>
      <c r="G19" s="661" t="s">
        <v>2252</v>
      </c>
      <c r="H19" s="661" t="s">
        <v>2253</v>
      </c>
      <c r="I19" s="663">
        <v>26.37</v>
      </c>
      <c r="J19" s="663">
        <v>48</v>
      </c>
      <c r="K19" s="664">
        <v>1265.74</v>
      </c>
    </row>
    <row r="20" spans="1:11" ht="14.4" customHeight="1" x14ac:dyDescent="0.3">
      <c r="A20" s="659" t="s">
        <v>556</v>
      </c>
      <c r="B20" s="660" t="s">
        <v>1498</v>
      </c>
      <c r="C20" s="661" t="s">
        <v>567</v>
      </c>
      <c r="D20" s="662" t="s">
        <v>1499</v>
      </c>
      <c r="E20" s="661" t="s">
        <v>2913</v>
      </c>
      <c r="F20" s="662" t="s">
        <v>2914</v>
      </c>
      <c r="G20" s="661" t="s">
        <v>2254</v>
      </c>
      <c r="H20" s="661" t="s">
        <v>2255</v>
      </c>
      <c r="I20" s="663">
        <v>0.85499999999999998</v>
      </c>
      <c r="J20" s="663">
        <v>450</v>
      </c>
      <c r="K20" s="664">
        <v>384</v>
      </c>
    </row>
    <row r="21" spans="1:11" ht="14.4" customHeight="1" x14ac:dyDescent="0.3">
      <c r="A21" s="659" t="s">
        <v>556</v>
      </c>
      <c r="B21" s="660" t="s">
        <v>1498</v>
      </c>
      <c r="C21" s="661" t="s">
        <v>567</v>
      </c>
      <c r="D21" s="662" t="s">
        <v>1499</v>
      </c>
      <c r="E21" s="661" t="s">
        <v>2913</v>
      </c>
      <c r="F21" s="662" t="s">
        <v>2914</v>
      </c>
      <c r="G21" s="661" t="s">
        <v>2256</v>
      </c>
      <c r="H21" s="661" t="s">
        <v>2257</v>
      </c>
      <c r="I21" s="663">
        <v>1.51</v>
      </c>
      <c r="J21" s="663">
        <v>100</v>
      </c>
      <c r="K21" s="664">
        <v>151</v>
      </c>
    </row>
    <row r="22" spans="1:11" ht="14.4" customHeight="1" x14ac:dyDescent="0.3">
      <c r="A22" s="659" t="s">
        <v>556</v>
      </c>
      <c r="B22" s="660" t="s">
        <v>1498</v>
      </c>
      <c r="C22" s="661" t="s">
        <v>567</v>
      </c>
      <c r="D22" s="662" t="s">
        <v>1499</v>
      </c>
      <c r="E22" s="661" t="s">
        <v>2913</v>
      </c>
      <c r="F22" s="662" t="s">
        <v>2914</v>
      </c>
      <c r="G22" s="661" t="s">
        <v>2258</v>
      </c>
      <c r="H22" s="661" t="s">
        <v>2259</v>
      </c>
      <c r="I22" s="663">
        <v>2.0699999999999998</v>
      </c>
      <c r="J22" s="663">
        <v>100</v>
      </c>
      <c r="K22" s="664">
        <v>207</v>
      </c>
    </row>
    <row r="23" spans="1:11" ht="14.4" customHeight="1" x14ac:dyDescent="0.3">
      <c r="A23" s="659" t="s">
        <v>556</v>
      </c>
      <c r="B23" s="660" t="s">
        <v>1498</v>
      </c>
      <c r="C23" s="661" t="s">
        <v>567</v>
      </c>
      <c r="D23" s="662" t="s">
        <v>1499</v>
      </c>
      <c r="E23" s="661" t="s">
        <v>2913</v>
      </c>
      <c r="F23" s="662" t="s">
        <v>2914</v>
      </c>
      <c r="G23" s="661" t="s">
        <v>2260</v>
      </c>
      <c r="H23" s="661" t="s">
        <v>2261</v>
      </c>
      <c r="I23" s="663">
        <v>191.13</v>
      </c>
      <c r="J23" s="663">
        <v>6</v>
      </c>
      <c r="K23" s="664">
        <v>1146.78</v>
      </c>
    </row>
    <row r="24" spans="1:11" ht="14.4" customHeight="1" x14ac:dyDescent="0.3">
      <c r="A24" s="659" t="s">
        <v>556</v>
      </c>
      <c r="B24" s="660" t="s">
        <v>1498</v>
      </c>
      <c r="C24" s="661" t="s">
        <v>567</v>
      </c>
      <c r="D24" s="662" t="s">
        <v>1499</v>
      </c>
      <c r="E24" s="661" t="s">
        <v>2913</v>
      </c>
      <c r="F24" s="662" t="s">
        <v>2914</v>
      </c>
      <c r="G24" s="661" t="s">
        <v>2262</v>
      </c>
      <c r="H24" s="661" t="s">
        <v>2263</v>
      </c>
      <c r="I24" s="663">
        <v>9.77</v>
      </c>
      <c r="J24" s="663">
        <v>10</v>
      </c>
      <c r="K24" s="664">
        <v>97.7</v>
      </c>
    </row>
    <row r="25" spans="1:11" ht="14.4" customHeight="1" x14ac:dyDescent="0.3">
      <c r="A25" s="659" t="s">
        <v>556</v>
      </c>
      <c r="B25" s="660" t="s">
        <v>1498</v>
      </c>
      <c r="C25" s="661" t="s">
        <v>567</v>
      </c>
      <c r="D25" s="662" t="s">
        <v>1499</v>
      </c>
      <c r="E25" s="661" t="s">
        <v>2913</v>
      </c>
      <c r="F25" s="662" t="s">
        <v>2914</v>
      </c>
      <c r="G25" s="661" t="s">
        <v>2264</v>
      </c>
      <c r="H25" s="661" t="s">
        <v>2265</v>
      </c>
      <c r="I25" s="663">
        <v>2.89</v>
      </c>
      <c r="J25" s="663">
        <v>240</v>
      </c>
      <c r="K25" s="664">
        <v>691.2</v>
      </c>
    </row>
    <row r="26" spans="1:11" ht="14.4" customHeight="1" x14ac:dyDescent="0.3">
      <c r="A26" s="659" t="s">
        <v>556</v>
      </c>
      <c r="B26" s="660" t="s">
        <v>1498</v>
      </c>
      <c r="C26" s="661" t="s">
        <v>567</v>
      </c>
      <c r="D26" s="662" t="s">
        <v>1499</v>
      </c>
      <c r="E26" s="661" t="s">
        <v>2913</v>
      </c>
      <c r="F26" s="662" t="s">
        <v>2914</v>
      </c>
      <c r="G26" s="661" t="s">
        <v>2266</v>
      </c>
      <c r="H26" s="661" t="s">
        <v>2267</v>
      </c>
      <c r="I26" s="663">
        <v>5.27</v>
      </c>
      <c r="J26" s="663">
        <v>80</v>
      </c>
      <c r="K26" s="664">
        <v>421.6</v>
      </c>
    </row>
    <row r="27" spans="1:11" ht="14.4" customHeight="1" x14ac:dyDescent="0.3">
      <c r="A27" s="659" t="s">
        <v>556</v>
      </c>
      <c r="B27" s="660" t="s">
        <v>1498</v>
      </c>
      <c r="C27" s="661" t="s">
        <v>567</v>
      </c>
      <c r="D27" s="662" t="s">
        <v>1499</v>
      </c>
      <c r="E27" s="661" t="s">
        <v>2913</v>
      </c>
      <c r="F27" s="662" t="s">
        <v>2914</v>
      </c>
      <c r="G27" s="661" t="s">
        <v>2268</v>
      </c>
      <c r="H27" s="661" t="s">
        <v>2269</v>
      </c>
      <c r="I27" s="663">
        <v>111.59</v>
      </c>
      <c r="J27" s="663">
        <v>30</v>
      </c>
      <c r="K27" s="664">
        <v>3347.71</v>
      </c>
    </row>
    <row r="28" spans="1:11" ht="14.4" customHeight="1" x14ac:dyDescent="0.3">
      <c r="A28" s="659" t="s">
        <v>556</v>
      </c>
      <c r="B28" s="660" t="s">
        <v>1498</v>
      </c>
      <c r="C28" s="661" t="s">
        <v>567</v>
      </c>
      <c r="D28" s="662" t="s">
        <v>1499</v>
      </c>
      <c r="E28" s="661" t="s">
        <v>2913</v>
      </c>
      <c r="F28" s="662" t="s">
        <v>2914</v>
      </c>
      <c r="G28" s="661" t="s">
        <v>2270</v>
      </c>
      <c r="H28" s="661" t="s">
        <v>2271</v>
      </c>
      <c r="I28" s="663">
        <v>97.04</v>
      </c>
      <c r="J28" s="663">
        <v>5</v>
      </c>
      <c r="K28" s="664">
        <v>485.2</v>
      </c>
    </row>
    <row r="29" spans="1:11" ht="14.4" customHeight="1" x14ac:dyDescent="0.3">
      <c r="A29" s="659" t="s">
        <v>556</v>
      </c>
      <c r="B29" s="660" t="s">
        <v>1498</v>
      </c>
      <c r="C29" s="661" t="s">
        <v>567</v>
      </c>
      <c r="D29" s="662" t="s">
        <v>1499</v>
      </c>
      <c r="E29" s="661" t="s">
        <v>2913</v>
      </c>
      <c r="F29" s="662" t="s">
        <v>2914</v>
      </c>
      <c r="G29" s="661" t="s">
        <v>2272</v>
      </c>
      <c r="H29" s="661" t="s">
        <v>2273</v>
      </c>
      <c r="I29" s="663">
        <v>16.100000000000001</v>
      </c>
      <c r="J29" s="663">
        <v>150</v>
      </c>
      <c r="K29" s="664">
        <v>2415</v>
      </c>
    </row>
    <row r="30" spans="1:11" ht="14.4" customHeight="1" x14ac:dyDescent="0.3">
      <c r="A30" s="659" t="s">
        <v>556</v>
      </c>
      <c r="B30" s="660" t="s">
        <v>1498</v>
      </c>
      <c r="C30" s="661" t="s">
        <v>567</v>
      </c>
      <c r="D30" s="662" t="s">
        <v>1499</v>
      </c>
      <c r="E30" s="661" t="s">
        <v>2915</v>
      </c>
      <c r="F30" s="662" t="s">
        <v>2916</v>
      </c>
      <c r="G30" s="661" t="s">
        <v>2274</v>
      </c>
      <c r="H30" s="661" t="s">
        <v>2275</v>
      </c>
      <c r="I30" s="663">
        <v>2.75</v>
      </c>
      <c r="J30" s="663">
        <v>50</v>
      </c>
      <c r="K30" s="664">
        <v>137.5</v>
      </c>
    </row>
    <row r="31" spans="1:11" ht="14.4" customHeight="1" x14ac:dyDescent="0.3">
      <c r="A31" s="659" t="s">
        <v>556</v>
      </c>
      <c r="B31" s="660" t="s">
        <v>1498</v>
      </c>
      <c r="C31" s="661" t="s">
        <v>567</v>
      </c>
      <c r="D31" s="662" t="s">
        <v>1499</v>
      </c>
      <c r="E31" s="661" t="s">
        <v>2915</v>
      </c>
      <c r="F31" s="662" t="s">
        <v>2916</v>
      </c>
      <c r="G31" s="661" t="s">
        <v>2276</v>
      </c>
      <c r="H31" s="661" t="s">
        <v>2277</v>
      </c>
      <c r="I31" s="663">
        <v>1.01</v>
      </c>
      <c r="J31" s="663">
        <v>1800</v>
      </c>
      <c r="K31" s="664">
        <v>1802</v>
      </c>
    </row>
    <row r="32" spans="1:11" ht="14.4" customHeight="1" x14ac:dyDescent="0.3">
      <c r="A32" s="659" t="s">
        <v>556</v>
      </c>
      <c r="B32" s="660" t="s">
        <v>1498</v>
      </c>
      <c r="C32" s="661" t="s">
        <v>567</v>
      </c>
      <c r="D32" s="662" t="s">
        <v>1499</v>
      </c>
      <c r="E32" s="661" t="s">
        <v>2915</v>
      </c>
      <c r="F32" s="662" t="s">
        <v>2916</v>
      </c>
      <c r="G32" s="661" t="s">
        <v>2278</v>
      </c>
      <c r="H32" s="661" t="s">
        <v>2279</v>
      </c>
      <c r="I32" s="663">
        <v>1.6733333333333331</v>
      </c>
      <c r="J32" s="663">
        <v>500</v>
      </c>
      <c r="K32" s="664">
        <v>836</v>
      </c>
    </row>
    <row r="33" spans="1:11" ht="14.4" customHeight="1" x14ac:dyDescent="0.3">
      <c r="A33" s="659" t="s">
        <v>556</v>
      </c>
      <c r="B33" s="660" t="s">
        <v>1498</v>
      </c>
      <c r="C33" s="661" t="s">
        <v>567</v>
      </c>
      <c r="D33" s="662" t="s">
        <v>1499</v>
      </c>
      <c r="E33" s="661" t="s">
        <v>2915</v>
      </c>
      <c r="F33" s="662" t="s">
        <v>2916</v>
      </c>
      <c r="G33" s="661" t="s">
        <v>2280</v>
      </c>
      <c r="H33" s="661" t="s">
        <v>2281</v>
      </c>
      <c r="I33" s="663">
        <v>0.41666666666666669</v>
      </c>
      <c r="J33" s="663">
        <v>400</v>
      </c>
      <c r="K33" s="664">
        <v>167</v>
      </c>
    </row>
    <row r="34" spans="1:11" ht="14.4" customHeight="1" x14ac:dyDescent="0.3">
      <c r="A34" s="659" t="s">
        <v>556</v>
      </c>
      <c r="B34" s="660" t="s">
        <v>1498</v>
      </c>
      <c r="C34" s="661" t="s">
        <v>567</v>
      </c>
      <c r="D34" s="662" t="s">
        <v>1499</v>
      </c>
      <c r="E34" s="661" t="s">
        <v>2915</v>
      </c>
      <c r="F34" s="662" t="s">
        <v>2916</v>
      </c>
      <c r="G34" s="661" t="s">
        <v>2282</v>
      </c>
      <c r="H34" s="661" t="s">
        <v>2283</v>
      </c>
      <c r="I34" s="663">
        <v>0.58750000000000002</v>
      </c>
      <c r="J34" s="663">
        <v>1100</v>
      </c>
      <c r="K34" s="664">
        <v>642</v>
      </c>
    </row>
    <row r="35" spans="1:11" ht="14.4" customHeight="1" x14ac:dyDescent="0.3">
      <c r="A35" s="659" t="s">
        <v>556</v>
      </c>
      <c r="B35" s="660" t="s">
        <v>1498</v>
      </c>
      <c r="C35" s="661" t="s">
        <v>567</v>
      </c>
      <c r="D35" s="662" t="s">
        <v>1499</v>
      </c>
      <c r="E35" s="661" t="s">
        <v>2915</v>
      </c>
      <c r="F35" s="662" t="s">
        <v>2916</v>
      </c>
      <c r="G35" s="661" t="s">
        <v>2284</v>
      </c>
      <c r="H35" s="661" t="s">
        <v>2285</v>
      </c>
      <c r="I35" s="663">
        <v>484.03499999999997</v>
      </c>
      <c r="J35" s="663">
        <v>20</v>
      </c>
      <c r="K35" s="664">
        <v>9680.7000000000007</v>
      </c>
    </row>
    <row r="36" spans="1:11" ht="14.4" customHeight="1" x14ac:dyDescent="0.3">
      <c r="A36" s="659" t="s">
        <v>556</v>
      </c>
      <c r="B36" s="660" t="s">
        <v>1498</v>
      </c>
      <c r="C36" s="661" t="s">
        <v>567</v>
      </c>
      <c r="D36" s="662" t="s">
        <v>1499</v>
      </c>
      <c r="E36" s="661" t="s">
        <v>2915</v>
      </c>
      <c r="F36" s="662" t="s">
        <v>2916</v>
      </c>
      <c r="G36" s="661" t="s">
        <v>2286</v>
      </c>
      <c r="H36" s="661" t="s">
        <v>2287</v>
      </c>
      <c r="I36" s="663">
        <v>15.58</v>
      </c>
      <c r="J36" s="663">
        <v>30</v>
      </c>
      <c r="K36" s="664">
        <v>467.40000000000003</v>
      </c>
    </row>
    <row r="37" spans="1:11" ht="14.4" customHeight="1" x14ac:dyDescent="0.3">
      <c r="A37" s="659" t="s">
        <v>556</v>
      </c>
      <c r="B37" s="660" t="s">
        <v>1498</v>
      </c>
      <c r="C37" s="661" t="s">
        <v>567</v>
      </c>
      <c r="D37" s="662" t="s">
        <v>1499</v>
      </c>
      <c r="E37" s="661" t="s">
        <v>2915</v>
      </c>
      <c r="F37" s="662" t="s">
        <v>2916</v>
      </c>
      <c r="G37" s="661" t="s">
        <v>2288</v>
      </c>
      <c r="H37" s="661" t="s">
        <v>2289</v>
      </c>
      <c r="I37" s="663">
        <v>175.56</v>
      </c>
      <c r="J37" s="663">
        <v>3</v>
      </c>
      <c r="K37" s="664">
        <v>526.67999999999995</v>
      </c>
    </row>
    <row r="38" spans="1:11" ht="14.4" customHeight="1" x14ac:dyDescent="0.3">
      <c r="A38" s="659" t="s">
        <v>556</v>
      </c>
      <c r="B38" s="660" t="s">
        <v>1498</v>
      </c>
      <c r="C38" s="661" t="s">
        <v>567</v>
      </c>
      <c r="D38" s="662" t="s">
        <v>1499</v>
      </c>
      <c r="E38" s="661" t="s">
        <v>2915</v>
      </c>
      <c r="F38" s="662" t="s">
        <v>2916</v>
      </c>
      <c r="G38" s="661" t="s">
        <v>2290</v>
      </c>
      <c r="H38" s="661" t="s">
        <v>2291</v>
      </c>
      <c r="I38" s="663">
        <v>1.81</v>
      </c>
      <c r="J38" s="663">
        <v>100</v>
      </c>
      <c r="K38" s="664">
        <v>181</v>
      </c>
    </row>
    <row r="39" spans="1:11" ht="14.4" customHeight="1" x14ac:dyDescent="0.3">
      <c r="A39" s="659" t="s">
        <v>556</v>
      </c>
      <c r="B39" s="660" t="s">
        <v>1498</v>
      </c>
      <c r="C39" s="661" t="s">
        <v>567</v>
      </c>
      <c r="D39" s="662" t="s">
        <v>1499</v>
      </c>
      <c r="E39" s="661" t="s">
        <v>2915</v>
      </c>
      <c r="F39" s="662" t="s">
        <v>2916</v>
      </c>
      <c r="G39" s="661" t="s">
        <v>2292</v>
      </c>
      <c r="H39" s="661" t="s">
        <v>2293</v>
      </c>
      <c r="I39" s="663">
        <v>2.3725000000000001</v>
      </c>
      <c r="J39" s="663">
        <v>200</v>
      </c>
      <c r="K39" s="664">
        <v>474.5</v>
      </c>
    </row>
    <row r="40" spans="1:11" ht="14.4" customHeight="1" x14ac:dyDescent="0.3">
      <c r="A40" s="659" t="s">
        <v>556</v>
      </c>
      <c r="B40" s="660" t="s">
        <v>1498</v>
      </c>
      <c r="C40" s="661" t="s">
        <v>567</v>
      </c>
      <c r="D40" s="662" t="s">
        <v>1499</v>
      </c>
      <c r="E40" s="661" t="s">
        <v>2915</v>
      </c>
      <c r="F40" s="662" t="s">
        <v>2916</v>
      </c>
      <c r="G40" s="661" t="s">
        <v>2294</v>
      </c>
      <c r="H40" s="661" t="s">
        <v>2295</v>
      </c>
      <c r="I40" s="663">
        <v>1.7749999999999999</v>
      </c>
      <c r="J40" s="663">
        <v>100</v>
      </c>
      <c r="K40" s="664">
        <v>177.5</v>
      </c>
    </row>
    <row r="41" spans="1:11" ht="14.4" customHeight="1" x14ac:dyDescent="0.3">
      <c r="A41" s="659" t="s">
        <v>556</v>
      </c>
      <c r="B41" s="660" t="s">
        <v>1498</v>
      </c>
      <c r="C41" s="661" t="s">
        <v>567</v>
      </c>
      <c r="D41" s="662" t="s">
        <v>1499</v>
      </c>
      <c r="E41" s="661" t="s">
        <v>2915</v>
      </c>
      <c r="F41" s="662" t="s">
        <v>2916</v>
      </c>
      <c r="G41" s="661" t="s">
        <v>2296</v>
      </c>
      <c r="H41" s="661" t="s">
        <v>2297</v>
      </c>
      <c r="I41" s="663">
        <v>2.9125000000000001</v>
      </c>
      <c r="J41" s="663">
        <v>200</v>
      </c>
      <c r="K41" s="664">
        <v>582.5</v>
      </c>
    </row>
    <row r="42" spans="1:11" ht="14.4" customHeight="1" x14ac:dyDescent="0.3">
      <c r="A42" s="659" t="s">
        <v>556</v>
      </c>
      <c r="B42" s="660" t="s">
        <v>1498</v>
      </c>
      <c r="C42" s="661" t="s">
        <v>567</v>
      </c>
      <c r="D42" s="662" t="s">
        <v>1499</v>
      </c>
      <c r="E42" s="661" t="s">
        <v>2915</v>
      </c>
      <c r="F42" s="662" t="s">
        <v>2916</v>
      </c>
      <c r="G42" s="661" t="s">
        <v>2298</v>
      </c>
      <c r="H42" s="661" t="s">
        <v>2299</v>
      </c>
      <c r="I42" s="663">
        <v>1.77</v>
      </c>
      <c r="J42" s="663">
        <v>100</v>
      </c>
      <c r="K42" s="664">
        <v>177</v>
      </c>
    </row>
    <row r="43" spans="1:11" ht="14.4" customHeight="1" x14ac:dyDescent="0.3">
      <c r="A43" s="659" t="s">
        <v>556</v>
      </c>
      <c r="B43" s="660" t="s">
        <v>1498</v>
      </c>
      <c r="C43" s="661" t="s">
        <v>567</v>
      </c>
      <c r="D43" s="662" t="s">
        <v>1499</v>
      </c>
      <c r="E43" s="661" t="s">
        <v>2915</v>
      </c>
      <c r="F43" s="662" t="s">
        <v>2916</v>
      </c>
      <c r="G43" s="661" t="s">
        <v>2300</v>
      </c>
      <c r="H43" s="661" t="s">
        <v>2301</v>
      </c>
      <c r="I43" s="663">
        <v>1.77</v>
      </c>
      <c r="J43" s="663">
        <v>50</v>
      </c>
      <c r="K43" s="664">
        <v>88.5</v>
      </c>
    </row>
    <row r="44" spans="1:11" ht="14.4" customHeight="1" x14ac:dyDescent="0.3">
      <c r="A44" s="659" t="s">
        <v>556</v>
      </c>
      <c r="B44" s="660" t="s">
        <v>1498</v>
      </c>
      <c r="C44" s="661" t="s">
        <v>567</v>
      </c>
      <c r="D44" s="662" t="s">
        <v>1499</v>
      </c>
      <c r="E44" s="661" t="s">
        <v>2915</v>
      </c>
      <c r="F44" s="662" t="s">
        <v>2916</v>
      </c>
      <c r="G44" s="661" t="s">
        <v>2302</v>
      </c>
      <c r="H44" s="661" t="s">
        <v>2303</v>
      </c>
      <c r="I44" s="663">
        <v>1.7566666666666666</v>
      </c>
      <c r="J44" s="663">
        <v>300</v>
      </c>
      <c r="K44" s="664">
        <v>527</v>
      </c>
    </row>
    <row r="45" spans="1:11" ht="14.4" customHeight="1" x14ac:dyDescent="0.3">
      <c r="A45" s="659" t="s">
        <v>556</v>
      </c>
      <c r="B45" s="660" t="s">
        <v>1498</v>
      </c>
      <c r="C45" s="661" t="s">
        <v>567</v>
      </c>
      <c r="D45" s="662" t="s">
        <v>1499</v>
      </c>
      <c r="E45" s="661" t="s">
        <v>2915</v>
      </c>
      <c r="F45" s="662" t="s">
        <v>2916</v>
      </c>
      <c r="G45" s="661" t="s">
        <v>2304</v>
      </c>
      <c r="H45" s="661" t="s">
        <v>2305</v>
      </c>
      <c r="I45" s="663">
        <v>1.4000000000000002E-2</v>
      </c>
      <c r="J45" s="663">
        <v>300</v>
      </c>
      <c r="K45" s="664">
        <v>4</v>
      </c>
    </row>
    <row r="46" spans="1:11" ht="14.4" customHeight="1" x14ac:dyDescent="0.3">
      <c r="A46" s="659" t="s">
        <v>556</v>
      </c>
      <c r="B46" s="660" t="s">
        <v>1498</v>
      </c>
      <c r="C46" s="661" t="s">
        <v>567</v>
      </c>
      <c r="D46" s="662" t="s">
        <v>1499</v>
      </c>
      <c r="E46" s="661" t="s">
        <v>2915</v>
      </c>
      <c r="F46" s="662" t="s">
        <v>2916</v>
      </c>
      <c r="G46" s="661" t="s">
        <v>2306</v>
      </c>
      <c r="H46" s="661" t="s">
        <v>2307</v>
      </c>
      <c r="I46" s="663">
        <v>2.0499999999999998</v>
      </c>
      <c r="J46" s="663">
        <v>100</v>
      </c>
      <c r="K46" s="664">
        <v>205</v>
      </c>
    </row>
    <row r="47" spans="1:11" ht="14.4" customHeight="1" x14ac:dyDescent="0.3">
      <c r="A47" s="659" t="s">
        <v>556</v>
      </c>
      <c r="B47" s="660" t="s">
        <v>1498</v>
      </c>
      <c r="C47" s="661" t="s">
        <v>567</v>
      </c>
      <c r="D47" s="662" t="s">
        <v>1499</v>
      </c>
      <c r="E47" s="661" t="s">
        <v>2915</v>
      </c>
      <c r="F47" s="662" t="s">
        <v>2916</v>
      </c>
      <c r="G47" s="661" t="s">
        <v>2308</v>
      </c>
      <c r="H47" s="661" t="s">
        <v>2309</v>
      </c>
      <c r="I47" s="663">
        <v>2.0666666666666664</v>
      </c>
      <c r="J47" s="663">
        <v>200</v>
      </c>
      <c r="K47" s="664">
        <v>414.5</v>
      </c>
    </row>
    <row r="48" spans="1:11" ht="14.4" customHeight="1" x14ac:dyDescent="0.3">
      <c r="A48" s="659" t="s">
        <v>556</v>
      </c>
      <c r="B48" s="660" t="s">
        <v>1498</v>
      </c>
      <c r="C48" s="661" t="s">
        <v>567</v>
      </c>
      <c r="D48" s="662" t="s">
        <v>1499</v>
      </c>
      <c r="E48" s="661" t="s">
        <v>2915</v>
      </c>
      <c r="F48" s="662" t="s">
        <v>2916</v>
      </c>
      <c r="G48" s="661" t="s">
        <v>2310</v>
      </c>
      <c r="H48" s="661" t="s">
        <v>2311</v>
      </c>
      <c r="I48" s="663">
        <v>2.41</v>
      </c>
      <c r="J48" s="663">
        <v>100</v>
      </c>
      <c r="K48" s="664">
        <v>241</v>
      </c>
    </row>
    <row r="49" spans="1:11" ht="14.4" customHeight="1" x14ac:dyDescent="0.3">
      <c r="A49" s="659" t="s">
        <v>556</v>
      </c>
      <c r="B49" s="660" t="s">
        <v>1498</v>
      </c>
      <c r="C49" s="661" t="s">
        <v>567</v>
      </c>
      <c r="D49" s="662" t="s">
        <v>1499</v>
      </c>
      <c r="E49" s="661" t="s">
        <v>2915</v>
      </c>
      <c r="F49" s="662" t="s">
        <v>2916</v>
      </c>
      <c r="G49" s="661" t="s">
        <v>2312</v>
      </c>
      <c r="H49" s="661" t="s">
        <v>2313</v>
      </c>
      <c r="I49" s="663">
        <v>29.9</v>
      </c>
      <c r="J49" s="663">
        <v>30</v>
      </c>
      <c r="K49" s="664">
        <v>897</v>
      </c>
    </row>
    <row r="50" spans="1:11" ht="14.4" customHeight="1" x14ac:dyDescent="0.3">
      <c r="A50" s="659" t="s">
        <v>556</v>
      </c>
      <c r="B50" s="660" t="s">
        <v>1498</v>
      </c>
      <c r="C50" s="661" t="s">
        <v>567</v>
      </c>
      <c r="D50" s="662" t="s">
        <v>1499</v>
      </c>
      <c r="E50" s="661" t="s">
        <v>2915</v>
      </c>
      <c r="F50" s="662" t="s">
        <v>2916</v>
      </c>
      <c r="G50" s="661" t="s">
        <v>2314</v>
      </c>
      <c r="H50" s="661" t="s">
        <v>2315</v>
      </c>
      <c r="I50" s="663">
        <v>6.06</v>
      </c>
      <c r="J50" s="663">
        <v>5</v>
      </c>
      <c r="K50" s="664">
        <v>30.3</v>
      </c>
    </row>
    <row r="51" spans="1:11" ht="14.4" customHeight="1" x14ac:dyDescent="0.3">
      <c r="A51" s="659" t="s">
        <v>556</v>
      </c>
      <c r="B51" s="660" t="s">
        <v>1498</v>
      </c>
      <c r="C51" s="661" t="s">
        <v>567</v>
      </c>
      <c r="D51" s="662" t="s">
        <v>1499</v>
      </c>
      <c r="E51" s="661" t="s">
        <v>2915</v>
      </c>
      <c r="F51" s="662" t="s">
        <v>2916</v>
      </c>
      <c r="G51" s="661" t="s">
        <v>2316</v>
      </c>
      <c r="H51" s="661" t="s">
        <v>2317</v>
      </c>
      <c r="I51" s="663">
        <v>2.9020000000000001</v>
      </c>
      <c r="J51" s="663">
        <v>500</v>
      </c>
      <c r="K51" s="664">
        <v>1451</v>
      </c>
    </row>
    <row r="52" spans="1:11" ht="14.4" customHeight="1" x14ac:dyDescent="0.3">
      <c r="A52" s="659" t="s">
        <v>556</v>
      </c>
      <c r="B52" s="660" t="s">
        <v>1498</v>
      </c>
      <c r="C52" s="661" t="s">
        <v>567</v>
      </c>
      <c r="D52" s="662" t="s">
        <v>1499</v>
      </c>
      <c r="E52" s="661" t="s">
        <v>2915</v>
      </c>
      <c r="F52" s="662" t="s">
        <v>2916</v>
      </c>
      <c r="G52" s="661" t="s">
        <v>2318</v>
      </c>
      <c r="H52" s="661" t="s">
        <v>2319</v>
      </c>
      <c r="I52" s="663">
        <v>5.13</v>
      </c>
      <c r="J52" s="663">
        <v>40</v>
      </c>
      <c r="K52" s="664">
        <v>205.2</v>
      </c>
    </row>
    <row r="53" spans="1:11" ht="14.4" customHeight="1" x14ac:dyDescent="0.3">
      <c r="A53" s="659" t="s">
        <v>556</v>
      </c>
      <c r="B53" s="660" t="s">
        <v>1498</v>
      </c>
      <c r="C53" s="661" t="s">
        <v>567</v>
      </c>
      <c r="D53" s="662" t="s">
        <v>1499</v>
      </c>
      <c r="E53" s="661" t="s">
        <v>2915</v>
      </c>
      <c r="F53" s="662" t="s">
        <v>2916</v>
      </c>
      <c r="G53" s="661" t="s">
        <v>2320</v>
      </c>
      <c r="H53" s="661" t="s">
        <v>2321</v>
      </c>
      <c r="I53" s="663">
        <v>7.95</v>
      </c>
      <c r="J53" s="663">
        <v>80</v>
      </c>
      <c r="K53" s="664">
        <v>636</v>
      </c>
    </row>
    <row r="54" spans="1:11" ht="14.4" customHeight="1" x14ac:dyDescent="0.3">
      <c r="A54" s="659" t="s">
        <v>556</v>
      </c>
      <c r="B54" s="660" t="s">
        <v>1498</v>
      </c>
      <c r="C54" s="661" t="s">
        <v>567</v>
      </c>
      <c r="D54" s="662" t="s">
        <v>1499</v>
      </c>
      <c r="E54" s="661" t="s">
        <v>2915</v>
      </c>
      <c r="F54" s="662" t="s">
        <v>2916</v>
      </c>
      <c r="G54" s="661" t="s">
        <v>2322</v>
      </c>
      <c r="H54" s="661" t="s">
        <v>2323</v>
      </c>
      <c r="I54" s="663">
        <v>78.17</v>
      </c>
      <c r="J54" s="663">
        <v>12</v>
      </c>
      <c r="K54" s="664">
        <v>937.99</v>
      </c>
    </row>
    <row r="55" spans="1:11" ht="14.4" customHeight="1" x14ac:dyDescent="0.3">
      <c r="A55" s="659" t="s">
        <v>556</v>
      </c>
      <c r="B55" s="660" t="s">
        <v>1498</v>
      </c>
      <c r="C55" s="661" t="s">
        <v>567</v>
      </c>
      <c r="D55" s="662" t="s">
        <v>1499</v>
      </c>
      <c r="E55" s="661" t="s">
        <v>2915</v>
      </c>
      <c r="F55" s="662" t="s">
        <v>2916</v>
      </c>
      <c r="G55" s="661" t="s">
        <v>2324</v>
      </c>
      <c r="H55" s="661" t="s">
        <v>2325</v>
      </c>
      <c r="I55" s="663">
        <v>17.98</v>
      </c>
      <c r="J55" s="663">
        <v>50</v>
      </c>
      <c r="K55" s="664">
        <v>899</v>
      </c>
    </row>
    <row r="56" spans="1:11" ht="14.4" customHeight="1" x14ac:dyDescent="0.3">
      <c r="A56" s="659" t="s">
        <v>556</v>
      </c>
      <c r="B56" s="660" t="s">
        <v>1498</v>
      </c>
      <c r="C56" s="661" t="s">
        <v>567</v>
      </c>
      <c r="D56" s="662" t="s">
        <v>1499</v>
      </c>
      <c r="E56" s="661" t="s">
        <v>2915</v>
      </c>
      <c r="F56" s="662" t="s">
        <v>2916</v>
      </c>
      <c r="G56" s="661" t="s">
        <v>2326</v>
      </c>
      <c r="H56" s="661" t="s">
        <v>2327</v>
      </c>
      <c r="I56" s="663">
        <v>17.982499999999998</v>
      </c>
      <c r="J56" s="663">
        <v>200</v>
      </c>
      <c r="K56" s="664">
        <v>3596.5</v>
      </c>
    </row>
    <row r="57" spans="1:11" ht="14.4" customHeight="1" x14ac:dyDescent="0.3">
      <c r="A57" s="659" t="s">
        <v>556</v>
      </c>
      <c r="B57" s="660" t="s">
        <v>1498</v>
      </c>
      <c r="C57" s="661" t="s">
        <v>567</v>
      </c>
      <c r="D57" s="662" t="s">
        <v>1499</v>
      </c>
      <c r="E57" s="661" t="s">
        <v>2915</v>
      </c>
      <c r="F57" s="662" t="s">
        <v>2916</v>
      </c>
      <c r="G57" s="661" t="s">
        <v>2328</v>
      </c>
      <c r="H57" s="661" t="s">
        <v>2329</v>
      </c>
      <c r="I57" s="663">
        <v>12.105</v>
      </c>
      <c r="J57" s="663">
        <v>18</v>
      </c>
      <c r="K57" s="664">
        <v>217.92</v>
      </c>
    </row>
    <row r="58" spans="1:11" ht="14.4" customHeight="1" x14ac:dyDescent="0.3">
      <c r="A58" s="659" t="s">
        <v>556</v>
      </c>
      <c r="B58" s="660" t="s">
        <v>1498</v>
      </c>
      <c r="C58" s="661" t="s">
        <v>567</v>
      </c>
      <c r="D58" s="662" t="s">
        <v>1499</v>
      </c>
      <c r="E58" s="661" t="s">
        <v>2915</v>
      </c>
      <c r="F58" s="662" t="s">
        <v>2916</v>
      </c>
      <c r="G58" s="661" t="s">
        <v>2330</v>
      </c>
      <c r="H58" s="661" t="s">
        <v>2331</v>
      </c>
      <c r="I58" s="663">
        <v>2.91</v>
      </c>
      <c r="J58" s="663">
        <v>50</v>
      </c>
      <c r="K58" s="664">
        <v>145.5</v>
      </c>
    </row>
    <row r="59" spans="1:11" ht="14.4" customHeight="1" x14ac:dyDescent="0.3">
      <c r="A59" s="659" t="s">
        <v>556</v>
      </c>
      <c r="B59" s="660" t="s">
        <v>1498</v>
      </c>
      <c r="C59" s="661" t="s">
        <v>567</v>
      </c>
      <c r="D59" s="662" t="s">
        <v>1499</v>
      </c>
      <c r="E59" s="661" t="s">
        <v>2915</v>
      </c>
      <c r="F59" s="662" t="s">
        <v>2916</v>
      </c>
      <c r="G59" s="661" t="s">
        <v>2330</v>
      </c>
      <c r="H59" s="661" t="s">
        <v>2332</v>
      </c>
      <c r="I59" s="663">
        <v>3.2366666666666668</v>
      </c>
      <c r="J59" s="663">
        <v>150</v>
      </c>
      <c r="K59" s="664">
        <v>485.5</v>
      </c>
    </row>
    <row r="60" spans="1:11" ht="14.4" customHeight="1" x14ac:dyDescent="0.3">
      <c r="A60" s="659" t="s">
        <v>556</v>
      </c>
      <c r="B60" s="660" t="s">
        <v>1498</v>
      </c>
      <c r="C60" s="661" t="s">
        <v>567</v>
      </c>
      <c r="D60" s="662" t="s">
        <v>1499</v>
      </c>
      <c r="E60" s="661" t="s">
        <v>2915</v>
      </c>
      <c r="F60" s="662" t="s">
        <v>2916</v>
      </c>
      <c r="G60" s="661" t="s">
        <v>2333</v>
      </c>
      <c r="H60" s="661" t="s">
        <v>2334</v>
      </c>
      <c r="I60" s="663">
        <v>10.53</v>
      </c>
      <c r="J60" s="663">
        <v>10</v>
      </c>
      <c r="K60" s="664">
        <v>105.3</v>
      </c>
    </row>
    <row r="61" spans="1:11" ht="14.4" customHeight="1" x14ac:dyDescent="0.3">
      <c r="A61" s="659" t="s">
        <v>556</v>
      </c>
      <c r="B61" s="660" t="s">
        <v>1498</v>
      </c>
      <c r="C61" s="661" t="s">
        <v>567</v>
      </c>
      <c r="D61" s="662" t="s">
        <v>1499</v>
      </c>
      <c r="E61" s="661" t="s">
        <v>2915</v>
      </c>
      <c r="F61" s="662" t="s">
        <v>2916</v>
      </c>
      <c r="G61" s="661" t="s">
        <v>2335</v>
      </c>
      <c r="H61" s="661" t="s">
        <v>2336</v>
      </c>
      <c r="I61" s="663">
        <v>6.65</v>
      </c>
      <c r="J61" s="663">
        <v>30</v>
      </c>
      <c r="K61" s="664">
        <v>199.5</v>
      </c>
    </row>
    <row r="62" spans="1:11" ht="14.4" customHeight="1" x14ac:dyDescent="0.3">
      <c r="A62" s="659" t="s">
        <v>556</v>
      </c>
      <c r="B62" s="660" t="s">
        <v>1498</v>
      </c>
      <c r="C62" s="661" t="s">
        <v>567</v>
      </c>
      <c r="D62" s="662" t="s">
        <v>1499</v>
      </c>
      <c r="E62" s="661" t="s">
        <v>2915</v>
      </c>
      <c r="F62" s="662" t="s">
        <v>2916</v>
      </c>
      <c r="G62" s="661" t="s">
        <v>2337</v>
      </c>
      <c r="H62" s="661" t="s">
        <v>2338</v>
      </c>
      <c r="I62" s="663">
        <v>2.61</v>
      </c>
      <c r="J62" s="663">
        <v>20</v>
      </c>
      <c r="K62" s="664">
        <v>52.2</v>
      </c>
    </row>
    <row r="63" spans="1:11" ht="14.4" customHeight="1" x14ac:dyDescent="0.3">
      <c r="A63" s="659" t="s">
        <v>556</v>
      </c>
      <c r="B63" s="660" t="s">
        <v>1498</v>
      </c>
      <c r="C63" s="661" t="s">
        <v>567</v>
      </c>
      <c r="D63" s="662" t="s">
        <v>1499</v>
      </c>
      <c r="E63" s="661" t="s">
        <v>2915</v>
      </c>
      <c r="F63" s="662" t="s">
        <v>2916</v>
      </c>
      <c r="G63" s="661" t="s">
        <v>2339</v>
      </c>
      <c r="H63" s="661" t="s">
        <v>2340</v>
      </c>
      <c r="I63" s="663">
        <v>2.61</v>
      </c>
      <c r="J63" s="663">
        <v>20</v>
      </c>
      <c r="K63" s="664">
        <v>52.2</v>
      </c>
    </row>
    <row r="64" spans="1:11" ht="14.4" customHeight="1" x14ac:dyDescent="0.3">
      <c r="A64" s="659" t="s">
        <v>556</v>
      </c>
      <c r="B64" s="660" t="s">
        <v>1498</v>
      </c>
      <c r="C64" s="661" t="s">
        <v>567</v>
      </c>
      <c r="D64" s="662" t="s">
        <v>1499</v>
      </c>
      <c r="E64" s="661" t="s">
        <v>2915</v>
      </c>
      <c r="F64" s="662" t="s">
        <v>2916</v>
      </c>
      <c r="G64" s="661" t="s">
        <v>2341</v>
      </c>
      <c r="H64" s="661" t="s">
        <v>2342</v>
      </c>
      <c r="I64" s="663">
        <v>2.61</v>
      </c>
      <c r="J64" s="663">
        <v>20</v>
      </c>
      <c r="K64" s="664">
        <v>52.2</v>
      </c>
    </row>
    <row r="65" spans="1:11" ht="14.4" customHeight="1" x14ac:dyDescent="0.3">
      <c r="A65" s="659" t="s">
        <v>556</v>
      </c>
      <c r="B65" s="660" t="s">
        <v>1498</v>
      </c>
      <c r="C65" s="661" t="s">
        <v>567</v>
      </c>
      <c r="D65" s="662" t="s">
        <v>1499</v>
      </c>
      <c r="E65" s="661" t="s">
        <v>2915</v>
      </c>
      <c r="F65" s="662" t="s">
        <v>2916</v>
      </c>
      <c r="G65" s="661" t="s">
        <v>2343</v>
      </c>
      <c r="H65" s="661" t="s">
        <v>2344</v>
      </c>
      <c r="I65" s="663">
        <v>2.88</v>
      </c>
      <c r="J65" s="663">
        <v>50</v>
      </c>
      <c r="K65" s="664">
        <v>144</v>
      </c>
    </row>
    <row r="66" spans="1:11" ht="14.4" customHeight="1" x14ac:dyDescent="0.3">
      <c r="A66" s="659" t="s">
        <v>556</v>
      </c>
      <c r="B66" s="660" t="s">
        <v>1498</v>
      </c>
      <c r="C66" s="661" t="s">
        <v>567</v>
      </c>
      <c r="D66" s="662" t="s">
        <v>1499</v>
      </c>
      <c r="E66" s="661" t="s">
        <v>2915</v>
      </c>
      <c r="F66" s="662" t="s">
        <v>2916</v>
      </c>
      <c r="G66" s="661" t="s">
        <v>2343</v>
      </c>
      <c r="H66" s="661" t="s">
        <v>2345</v>
      </c>
      <c r="I66" s="663">
        <v>2.58</v>
      </c>
      <c r="J66" s="663">
        <v>100</v>
      </c>
      <c r="K66" s="664">
        <v>258</v>
      </c>
    </row>
    <row r="67" spans="1:11" ht="14.4" customHeight="1" x14ac:dyDescent="0.3">
      <c r="A67" s="659" t="s">
        <v>556</v>
      </c>
      <c r="B67" s="660" t="s">
        <v>1498</v>
      </c>
      <c r="C67" s="661" t="s">
        <v>567</v>
      </c>
      <c r="D67" s="662" t="s">
        <v>1499</v>
      </c>
      <c r="E67" s="661" t="s">
        <v>2915</v>
      </c>
      <c r="F67" s="662" t="s">
        <v>2916</v>
      </c>
      <c r="G67" s="661" t="s">
        <v>2346</v>
      </c>
      <c r="H67" s="661" t="s">
        <v>2347</v>
      </c>
      <c r="I67" s="663">
        <v>484.03</v>
      </c>
      <c r="J67" s="663">
        <v>5</v>
      </c>
      <c r="K67" s="664">
        <v>2420.15</v>
      </c>
    </row>
    <row r="68" spans="1:11" ht="14.4" customHeight="1" x14ac:dyDescent="0.3">
      <c r="A68" s="659" t="s">
        <v>556</v>
      </c>
      <c r="B68" s="660" t="s">
        <v>1498</v>
      </c>
      <c r="C68" s="661" t="s">
        <v>567</v>
      </c>
      <c r="D68" s="662" t="s">
        <v>1499</v>
      </c>
      <c r="E68" s="661" t="s">
        <v>2915</v>
      </c>
      <c r="F68" s="662" t="s">
        <v>2916</v>
      </c>
      <c r="G68" s="661" t="s">
        <v>2348</v>
      </c>
      <c r="H68" s="661" t="s">
        <v>2349</v>
      </c>
      <c r="I68" s="663">
        <v>484.04</v>
      </c>
      <c r="J68" s="663">
        <v>20</v>
      </c>
      <c r="K68" s="664">
        <v>9680.7999999999993</v>
      </c>
    </row>
    <row r="69" spans="1:11" ht="14.4" customHeight="1" x14ac:dyDescent="0.3">
      <c r="A69" s="659" t="s">
        <v>556</v>
      </c>
      <c r="B69" s="660" t="s">
        <v>1498</v>
      </c>
      <c r="C69" s="661" t="s">
        <v>567</v>
      </c>
      <c r="D69" s="662" t="s">
        <v>1499</v>
      </c>
      <c r="E69" s="661" t="s">
        <v>2915</v>
      </c>
      <c r="F69" s="662" t="s">
        <v>2916</v>
      </c>
      <c r="G69" s="661" t="s">
        <v>2350</v>
      </c>
      <c r="H69" s="661" t="s">
        <v>2351</v>
      </c>
      <c r="I69" s="663">
        <v>13.79</v>
      </c>
      <c r="J69" s="663">
        <v>25</v>
      </c>
      <c r="K69" s="664">
        <v>344.85</v>
      </c>
    </row>
    <row r="70" spans="1:11" ht="14.4" customHeight="1" x14ac:dyDescent="0.3">
      <c r="A70" s="659" t="s">
        <v>556</v>
      </c>
      <c r="B70" s="660" t="s">
        <v>1498</v>
      </c>
      <c r="C70" s="661" t="s">
        <v>567</v>
      </c>
      <c r="D70" s="662" t="s">
        <v>1499</v>
      </c>
      <c r="E70" s="661" t="s">
        <v>2915</v>
      </c>
      <c r="F70" s="662" t="s">
        <v>2916</v>
      </c>
      <c r="G70" s="661" t="s">
        <v>2352</v>
      </c>
      <c r="H70" s="661" t="s">
        <v>2353</v>
      </c>
      <c r="I70" s="663">
        <v>2.33</v>
      </c>
      <c r="J70" s="663">
        <v>100</v>
      </c>
      <c r="K70" s="664">
        <v>233</v>
      </c>
    </row>
    <row r="71" spans="1:11" ht="14.4" customHeight="1" x14ac:dyDescent="0.3">
      <c r="A71" s="659" t="s">
        <v>556</v>
      </c>
      <c r="B71" s="660" t="s">
        <v>1498</v>
      </c>
      <c r="C71" s="661" t="s">
        <v>567</v>
      </c>
      <c r="D71" s="662" t="s">
        <v>1499</v>
      </c>
      <c r="E71" s="661" t="s">
        <v>2915</v>
      </c>
      <c r="F71" s="662" t="s">
        <v>2916</v>
      </c>
      <c r="G71" s="661" t="s">
        <v>2354</v>
      </c>
      <c r="H71" s="661" t="s">
        <v>2355</v>
      </c>
      <c r="I71" s="663">
        <v>1672.2</v>
      </c>
      <c r="J71" s="663">
        <v>1</v>
      </c>
      <c r="K71" s="664">
        <v>1672.2</v>
      </c>
    </row>
    <row r="72" spans="1:11" ht="14.4" customHeight="1" x14ac:dyDescent="0.3">
      <c r="A72" s="659" t="s">
        <v>556</v>
      </c>
      <c r="B72" s="660" t="s">
        <v>1498</v>
      </c>
      <c r="C72" s="661" t="s">
        <v>567</v>
      </c>
      <c r="D72" s="662" t="s">
        <v>1499</v>
      </c>
      <c r="E72" s="661" t="s">
        <v>2915</v>
      </c>
      <c r="F72" s="662" t="s">
        <v>2916</v>
      </c>
      <c r="G72" s="661" t="s">
        <v>2356</v>
      </c>
      <c r="H72" s="661" t="s">
        <v>2357</v>
      </c>
      <c r="I72" s="663">
        <v>12.84</v>
      </c>
      <c r="J72" s="663">
        <v>50</v>
      </c>
      <c r="K72" s="664">
        <v>641.91</v>
      </c>
    </row>
    <row r="73" spans="1:11" ht="14.4" customHeight="1" x14ac:dyDescent="0.3">
      <c r="A73" s="659" t="s">
        <v>556</v>
      </c>
      <c r="B73" s="660" t="s">
        <v>1498</v>
      </c>
      <c r="C73" s="661" t="s">
        <v>567</v>
      </c>
      <c r="D73" s="662" t="s">
        <v>1499</v>
      </c>
      <c r="E73" s="661" t="s">
        <v>2915</v>
      </c>
      <c r="F73" s="662" t="s">
        <v>2916</v>
      </c>
      <c r="G73" s="661" t="s">
        <v>2358</v>
      </c>
      <c r="H73" s="661" t="s">
        <v>2359</v>
      </c>
      <c r="I73" s="663">
        <v>60.5</v>
      </c>
      <c r="J73" s="663">
        <v>40</v>
      </c>
      <c r="K73" s="664">
        <v>2420</v>
      </c>
    </row>
    <row r="74" spans="1:11" ht="14.4" customHeight="1" x14ac:dyDescent="0.3">
      <c r="A74" s="659" t="s">
        <v>556</v>
      </c>
      <c r="B74" s="660" t="s">
        <v>1498</v>
      </c>
      <c r="C74" s="661" t="s">
        <v>567</v>
      </c>
      <c r="D74" s="662" t="s">
        <v>1499</v>
      </c>
      <c r="E74" s="661" t="s">
        <v>2915</v>
      </c>
      <c r="F74" s="662" t="s">
        <v>2916</v>
      </c>
      <c r="G74" s="661" t="s">
        <v>2360</v>
      </c>
      <c r="H74" s="661" t="s">
        <v>2361</v>
      </c>
      <c r="I74" s="663">
        <v>91.72</v>
      </c>
      <c r="J74" s="663">
        <v>6</v>
      </c>
      <c r="K74" s="664">
        <v>550.30999999999995</v>
      </c>
    </row>
    <row r="75" spans="1:11" ht="14.4" customHeight="1" x14ac:dyDescent="0.3">
      <c r="A75" s="659" t="s">
        <v>556</v>
      </c>
      <c r="B75" s="660" t="s">
        <v>1498</v>
      </c>
      <c r="C75" s="661" t="s">
        <v>567</v>
      </c>
      <c r="D75" s="662" t="s">
        <v>1499</v>
      </c>
      <c r="E75" s="661" t="s">
        <v>2915</v>
      </c>
      <c r="F75" s="662" t="s">
        <v>2916</v>
      </c>
      <c r="G75" s="661" t="s">
        <v>2362</v>
      </c>
      <c r="H75" s="661" t="s">
        <v>2363</v>
      </c>
      <c r="I75" s="663">
        <v>9.6</v>
      </c>
      <c r="J75" s="663">
        <v>200</v>
      </c>
      <c r="K75" s="664">
        <v>1920</v>
      </c>
    </row>
    <row r="76" spans="1:11" ht="14.4" customHeight="1" x14ac:dyDescent="0.3">
      <c r="A76" s="659" t="s">
        <v>556</v>
      </c>
      <c r="B76" s="660" t="s">
        <v>1498</v>
      </c>
      <c r="C76" s="661" t="s">
        <v>567</v>
      </c>
      <c r="D76" s="662" t="s">
        <v>1499</v>
      </c>
      <c r="E76" s="661" t="s">
        <v>2915</v>
      </c>
      <c r="F76" s="662" t="s">
        <v>2916</v>
      </c>
      <c r="G76" s="661" t="s">
        <v>2362</v>
      </c>
      <c r="H76" s="661" t="s">
        <v>2364</v>
      </c>
      <c r="I76" s="663">
        <v>9.6</v>
      </c>
      <c r="J76" s="663">
        <v>200</v>
      </c>
      <c r="K76" s="664">
        <v>1920</v>
      </c>
    </row>
    <row r="77" spans="1:11" ht="14.4" customHeight="1" x14ac:dyDescent="0.3">
      <c r="A77" s="659" t="s">
        <v>556</v>
      </c>
      <c r="B77" s="660" t="s">
        <v>1498</v>
      </c>
      <c r="C77" s="661" t="s">
        <v>567</v>
      </c>
      <c r="D77" s="662" t="s">
        <v>1499</v>
      </c>
      <c r="E77" s="661" t="s">
        <v>2915</v>
      </c>
      <c r="F77" s="662" t="s">
        <v>2916</v>
      </c>
      <c r="G77" s="661" t="s">
        <v>2365</v>
      </c>
      <c r="H77" s="661" t="s">
        <v>2366</v>
      </c>
      <c r="I77" s="663">
        <v>2986.78</v>
      </c>
      <c r="J77" s="663">
        <v>1</v>
      </c>
      <c r="K77" s="664">
        <v>2986.78</v>
      </c>
    </row>
    <row r="78" spans="1:11" ht="14.4" customHeight="1" x14ac:dyDescent="0.3">
      <c r="A78" s="659" t="s">
        <v>556</v>
      </c>
      <c r="B78" s="660" t="s">
        <v>1498</v>
      </c>
      <c r="C78" s="661" t="s">
        <v>567</v>
      </c>
      <c r="D78" s="662" t="s">
        <v>1499</v>
      </c>
      <c r="E78" s="661" t="s">
        <v>2915</v>
      </c>
      <c r="F78" s="662" t="s">
        <v>2916</v>
      </c>
      <c r="G78" s="661" t="s">
        <v>2367</v>
      </c>
      <c r="H78" s="661" t="s">
        <v>2368</v>
      </c>
      <c r="I78" s="663">
        <v>56.52</v>
      </c>
      <c r="J78" s="663">
        <v>20</v>
      </c>
      <c r="K78" s="664">
        <v>1130.4000000000001</v>
      </c>
    </row>
    <row r="79" spans="1:11" ht="14.4" customHeight="1" x14ac:dyDescent="0.3">
      <c r="A79" s="659" t="s">
        <v>556</v>
      </c>
      <c r="B79" s="660" t="s">
        <v>1498</v>
      </c>
      <c r="C79" s="661" t="s">
        <v>567</v>
      </c>
      <c r="D79" s="662" t="s">
        <v>1499</v>
      </c>
      <c r="E79" s="661" t="s">
        <v>2915</v>
      </c>
      <c r="F79" s="662" t="s">
        <v>2916</v>
      </c>
      <c r="G79" s="661" t="s">
        <v>2369</v>
      </c>
      <c r="H79" s="661" t="s">
        <v>2370</v>
      </c>
      <c r="I79" s="663">
        <v>240.79</v>
      </c>
      <c r="J79" s="663">
        <v>1</v>
      </c>
      <c r="K79" s="664">
        <v>240.79</v>
      </c>
    </row>
    <row r="80" spans="1:11" ht="14.4" customHeight="1" x14ac:dyDescent="0.3">
      <c r="A80" s="659" t="s">
        <v>556</v>
      </c>
      <c r="B80" s="660" t="s">
        <v>1498</v>
      </c>
      <c r="C80" s="661" t="s">
        <v>567</v>
      </c>
      <c r="D80" s="662" t="s">
        <v>1499</v>
      </c>
      <c r="E80" s="661" t="s">
        <v>2915</v>
      </c>
      <c r="F80" s="662" t="s">
        <v>2916</v>
      </c>
      <c r="G80" s="661" t="s">
        <v>2371</v>
      </c>
      <c r="H80" s="661" t="s">
        <v>2372</v>
      </c>
      <c r="I80" s="663">
        <v>1492.7</v>
      </c>
      <c r="J80" s="663">
        <v>1</v>
      </c>
      <c r="K80" s="664">
        <v>1492.7</v>
      </c>
    </row>
    <row r="81" spans="1:11" ht="14.4" customHeight="1" x14ac:dyDescent="0.3">
      <c r="A81" s="659" t="s">
        <v>556</v>
      </c>
      <c r="B81" s="660" t="s">
        <v>1498</v>
      </c>
      <c r="C81" s="661" t="s">
        <v>567</v>
      </c>
      <c r="D81" s="662" t="s">
        <v>1499</v>
      </c>
      <c r="E81" s="661" t="s">
        <v>2915</v>
      </c>
      <c r="F81" s="662" t="s">
        <v>2916</v>
      </c>
      <c r="G81" s="661" t="s">
        <v>2373</v>
      </c>
      <c r="H81" s="661" t="s">
        <v>2374</v>
      </c>
      <c r="I81" s="663">
        <v>1492.7</v>
      </c>
      <c r="J81" s="663">
        <v>1</v>
      </c>
      <c r="K81" s="664">
        <v>1492.7</v>
      </c>
    </row>
    <row r="82" spans="1:11" ht="14.4" customHeight="1" x14ac:dyDescent="0.3">
      <c r="A82" s="659" t="s">
        <v>556</v>
      </c>
      <c r="B82" s="660" t="s">
        <v>1498</v>
      </c>
      <c r="C82" s="661" t="s">
        <v>567</v>
      </c>
      <c r="D82" s="662" t="s">
        <v>1499</v>
      </c>
      <c r="E82" s="661" t="s">
        <v>2917</v>
      </c>
      <c r="F82" s="662" t="s">
        <v>2918</v>
      </c>
      <c r="G82" s="661" t="s">
        <v>2375</v>
      </c>
      <c r="H82" s="661" t="s">
        <v>2376</v>
      </c>
      <c r="I82" s="663">
        <v>133</v>
      </c>
      <c r="J82" s="663">
        <v>6</v>
      </c>
      <c r="K82" s="664">
        <v>798</v>
      </c>
    </row>
    <row r="83" spans="1:11" ht="14.4" customHeight="1" x14ac:dyDescent="0.3">
      <c r="A83" s="659" t="s">
        <v>556</v>
      </c>
      <c r="B83" s="660" t="s">
        <v>1498</v>
      </c>
      <c r="C83" s="661" t="s">
        <v>567</v>
      </c>
      <c r="D83" s="662" t="s">
        <v>1499</v>
      </c>
      <c r="E83" s="661" t="s">
        <v>2919</v>
      </c>
      <c r="F83" s="662" t="s">
        <v>2920</v>
      </c>
      <c r="G83" s="661" t="s">
        <v>2377</v>
      </c>
      <c r="H83" s="661" t="s">
        <v>2378</v>
      </c>
      <c r="I83" s="663">
        <v>267.77999999999997</v>
      </c>
      <c r="J83" s="663">
        <v>1</v>
      </c>
      <c r="K83" s="664">
        <v>267.77999999999997</v>
      </c>
    </row>
    <row r="84" spans="1:11" ht="14.4" customHeight="1" x14ac:dyDescent="0.3">
      <c r="A84" s="659" t="s">
        <v>556</v>
      </c>
      <c r="B84" s="660" t="s">
        <v>1498</v>
      </c>
      <c r="C84" s="661" t="s">
        <v>567</v>
      </c>
      <c r="D84" s="662" t="s">
        <v>1499</v>
      </c>
      <c r="E84" s="661" t="s">
        <v>2921</v>
      </c>
      <c r="F84" s="662" t="s">
        <v>2922</v>
      </c>
      <c r="G84" s="661" t="s">
        <v>2379</v>
      </c>
      <c r="H84" s="661" t="s">
        <v>2380</v>
      </c>
      <c r="I84" s="663">
        <v>2299</v>
      </c>
      <c r="J84" s="663">
        <v>12</v>
      </c>
      <c r="K84" s="664">
        <v>27588</v>
      </c>
    </row>
    <row r="85" spans="1:11" ht="14.4" customHeight="1" x14ac:dyDescent="0.3">
      <c r="A85" s="659" t="s">
        <v>556</v>
      </c>
      <c r="B85" s="660" t="s">
        <v>1498</v>
      </c>
      <c r="C85" s="661" t="s">
        <v>567</v>
      </c>
      <c r="D85" s="662" t="s">
        <v>1499</v>
      </c>
      <c r="E85" s="661" t="s">
        <v>2921</v>
      </c>
      <c r="F85" s="662" t="s">
        <v>2922</v>
      </c>
      <c r="G85" s="661" t="s">
        <v>2381</v>
      </c>
      <c r="H85" s="661" t="s">
        <v>2382</v>
      </c>
      <c r="I85" s="663">
        <v>8.1649999999999991</v>
      </c>
      <c r="J85" s="663">
        <v>300</v>
      </c>
      <c r="K85" s="664">
        <v>2449</v>
      </c>
    </row>
    <row r="86" spans="1:11" ht="14.4" customHeight="1" x14ac:dyDescent="0.3">
      <c r="A86" s="659" t="s">
        <v>556</v>
      </c>
      <c r="B86" s="660" t="s">
        <v>1498</v>
      </c>
      <c r="C86" s="661" t="s">
        <v>567</v>
      </c>
      <c r="D86" s="662" t="s">
        <v>1499</v>
      </c>
      <c r="E86" s="661" t="s">
        <v>2923</v>
      </c>
      <c r="F86" s="662" t="s">
        <v>2924</v>
      </c>
      <c r="G86" s="661" t="s">
        <v>2383</v>
      </c>
      <c r="H86" s="661" t="s">
        <v>2384</v>
      </c>
      <c r="I86" s="663">
        <v>33.729999999999997</v>
      </c>
      <c r="J86" s="663">
        <v>72</v>
      </c>
      <c r="K86" s="664">
        <v>2428.52</v>
      </c>
    </row>
    <row r="87" spans="1:11" ht="14.4" customHeight="1" x14ac:dyDescent="0.3">
      <c r="A87" s="659" t="s">
        <v>556</v>
      </c>
      <c r="B87" s="660" t="s">
        <v>1498</v>
      </c>
      <c r="C87" s="661" t="s">
        <v>567</v>
      </c>
      <c r="D87" s="662" t="s">
        <v>1499</v>
      </c>
      <c r="E87" s="661" t="s">
        <v>2923</v>
      </c>
      <c r="F87" s="662" t="s">
        <v>2924</v>
      </c>
      <c r="G87" s="661" t="s">
        <v>2385</v>
      </c>
      <c r="H87" s="661" t="s">
        <v>2386</v>
      </c>
      <c r="I87" s="663">
        <v>46.032499999999999</v>
      </c>
      <c r="J87" s="663">
        <v>252</v>
      </c>
      <c r="K87" s="664">
        <v>11599.84</v>
      </c>
    </row>
    <row r="88" spans="1:11" ht="14.4" customHeight="1" x14ac:dyDescent="0.3">
      <c r="A88" s="659" t="s">
        <v>556</v>
      </c>
      <c r="B88" s="660" t="s">
        <v>1498</v>
      </c>
      <c r="C88" s="661" t="s">
        <v>567</v>
      </c>
      <c r="D88" s="662" t="s">
        <v>1499</v>
      </c>
      <c r="E88" s="661" t="s">
        <v>2923</v>
      </c>
      <c r="F88" s="662" t="s">
        <v>2924</v>
      </c>
      <c r="G88" s="661" t="s">
        <v>2385</v>
      </c>
      <c r="H88" s="661" t="s">
        <v>2387</v>
      </c>
      <c r="I88" s="663">
        <v>46.04</v>
      </c>
      <c r="J88" s="663">
        <v>72</v>
      </c>
      <c r="K88" s="664">
        <v>3314.59</v>
      </c>
    </row>
    <row r="89" spans="1:11" ht="14.4" customHeight="1" x14ac:dyDescent="0.3">
      <c r="A89" s="659" t="s">
        <v>556</v>
      </c>
      <c r="B89" s="660" t="s">
        <v>1498</v>
      </c>
      <c r="C89" s="661" t="s">
        <v>567</v>
      </c>
      <c r="D89" s="662" t="s">
        <v>1499</v>
      </c>
      <c r="E89" s="661" t="s">
        <v>2923</v>
      </c>
      <c r="F89" s="662" t="s">
        <v>2924</v>
      </c>
      <c r="G89" s="661" t="s">
        <v>2388</v>
      </c>
      <c r="H89" s="661" t="s">
        <v>2389</v>
      </c>
      <c r="I89" s="663">
        <v>43.92</v>
      </c>
      <c r="J89" s="663">
        <v>72</v>
      </c>
      <c r="K89" s="664">
        <v>3162.5</v>
      </c>
    </row>
    <row r="90" spans="1:11" ht="14.4" customHeight="1" x14ac:dyDescent="0.3">
      <c r="A90" s="659" t="s">
        <v>556</v>
      </c>
      <c r="B90" s="660" t="s">
        <v>1498</v>
      </c>
      <c r="C90" s="661" t="s">
        <v>567</v>
      </c>
      <c r="D90" s="662" t="s">
        <v>1499</v>
      </c>
      <c r="E90" s="661" t="s">
        <v>2923</v>
      </c>
      <c r="F90" s="662" t="s">
        <v>2924</v>
      </c>
      <c r="G90" s="661" t="s">
        <v>2390</v>
      </c>
      <c r="H90" s="661" t="s">
        <v>2391</v>
      </c>
      <c r="I90" s="663">
        <v>69.91</v>
      </c>
      <c r="J90" s="663">
        <v>48</v>
      </c>
      <c r="K90" s="664">
        <v>3355.75</v>
      </c>
    </row>
    <row r="91" spans="1:11" ht="14.4" customHeight="1" x14ac:dyDescent="0.3">
      <c r="A91" s="659" t="s">
        <v>556</v>
      </c>
      <c r="B91" s="660" t="s">
        <v>1498</v>
      </c>
      <c r="C91" s="661" t="s">
        <v>567</v>
      </c>
      <c r="D91" s="662" t="s">
        <v>1499</v>
      </c>
      <c r="E91" s="661" t="s">
        <v>2923</v>
      </c>
      <c r="F91" s="662" t="s">
        <v>2924</v>
      </c>
      <c r="G91" s="661" t="s">
        <v>2392</v>
      </c>
      <c r="H91" s="661" t="s">
        <v>2393</v>
      </c>
      <c r="I91" s="663">
        <v>33.5</v>
      </c>
      <c r="J91" s="663">
        <v>72</v>
      </c>
      <c r="K91" s="664">
        <v>2411.98</v>
      </c>
    </row>
    <row r="92" spans="1:11" ht="14.4" customHeight="1" x14ac:dyDescent="0.3">
      <c r="A92" s="659" t="s">
        <v>556</v>
      </c>
      <c r="B92" s="660" t="s">
        <v>1498</v>
      </c>
      <c r="C92" s="661" t="s">
        <v>567</v>
      </c>
      <c r="D92" s="662" t="s">
        <v>1499</v>
      </c>
      <c r="E92" s="661" t="s">
        <v>2925</v>
      </c>
      <c r="F92" s="662" t="s">
        <v>2926</v>
      </c>
      <c r="G92" s="661" t="s">
        <v>2394</v>
      </c>
      <c r="H92" s="661" t="s">
        <v>2395</v>
      </c>
      <c r="I92" s="663">
        <v>0.3</v>
      </c>
      <c r="J92" s="663">
        <v>3100</v>
      </c>
      <c r="K92" s="664">
        <v>930</v>
      </c>
    </row>
    <row r="93" spans="1:11" ht="14.4" customHeight="1" x14ac:dyDescent="0.3">
      <c r="A93" s="659" t="s">
        <v>556</v>
      </c>
      <c r="B93" s="660" t="s">
        <v>1498</v>
      </c>
      <c r="C93" s="661" t="s">
        <v>567</v>
      </c>
      <c r="D93" s="662" t="s">
        <v>1499</v>
      </c>
      <c r="E93" s="661" t="s">
        <v>2925</v>
      </c>
      <c r="F93" s="662" t="s">
        <v>2926</v>
      </c>
      <c r="G93" s="661" t="s">
        <v>2396</v>
      </c>
      <c r="H93" s="661" t="s">
        <v>2397</v>
      </c>
      <c r="I93" s="663">
        <v>0.30333333333333329</v>
      </c>
      <c r="J93" s="663">
        <v>800</v>
      </c>
      <c r="K93" s="664">
        <v>243</v>
      </c>
    </row>
    <row r="94" spans="1:11" ht="14.4" customHeight="1" x14ac:dyDescent="0.3">
      <c r="A94" s="659" t="s">
        <v>556</v>
      </c>
      <c r="B94" s="660" t="s">
        <v>1498</v>
      </c>
      <c r="C94" s="661" t="s">
        <v>567</v>
      </c>
      <c r="D94" s="662" t="s">
        <v>1499</v>
      </c>
      <c r="E94" s="661" t="s">
        <v>2925</v>
      </c>
      <c r="F94" s="662" t="s">
        <v>2926</v>
      </c>
      <c r="G94" s="661" t="s">
        <v>2396</v>
      </c>
      <c r="H94" s="661" t="s">
        <v>2398</v>
      </c>
      <c r="I94" s="663">
        <v>0.3</v>
      </c>
      <c r="J94" s="663">
        <v>300</v>
      </c>
      <c r="K94" s="664">
        <v>90</v>
      </c>
    </row>
    <row r="95" spans="1:11" ht="14.4" customHeight="1" x14ac:dyDescent="0.3">
      <c r="A95" s="659" t="s">
        <v>556</v>
      </c>
      <c r="B95" s="660" t="s">
        <v>1498</v>
      </c>
      <c r="C95" s="661" t="s">
        <v>567</v>
      </c>
      <c r="D95" s="662" t="s">
        <v>1499</v>
      </c>
      <c r="E95" s="661" t="s">
        <v>2925</v>
      </c>
      <c r="F95" s="662" t="s">
        <v>2926</v>
      </c>
      <c r="G95" s="661" t="s">
        <v>2399</v>
      </c>
      <c r="H95" s="661" t="s">
        <v>2400</v>
      </c>
      <c r="I95" s="663">
        <v>0.3</v>
      </c>
      <c r="J95" s="663">
        <v>400</v>
      </c>
      <c r="K95" s="664">
        <v>120</v>
      </c>
    </row>
    <row r="96" spans="1:11" ht="14.4" customHeight="1" x14ac:dyDescent="0.3">
      <c r="A96" s="659" t="s">
        <v>556</v>
      </c>
      <c r="B96" s="660" t="s">
        <v>1498</v>
      </c>
      <c r="C96" s="661" t="s">
        <v>567</v>
      </c>
      <c r="D96" s="662" t="s">
        <v>1499</v>
      </c>
      <c r="E96" s="661" t="s">
        <v>2925</v>
      </c>
      <c r="F96" s="662" t="s">
        <v>2926</v>
      </c>
      <c r="G96" s="661" t="s">
        <v>2401</v>
      </c>
      <c r="H96" s="661" t="s">
        <v>2402</v>
      </c>
      <c r="I96" s="663">
        <v>1.76</v>
      </c>
      <c r="J96" s="663">
        <v>200</v>
      </c>
      <c r="K96" s="664">
        <v>352</v>
      </c>
    </row>
    <row r="97" spans="1:11" ht="14.4" customHeight="1" x14ac:dyDescent="0.3">
      <c r="A97" s="659" t="s">
        <v>556</v>
      </c>
      <c r="B97" s="660" t="s">
        <v>1498</v>
      </c>
      <c r="C97" s="661" t="s">
        <v>567</v>
      </c>
      <c r="D97" s="662" t="s">
        <v>1499</v>
      </c>
      <c r="E97" s="661" t="s">
        <v>2925</v>
      </c>
      <c r="F97" s="662" t="s">
        <v>2926</v>
      </c>
      <c r="G97" s="661" t="s">
        <v>2403</v>
      </c>
      <c r="H97" s="661" t="s">
        <v>2404</v>
      </c>
      <c r="I97" s="663">
        <v>372.26</v>
      </c>
      <c r="J97" s="663">
        <v>1</v>
      </c>
      <c r="K97" s="664">
        <v>372.26</v>
      </c>
    </row>
    <row r="98" spans="1:11" ht="14.4" customHeight="1" x14ac:dyDescent="0.3">
      <c r="A98" s="659" t="s">
        <v>556</v>
      </c>
      <c r="B98" s="660" t="s">
        <v>1498</v>
      </c>
      <c r="C98" s="661" t="s">
        <v>567</v>
      </c>
      <c r="D98" s="662" t="s">
        <v>1499</v>
      </c>
      <c r="E98" s="661" t="s">
        <v>2927</v>
      </c>
      <c r="F98" s="662" t="s">
        <v>2928</v>
      </c>
      <c r="G98" s="661" t="s">
        <v>2405</v>
      </c>
      <c r="H98" s="661" t="s">
        <v>2406</v>
      </c>
      <c r="I98" s="663">
        <v>1.22</v>
      </c>
      <c r="J98" s="663">
        <v>1700</v>
      </c>
      <c r="K98" s="664">
        <v>2074</v>
      </c>
    </row>
    <row r="99" spans="1:11" ht="14.4" customHeight="1" x14ac:dyDescent="0.3">
      <c r="A99" s="659" t="s">
        <v>556</v>
      </c>
      <c r="B99" s="660" t="s">
        <v>1498</v>
      </c>
      <c r="C99" s="661" t="s">
        <v>567</v>
      </c>
      <c r="D99" s="662" t="s">
        <v>1499</v>
      </c>
      <c r="E99" s="661" t="s">
        <v>2927</v>
      </c>
      <c r="F99" s="662" t="s">
        <v>2928</v>
      </c>
      <c r="G99" s="661" t="s">
        <v>2407</v>
      </c>
      <c r="H99" s="661" t="s">
        <v>2408</v>
      </c>
      <c r="I99" s="663">
        <v>0.81</v>
      </c>
      <c r="J99" s="663">
        <v>2000</v>
      </c>
      <c r="K99" s="664">
        <v>1614.2</v>
      </c>
    </row>
    <row r="100" spans="1:11" ht="14.4" customHeight="1" x14ac:dyDescent="0.3">
      <c r="A100" s="659" t="s">
        <v>556</v>
      </c>
      <c r="B100" s="660" t="s">
        <v>1498</v>
      </c>
      <c r="C100" s="661" t="s">
        <v>567</v>
      </c>
      <c r="D100" s="662" t="s">
        <v>1499</v>
      </c>
      <c r="E100" s="661" t="s">
        <v>2927</v>
      </c>
      <c r="F100" s="662" t="s">
        <v>2928</v>
      </c>
      <c r="G100" s="661" t="s">
        <v>2409</v>
      </c>
      <c r="H100" s="661" t="s">
        <v>2410</v>
      </c>
      <c r="I100" s="663">
        <v>0.78</v>
      </c>
      <c r="J100" s="663">
        <v>1000</v>
      </c>
      <c r="K100" s="664">
        <v>780</v>
      </c>
    </row>
    <row r="101" spans="1:11" ht="14.4" customHeight="1" x14ac:dyDescent="0.3">
      <c r="A101" s="659" t="s">
        <v>556</v>
      </c>
      <c r="B101" s="660" t="s">
        <v>1498</v>
      </c>
      <c r="C101" s="661" t="s">
        <v>567</v>
      </c>
      <c r="D101" s="662" t="s">
        <v>1499</v>
      </c>
      <c r="E101" s="661" t="s">
        <v>2927</v>
      </c>
      <c r="F101" s="662" t="s">
        <v>2928</v>
      </c>
      <c r="G101" s="661" t="s">
        <v>2411</v>
      </c>
      <c r="H101" s="661" t="s">
        <v>2412</v>
      </c>
      <c r="I101" s="663">
        <v>0.78</v>
      </c>
      <c r="J101" s="663">
        <v>1000</v>
      </c>
      <c r="K101" s="664">
        <v>780</v>
      </c>
    </row>
    <row r="102" spans="1:11" ht="14.4" customHeight="1" x14ac:dyDescent="0.3">
      <c r="A102" s="659" t="s">
        <v>556</v>
      </c>
      <c r="B102" s="660" t="s">
        <v>1498</v>
      </c>
      <c r="C102" s="661" t="s">
        <v>567</v>
      </c>
      <c r="D102" s="662" t="s">
        <v>1499</v>
      </c>
      <c r="E102" s="661" t="s">
        <v>2927</v>
      </c>
      <c r="F102" s="662" t="s">
        <v>2928</v>
      </c>
      <c r="G102" s="661" t="s">
        <v>2413</v>
      </c>
      <c r="H102" s="661" t="s">
        <v>2414</v>
      </c>
      <c r="I102" s="663">
        <v>0.81</v>
      </c>
      <c r="J102" s="663">
        <v>6000</v>
      </c>
      <c r="K102" s="664">
        <v>4842.3899999999994</v>
      </c>
    </row>
    <row r="103" spans="1:11" ht="14.4" customHeight="1" x14ac:dyDescent="0.3">
      <c r="A103" s="659" t="s">
        <v>556</v>
      </c>
      <c r="B103" s="660" t="s">
        <v>1498</v>
      </c>
      <c r="C103" s="661" t="s">
        <v>567</v>
      </c>
      <c r="D103" s="662" t="s">
        <v>1499</v>
      </c>
      <c r="E103" s="661" t="s">
        <v>2927</v>
      </c>
      <c r="F103" s="662" t="s">
        <v>2928</v>
      </c>
      <c r="G103" s="661" t="s">
        <v>2415</v>
      </c>
      <c r="H103" s="661" t="s">
        <v>2416</v>
      </c>
      <c r="I103" s="663">
        <v>0.71</v>
      </c>
      <c r="J103" s="663">
        <v>4000</v>
      </c>
      <c r="K103" s="664">
        <v>2840</v>
      </c>
    </row>
    <row r="104" spans="1:11" ht="14.4" customHeight="1" x14ac:dyDescent="0.3">
      <c r="A104" s="659" t="s">
        <v>556</v>
      </c>
      <c r="B104" s="660" t="s">
        <v>1498</v>
      </c>
      <c r="C104" s="661" t="s">
        <v>567</v>
      </c>
      <c r="D104" s="662" t="s">
        <v>1499</v>
      </c>
      <c r="E104" s="661" t="s">
        <v>2927</v>
      </c>
      <c r="F104" s="662" t="s">
        <v>2928</v>
      </c>
      <c r="G104" s="661" t="s">
        <v>2417</v>
      </c>
      <c r="H104" s="661" t="s">
        <v>2418</v>
      </c>
      <c r="I104" s="663">
        <v>0.71</v>
      </c>
      <c r="J104" s="663">
        <v>2000</v>
      </c>
      <c r="K104" s="664">
        <v>1420</v>
      </c>
    </row>
    <row r="105" spans="1:11" ht="14.4" customHeight="1" x14ac:dyDescent="0.3">
      <c r="A105" s="659" t="s">
        <v>556</v>
      </c>
      <c r="B105" s="660" t="s">
        <v>1498</v>
      </c>
      <c r="C105" s="661" t="s">
        <v>567</v>
      </c>
      <c r="D105" s="662" t="s">
        <v>1499</v>
      </c>
      <c r="E105" s="661" t="s">
        <v>2927</v>
      </c>
      <c r="F105" s="662" t="s">
        <v>2928</v>
      </c>
      <c r="G105" s="661" t="s">
        <v>2417</v>
      </c>
      <c r="H105" s="661" t="s">
        <v>2419</v>
      </c>
      <c r="I105" s="663">
        <v>0.71</v>
      </c>
      <c r="J105" s="663">
        <v>3000</v>
      </c>
      <c r="K105" s="664">
        <v>2130</v>
      </c>
    </row>
    <row r="106" spans="1:11" ht="14.4" customHeight="1" x14ac:dyDescent="0.3">
      <c r="A106" s="659" t="s">
        <v>556</v>
      </c>
      <c r="B106" s="660" t="s">
        <v>1498</v>
      </c>
      <c r="C106" s="661" t="s">
        <v>567</v>
      </c>
      <c r="D106" s="662" t="s">
        <v>1499</v>
      </c>
      <c r="E106" s="661" t="s">
        <v>2929</v>
      </c>
      <c r="F106" s="662" t="s">
        <v>2930</v>
      </c>
      <c r="G106" s="661" t="s">
        <v>2420</v>
      </c>
      <c r="H106" s="661" t="s">
        <v>2421</v>
      </c>
      <c r="I106" s="663">
        <v>139.44</v>
      </c>
      <c r="J106" s="663">
        <v>1</v>
      </c>
      <c r="K106" s="664">
        <v>139.44</v>
      </c>
    </row>
    <row r="107" spans="1:11" ht="14.4" customHeight="1" x14ac:dyDescent="0.3">
      <c r="A107" s="659" t="s">
        <v>556</v>
      </c>
      <c r="B107" s="660" t="s">
        <v>1498</v>
      </c>
      <c r="C107" s="661" t="s">
        <v>567</v>
      </c>
      <c r="D107" s="662" t="s">
        <v>1499</v>
      </c>
      <c r="E107" s="661" t="s">
        <v>2929</v>
      </c>
      <c r="F107" s="662" t="s">
        <v>2930</v>
      </c>
      <c r="G107" s="661" t="s">
        <v>2422</v>
      </c>
      <c r="H107" s="661" t="s">
        <v>2423</v>
      </c>
      <c r="I107" s="663">
        <v>139.44</v>
      </c>
      <c r="J107" s="663">
        <v>1</v>
      </c>
      <c r="K107" s="664">
        <v>139.44</v>
      </c>
    </row>
    <row r="108" spans="1:11" ht="14.4" customHeight="1" x14ac:dyDescent="0.3">
      <c r="A108" s="659" t="s">
        <v>556</v>
      </c>
      <c r="B108" s="660" t="s">
        <v>1498</v>
      </c>
      <c r="C108" s="661" t="s">
        <v>567</v>
      </c>
      <c r="D108" s="662" t="s">
        <v>1499</v>
      </c>
      <c r="E108" s="661" t="s">
        <v>2929</v>
      </c>
      <c r="F108" s="662" t="s">
        <v>2930</v>
      </c>
      <c r="G108" s="661" t="s">
        <v>2424</v>
      </c>
      <c r="H108" s="661" t="s">
        <v>2425</v>
      </c>
      <c r="I108" s="663">
        <v>152.46</v>
      </c>
      <c r="J108" s="663">
        <v>1</v>
      </c>
      <c r="K108" s="664">
        <v>152.46</v>
      </c>
    </row>
    <row r="109" spans="1:11" ht="14.4" customHeight="1" x14ac:dyDescent="0.3">
      <c r="A109" s="659" t="s">
        <v>556</v>
      </c>
      <c r="B109" s="660" t="s">
        <v>1498</v>
      </c>
      <c r="C109" s="661" t="s">
        <v>570</v>
      </c>
      <c r="D109" s="662" t="s">
        <v>1500</v>
      </c>
      <c r="E109" s="661" t="s">
        <v>2913</v>
      </c>
      <c r="F109" s="662" t="s">
        <v>2914</v>
      </c>
      <c r="G109" s="661" t="s">
        <v>2224</v>
      </c>
      <c r="H109" s="661" t="s">
        <v>2225</v>
      </c>
      <c r="I109" s="663">
        <v>156.11000000000001</v>
      </c>
      <c r="J109" s="663">
        <v>2</v>
      </c>
      <c r="K109" s="664">
        <v>312.22000000000003</v>
      </c>
    </row>
    <row r="110" spans="1:11" ht="14.4" customHeight="1" x14ac:dyDescent="0.3">
      <c r="A110" s="659" t="s">
        <v>556</v>
      </c>
      <c r="B110" s="660" t="s">
        <v>1498</v>
      </c>
      <c r="C110" s="661" t="s">
        <v>570</v>
      </c>
      <c r="D110" s="662" t="s">
        <v>1500</v>
      </c>
      <c r="E110" s="661" t="s">
        <v>2913</v>
      </c>
      <c r="F110" s="662" t="s">
        <v>2914</v>
      </c>
      <c r="G110" s="661" t="s">
        <v>2226</v>
      </c>
      <c r="H110" s="661" t="s">
        <v>2227</v>
      </c>
      <c r="I110" s="663">
        <v>166.77</v>
      </c>
      <c r="J110" s="663">
        <v>2</v>
      </c>
      <c r="K110" s="664">
        <v>333.54</v>
      </c>
    </row>
    <row r="111" spans="1:11" ht="14.4" customHeight="1" x14ac:dyDescent="0.3">
      <c r="A111" s="659" t="s">
        <v>556</v>
      </c>
      <c r="B111" s="660" t="s">
        <v>1498</v>
      </c>
      <c r="C111" s="661" t="s">
        <v>570</v>
      </c>
      <c r="D111" s="662" t="s">
        <v>1500</v>
      </c>
      <c r="E111" s="661" t="s">
        <v>2913</v>
      </c>
      <c r="F111" s="662" t="s">
        <v>2914</v>
      </c>
      <c r="G111" s="661" t="s">
        <v>2228</v>
      </c>
      <c r="H111" s="661" t="s">
        <v>2229</v>
      </c>
      <c r="I111" s="663">
        <v>260.29500000000002</v>
      </c>
      <c r="J111" s="663">
        <v>3</v>
      </c>
      <c r="K111" s="664">
        <v>780.88000000000011</v>
      </c>
    </row>
    <row r="112" spans="1:11" ht="14.4" customHeight="1" x14ac:dyDescent="0.3">
      <c r="A112" s="659" t="s">
        <v>556</v>
      </c>
      <c r="B112" s="660" t="s">
        <v>1498</v>
      </c>
      <c r="C112" s="661" t="s">
        <v>570</v>
      </c>
      <c r="D112" s="662" t="s">
        <v>1500</v>
      </c>
      <c r="E112" s="661" t="s">
        <v>2913</v>
      </c>
      <c r="F112" s="662" t="s">
        <v>2914</v>
      </c>
      <c r="G112" s="661" t="s">
        <v>2426</v>
      </c>
      <c r="H112" s="661" t="s">
        <v>2427</v>
      </c>
      <c r="I112" s="663">
        <v>0.4</v>
      </c>
      <c r="J112" s="663">
        <v>200</v>
      </c>
      <c r="K112" s="664">
        <v>80</v>
      </c>
    </row>
    <row r="113" spans="1:11" ht="14.4" customHeight="1" x14ac:dyDescent="0.3">
      <c r="A113" s="659" t="s">
        <v>556</v>
      </c>
      <c r="B113" s="660" t="s">
        <v>1498</v>
      </c>
      <c r="C113" s="661" t="s">
        <v>570</v>
      </c>
      <c r="D113" s="662" t="s">
        <v>1500</v>
      </c>
      <c r="E113" s="661" t="s">
        <v>2913</v>
      </c>
      <c r="F113" s="662" t="s">
        <v>2914</v>
      </c>
      <c r="G113" s="661" t="s">
        <v>2236</v>
      </c>
      <c r="H113" s="661" t="s">
        <v>2237</v>
      </c>
      <c r="I113" s="663">
        <v>16.100000000000001</v>
      </c>
      <c r="J113" s="663">
        <v>800</v>
      </c>
      <c r="K113" s="664">
        <v>12880</v>
      </c>
    </row>
    <row r="114" spans="1:11" ht="14.4" customHeight="1" x14ac:dyDescent="0.3">
      <c r="A114" s="659" t="s">
        <v>556</v>
      </c>
      <c r="B114" s="660" t="s">
        <v>1498</v>
      </c>
      <c r="C114" s="661" t="s">
        <v>570</v>
      </c>
      <c r="D114" s="662" t="s">
        <v>1500</v>
      </c>
      <c r="E114" s="661" t="s">
        <v>2913</v>
      </c>
      <c r="F114" s="662" t="s">
        <v>2914</v>
      </c>
      <c r="G114" s="661" t="s">
        <v>2240</v>
      </c>
      <c r="H114" s="661" t="s">
        <v>2241</v>
      </c>
      <c r="I114" s="663">
        <v>0.59</v>
      </c>
      <c r="J114" s="663">
        <v>1000</v>
      </c>
      <c r="K114" s="664">
        <v>590</v>
      </c>
    </row>
    <row r="115" spans="1:11" ht="14.4" customHeight="1" x14ac:dyDescent="0.3">
      <c r="A115" s="659" t="s">
        <v>556</v>
      </c>
      <c r="B115" s="660" t="s">
        <v>1498</v>
      </c>
      <c r="C115" s="661" t="s">
        <v>570</v>
      </c>
      <c r="D115" s="662" t="s">
        <v>1500</v>
      </c>
      <c r="E115" s="661" t="s">
        <v>2913</v>
      </c>
      <c r="F115" s="662" t="s">
        <v>2914</v>
      </c>
      <c r="G115" s="661" t="s">
        <v>2242</v>
      </c>
      <c r="H115" s="661" t="s">
        <v>2243</v>
      </c>
      <c r="I115" s="663">
        <v>2.12</v>
      </c>
      <c r="J115" s="663">
        <v>1200</v>
      </c>
      <c r="K115" s="664">
        <v>2547</v>
      </c>
    </row>
    <row r="116" spans="1:11" ht="14.4" customHeight="1" x14ac:dyDescent="0.3">
      <c r="A116" s="659" t="s">
        <v>556</v>
      </c>
      <c r="B116" s="660" t="s">
        <v>1498</v>
      </c>
      <c r="C116" s="661" t="s">
        <v>570</v>
      </c>
      <c r="D116" s="662" t="s">
        <v>1500</v>
      </c>
      <c r="E116" s="661" t="s">
        <v>2913</v>
      </c>
      <c r="F116" s="662" t="s">
        <v>2914</v>
      </c>
      <c r="G116" s="661" t="s">
        <v>2244</v>
      </c>
      <c r="H116" s="661" t="s">
        <v>2245</v>
      </c>
      <c r="I116" s="663">
        <v>140.11000000000001</v>
      </c>
      <c r="J116" s="663">
        <v>20</v>
      </c>
      <c r="K116" s="664">
        <v>2802.2</v>
      </c>
    </row>
    <row r="117" spans="1:11" ht="14.4" customHeight="1" x14ac:dyDescent="0.3">
      <c r="A117" s="659" t="s">
        <v>556</v>
      </c>
      <c r="B117" s="660" t="s">
        <v>1498</v>
      </c>
      <c r="C117" s="661" t="s">
        <v>570</v>
      </c>
      <c r="D117" s="662" t="s">
        <v>1500</v>
      </c>
      <c r="E117" s="661" t="s">
        <v>2913</v>
      </c>
      <c r="F117" s="662" t="s">
        <v>2914</v>
      </c>
      <c r="G117" s="661" t="s">
        <v>2428</v>
      </c>
      <c r="H117" s="661" t="s">
        <v>2429</v>
      </c>
      <c r="I117" s="663">
        <v>8.58</v>
      </c>
      <c r="J117" s="663">
        <v>60</v>
      </c>
      <c r="K117" s="664">
        <v>514.79999999999995</v>
      </c>
    </row>
    <row r="118" spans="1:11" ht="14.4" customHeight="1" x14ac:dyDescent="0.3">
      <c r="A118" s="659" t="s">
        <v>556</v>
      </c>
      <c r="B118" s="660" t="s">
        <v>1498</v>
      </c>
      <c r="C118" s="661" t="s">
        <v>570</v>
      </c>
      <c r="D118" s="662" t="s">
        <v>1500</v>
      </c>
      <c r="E118" s="661" t="s">
        <v>2913</v>
      </c>
      <c r="F118" s="662" t="s">
        <v>2914</v>
      </c>
      <c r="G118" s="661" t="s">
        <v>2430</v>
      </c>
      <c r="H118" s="661" t="s">
        <v>2431</v>
      </c>
      <c r="I118" s="663">
        <v>13.02</v>
      </c>
      <c r="J118" s="663">
        <v>6</v>
      </c>
      <c r="K118" s="664">
        <v>78.12</v>
      </c>
    </row>
    <row r="119" spans="1:11" ht="14.4" customHeight="1" x14ac:dyDescent="0.3">
      <c r="A119" s="659" t="s">
        <v>556</v>
      </c>
      <c r="B119" s="660" t="s">
        <v>1498</v>
      </c>
      <c r="C119" s="661" t="s">
        <v>570</v>
      </c>
      <c r="D119" s="662" t="s">
        <v>1500</v>
      </c>
      <c r="E119" s="661" t="s">
        <v>2913</v>
      </c>
      <c r="F119" s="662" t="s">
        <v>2914</v>
      </c>
      <c r="G119" s="661" t="s">
        <v>2246</v>
      </c>
      <c r="H119" s="661" t="s">
        <v>2247</v>
      </c>
      <c r="I119" s="663">
        <v>27.95</v>
      </c>
      <c r="J119" s="663">
        <v>6</v>
      </c>
      <c r="K119" s="664">
        <v>167.7</v>
      </c>
    </row>
    <row r="120" spans="1:11" ht="14.4" customHeight="1" x14ac:dyDescent="0.3">
      <c r="A120" s="659" t="s">
        <v>556</v>
      </c>
      <c r="B120" s="660" t="s">
        <v>1498</v>
      </c>
      <c r="C120" s="661" t="s">
        <v>570</v>
      </c>
      <c r="D120" s="662" t="s">
        <v>1500</v>
      </c>
      <c r="E120" s="661" t="s">
        <v>2913</v>
      </c>
      <c r="F120" s="662" t="s">
        <v>2914</v>
      </c>
      <c r="G120" s="661" t="s">
        <v>2248</v>
      </c>
      <c r="H120" s="661" t="s">
        <v>2249</v>
      </c>
      <c r="I120" s="663">
        <v>0.56000000000000005</v>
      </c>
      <c r="J120" s="663">
        <v>5000</v>
      </c>
      <c r="K120" s="664">
        <v>2800</v>
      </c>
    </row>
    <row r="121" spans="1:11" ht="14.4" customHeight="1" x14ac:dyDescent="0.3">
      <c r="A121" s="659" t="s">
        <v>556</v>
      </c>
      <c r="B121" s="660" t="s">
        <v>1498</v>
      </c>
      <c r="C121" s="661" t="s">
        <v>570</v>
      </c>
      <c r="D121" s="662" t="s">
        <v>1500</v>
      </c>
      <c r="E121" s="661" t="s">
        <v>2913</v>
      </c>
      <c r="F121" s="662" t="s">
        <v>2914</v>
      </c>
      <c r="G121" s="661" t="s">
        <v>2252</v>
      </c>
      <c r="H121" s="661" t="s">
        <v>2253</v>
      </c>
      <c r="I121" s="663">
        <v>26.37</v>
      </c>
      <c r="J121" s="663">
        <v>48</v>
      </c>
      <c r="K121" s="664">
        <v>1265.7</v>
      </c>
    </row>
    <row r="122" spans="1:11" ht="14.4" customHeight="1" x14ac:dyDescent="0.3">
      <c r="A122" s="659" t="s">
        <v>556</v>
      </c>
      <c r="B122" s="660" t="s">
        <v>1498</v>
      </c>
      <c r="C122" s="661" t="s">
        <v>570</v>
      </c>
      <c r="D122" s="662" t="s">
        <v>1500</v>
      </c>
      <c r="E122" s="661" t="s">
        <v>2913</v>
      </c>
      <c r="F122" s="662" t="s">
        <v>2914</v>
      </c>
      <c r="G122" s="661" t="s">
        <v>2254</v>
      </c>
      <c r="H122" s="661" t="s">
        <v>2432</v>
      </c>
      <c r="I122" s="663">
        <v>0.85</v>
      </c>
      <c r="J122" s="663">
        <v>100</v>
      </c>
      <c r="K122" s="664">
        <v>85</v>
      </c>
    </row>
    <row r="123" spans="1:11" ht="14.4" customHeight="1" x14ac:dyDescent="0.3">
      <c r="A123" s="659" t="s">
        <v>556</v>
      </c>
      <c r="B123" s="660" t="s">
        <v>1498</v>
      </c>
      <c r="C123" s="661" t="s">
        <v>570</v>
      </c>
      <c r="D123" s="662" t="s">
        <v>1500</v>
      </c>
      <c r="E123" s="661" t="s">
        <v>2913</v>
      </c>
      <c r="F123" s="662" t="s">
        <v>2914</v>
      </c>
      <c r="G123" s="661" t="s">
        <v>2433</v>
      </c>
      <c r="H123" s="661" t="s">
        <v>2434</v>
      </c>
      <c r="I123" s="663">
        <v>5.09</v>
      </c>
      <c r="J123" s="663">
        <v>200</v>
      </c>
      <c r="K123" s="664">
        <v>1018.9</v>
      </c>
    </row>
    <row r="124" spans="1:11" ht="14.4" customHeight="1" x14ac:dyDescent="0.3">
      <c r="A124" s="659" t="s">
        <v>556</v>
      </c>
      <c r="B124" s="660" t="s">
        <v>1498</v>
      </c>
      <c r="C124" s="661" t="s">
        <v>570</v>
      </c>
      <c r="D124" s="662" t="s">
        <v>1500</v>
      </c>
      <c r="E124" s="661" t="s">
        <v>2913</v>
      </c>
      <c r="F124" s="662" t="s">
        <v>2914</v>
      </c>
      <c r="G124" s="661" t="s">
        <v>2435</v>
      </c>
      <c r="H124" s="661" t="s">
        <v>2436</v>
      </c>
      <c r="I124" s="663">
        <v>5.0924999999999994</v>
      </c>
      <c r="J124" s="663">
        <v>693</v>
      </c>
      <c r="K124" s="664">
        <v>3530.6299999999997</v>
      </c>
    </row>
    <row r="125" spans="1:11" ht="14.4" customHeight="1" x14ac:dyDescent="0.3">
      <c r="A125" s="659" t="s">
        <v>556</v>
      </c>
      <c r="B125" s="660" t="s">
        <v>1498</v>
      </c>
      <c r="C125" s="661" t="s">
        <v>570</v>
      </c>
      <c r="D125" s="662" t="s">
        <v>1500</v>
      </c>
      <c r="E125" s="661" t="s">
        <v>2913</v>
      </c>
      <c r="F125" s="662" t="s">
        <v>2914</v>
      </c>
      <c r="G125" s="661" t="s">
        <v>2264</v>
      </c>
      <c r="H125" s="661" t="s">
        <v>2265</v>
      </c>
      <c r="I125" s="663">
        <v>2.87</v>
      </c>
      <c r="J125" s="663">
        <v>50</v>
      </c>
      <c r="K125" s="664">
        <v>143.25</v>
      </c>
    </row>
    <row r="126" spans="1:11" ht="14.4" customHeight="1" x14ac:dyDescent="0.3">
      <c r="A126" s="659" t="s">
        <v>556</v>
      </c>
      <c r="B126" s="660" t="s">
        <v>1498</v>
      </c>
      <c r="C126" s="661" t="s">
        <v>570</v>
      </c>
      <c r="D126" s="662" t="s">
        <v>1500</v>
      </c>
      <c r="E126" s="661" t="s">
        <v>2913</v>
      </c>
      <c r="F126" s="662" t="s">
        <v>2914</v>
      </c>
      <c r="G126" s="661" t="s">
        <v>2266</v>
      </c>
      <c r="H126" s="661" t="s">
        <v>2267</v>
      </c>
      <c r="I126" s="663">
        <v>5.2750000000000004</v>
      </c>
      <c r="J126" s="663">
        <v>80</v>
      </c>
      <c r="K126" s="664">
        <v>422.1</v>
      </c>
    </row>
    <row r="127" spans="1:11" ht="14.4" customHeight="1" x14ac:dyDescent="0.3">
      <c r="A127" s="659" t="s">
        <v>556</v>
      </c>
      <c r="B127" s="660" t="s">
        <v>1498</v>
      </c>
      <c r="C127" s="661" t="s">
        <v>570</v>
      </c>
      <c r="D127" s="662" t="s">
        <v>1500</v>
      </c>
      <c r="E127" s="661" t="s">
        <v>2913</v>
      </c>
      <c r="F127" s="662" t="s">
        <v>2914</v>
      </c>
      <c r="G127" s="661" t="s">
        <v>2268</v>
      </c>
      <c r="H127" s="661" t="s">
        <v>2269</v>
      </c>
      <c r="I127" s="663">
        <v>111.59</v>
      </c>
      <c r="J127" s="663">
        <v>10</v>
      </c>
      <c r="K127" s="664">
        <v>1115.9000000000001</v>
      </c>
    </row>
    <row r="128" spans="1:11" ht="14.4" customHeight="1" x14ac:dyDescent="0.3">
      <c r="A128" s="659" t="s">
        <v>556</v>
      </c>
      <c r="B128" s="660" t="s">
        <v>1498</v>
      </c>
      <c r="C128" s="661" t="s">
        <v>570</v>
      </c>
      <c r="D128" s="662" t="s">
        <v>1500</v>
      </c>
      <c r="E128" s="661" t="s">
        <v>2913</v>
      </c>
      <c r="F128" s="662" t="s">
        <v>2914</v>
      </c>
      <c r="G128" s="661" t="s">
        <v>2268</v>
      </c>
      <c r="H128" s="661" t="s">
        <v>2437</v>
      </c>
      <c r="I128" s="663">
        <v>111.59</v>
      </c>
      <c r="J128" s="663">
        <v>40</v>
      </c>
      <c r="K128" s="664">
        <v>4463.6000000000004</v>
      </c>
    </row>
    <row r="129" spans="1:11" ht="14.4" customHeight="1" x14ac:dyDescent="0.3">
      <c r="A129" s="659" t="s">
        <v>556</v>
      </c>
      <c r="B129" s="660" t="s">
        <v>1498</v>
      </c>
      <c r="C129" s="661" t="s">
        <v>570</v>
      </c>
      <c r="D129" s="662" t="s">
        <v>1500</v>
      </c>
      <c r="E129" s="661" t="s">
        <v>2913</v>
      </c>
      <c r="F129" s="662" t="s">
        <v>2914</v>
      </c>
      <c r="G129" s="661" t="s">
        <v>2270</v>
      </c>
      <c r="H129" s="661" t="s">
        <v>2271</v>
      </c>
      <c r="I129" s="663">
        <v>97.04</v>
      </c>
      <c r="J129" s="663">
        <v>10</v>
      </c>
      <c r="K129" s="664">
        <v>970.4</v>
      </c>
    </row>
    <row r="130" spans="1:11" ht="14.4" customHeight="1" x14ac:dyDescent="0.3">
      <c r="A130" s="659" t="s">
        <v>556</v>
      </c>
      <c r="B130" s="660" t="s">
        <v>1498</v>
      </c>
      <c r="C130" s="661" t="s">
        <v>570</v>
      </c>
      <c r="D130" s="662" t="s">
        <v>1500</v>
      </c>
      <c r="E130" s="661" t="s">
        <v>2915</v>
      </c>
      <c r="F130" s="662" t="s">
        <v>2916</v>
      </c>
      <c r="G130" s="661" t="s">
        <v>2438</v>
      </c>
      <c r="H130" s="661" t="s">
        <v>2439</v>
      </c>
      <c r="I130" s="663">
        <v>2.9</v>
      </c>
      <c r="J130" s="663">
        <v>100</v>
      </c>
      <c r="K130" s="664">
        <v>290</v>
      </c>
    </row>
    <row r="131" spans="1:11" ht="14.4" customHeight="1" x14ac:dyDescent="0.3">
      <c r="A131" s="659" t="s">
        <v>556</v>
      </c>
      <c r="B131" s="660" t="s">
        <v>1498</v>
      </c>
      <c r="C131" s="661" t="s">
        <v>570</v>
      </c>
      <c r="D131" s="662" t="s">
        <v>1500</v>
      </c>
      <c r="E131" s="661" t="s">
        <v>2915</v>
      </c>
      <c r="F131" s="662" t="s">
        <v>2916</v>
      </c>
      <c r="G131" s="661" t="s">
        <v>2274</v>
      </c>
      <c r="H131" s="661" t="s">
        <v>2275</v>
      </c>
      <c r="I131" s="663">
        <v>3.0466666666666669</v>
      </c>
      <c r="J131" s="663">
        <v>300</v>
      </c>
      <c r="K131" s="664">
        <v>945.5</v>
      </c>
    </row>
    <row r="132" spans="1:11" ht="14.4" customHeight="1" x14ac:dyDescent="0.3">
      <c r="A132" s="659" t="s">
        <v>556</v>
      </c>
      <c r="B132" s="660" t="s">
        <v>1498</v>
      </c>
      <c r="C132" s="661" t="s">
        <v>570</v>
      </c>
      <c r="D132" s="662" t="s">
        <v>1500</v>
      </c>
      <c r="E132" s="661" t="s">
        <v>2915</v>
      </c>
      <c r="F132" s="662" t="s">
        <v>2916</v>
      </c>
      <c r="G132" s="661" t="s">
        <v>2440</v>
      </c>
      <c r="H132" s="661" t="s">
        <v>2441</v>
      </c>
      <c r="I132" s="663">
        <v>0.22</v>
      </c>
      <c r="J132" s="663">
        <v>400</v>
      </c>
      <c r="K132" s="664">
        <v>88</v>
      </c>
    </row>
    <row r="133" spans="1:11" ht="14.4" customHeight="1" x14ac:dyDescent="0.3">
      <c r="A133" s="659" t="s">
        <v>556</v>
      </c>
      <c r="B133" s="660" t="s">
        <v>1498</v>
      </c>
      <c r="C133" s="661" t="s">
        <v>570</v>
      </c>
      <c r="D133" s="662" t="s">
        <v>1500</v>
      </c>
      <c r="E133" s="661" t="s">
        <v>2915</v>
      </c>
      <c r="F133" s="662" t="s">
        <v>2916</v>
      </c>
      <c r="G133" s="661" t="s">
        <v>2440</v>
      </c>
      <c r="H133" s="661" t="s">
        <v>2442</v>
      </c>
      <c r="I133" s="663">
        <v>0.22</v>
      </c>
      <c r="J133" s="663">
        <v>500</v>
      </c>
      <c r="K133" s="664">
        <v>110</v>
      </c>
    </row>
    <row r="134" spans="1:11" ht="14.4" customHeight="1" x14ac:dyDescent="0.3">
      <c r="A134" s="659" t="s">
        <v>556</v>
      </c>
      <c r="B134" s="660" t="s">
        <v>1498</v>
      </c>
      <c r="C134" s="661" t="s">
        <v>570</v>
      </c>
      <c r="D134" s="662" t="s">
        <v>1500</v>
      </c>
      <c r="E134" s="661" t="s">
        <v>2915</v>
      </c>
      <c r="F134" s="662" t="s">
        <v>2916</v>
      </c>
      <c r="G134" s="661" t="s">
        <v>2443</v>
      </c>
      <c r="H134" s="661" t="s">
        <v>2444</v>
      </c>
      <c r="I134" s="663">
        <v>7.4249999999999998</v>
      </c>
      <c r="J134" s="663">
        <v>100</v>
      </c>
      <c r="K134" s="664">
        <v>742.5</v>
      </c>
    </row>
    <row r="135" spans="1:11" ht="14.4" customHeight="1" x14ac:dyDescent="0.3">
      <c r="A135" s="659" t="s">
        <v>556</v>
      </c>
      <c r="B135" s="660" t="s">
        <v>1498</v>
      </c>
      <c r="C135" s="661" t="s">
        <v>570</v>
      </c>
      <c r="D135" s="662" t="s">
        <v>1500</v>
      </c>
      <c r="E135" s="661" t="s">
        <v>2915</v>
      </c>
      <c r="F135" s="662" t="s">
        <v>2916</v>
      </c>
      <c r="G135" s="661" t="s">
        <v>2276</v>
      </c>
      <c r="H135" s="661" t="s">
        <v>2277</v>
      </c>
      <c r="I135" s="663">
        <v>1.07</v>
      </c>
      <c r="J135" s="663">
        <v>500</v>
      </c>
      <c r="K135" s="664">
        <v>535</v>
      </c>
    </row>
    <row r="136" spans="1:11" ht="14.4" customHeight="1" x14ac:dyDescent="0.3">
      <c r="A136" s="659" t="s">
        <v>556</v>
      </c>
      <c r="B136" s="660" t="s">
        <v>1498</v>
      </c>
      <c r="C136" s="661" t="s">
        <v>570</v>
      </c>
      <c r="D136" s="662" t="s">
        <v>1500</v>
      </c>
      <c r="E136" s="661" t="s">
        <v>2915</v>
      </c>
      <c r="F136" s="662" t="s">
        <v>2916</v>
      </c>
      <c r="G136" s="661" t="s">
        <v>2280</v>
      </c>
      <c r="H136" s="661" t="s">
        <v>2281</v>
      </c>
      <c r="I136" s="663">
        <v>0.44333333333333325</v>
      </c>
      <c r="J136" s="663">
        <v>3500</v>
      </c>
      <c r="K136" s="664">
        <v>1611</v>
      </c>
    </row>
    <row r="137" spans="1:11" ht="14.4" customHeight="1" x14ac:dyDescent="0.3">
      <c r="A137" s="659" t="s">
        <v>556</v>
      </c>
      <c r="B137" s="660" t="s">
        <v>1498</v>
      </c>
      <c r="C137" s="661" t="s">
        <v>570</v>
      </c>
      <c r="D137" s="662" t="s">
        <v>1500</v>
      </c>
      <c r="E137" s="661" t="s">
        <v>2915</v>
      </c>
      <c r="F137" s="662" t="s">
        <v>2916</v>
      </c>
      <c r="G137" s="661" t="s">
        <v>2282</v>
      </c>
      <c r="H137" s="661" t="s">
        <v>2283</v>
      </c>
      <c r="I137" s="663">
        <v>0.60166666666666668</v>
      </c>
      <c r="J137" s="663">
        <v>2300</v>
      </c>
      <c r="K137" s="664">
        <v>1378</v>
      </c>
    </row>
    <row r="138" spans="1:11" ht="14.4" customHeight="1" x14ac:dyDescent="0.3">
      <c r="A138" s="659" t="s">
        <v>556</v>
      </c>
      <c r="B138" s="660" t="s">
        <v>1498</v>
      </c>
      <c r="C138" s="661" t="s">
        <v>570</v>
      </c>
      <c r="D138" s="662" t="s">
        <v>1500</v>
      </c>
      <c r="E138" s="661" t="s">
        <v>2915</v>
      </c>
      <c r="F138" s="662" t="s">
        <v>2916</v>
      </c>
      <c r="G138" s="661" t="s">
        <v>2445</v>
      </c>
      <c r="H138" s="661" t="s">
        <v>2446</v>
      </c>
      <c r="I138" s="663">
        <v>1.84</v>
      </c>
      <c r="J138" s="663">
        <v>60</v>
      </c>
      <c r="K138" s="664">
        <v>110.25</v>
      </c>
    </row>
    <row r="139" spans="1:11" ht="14.4" customHeight="1" x14ac:dyDescent="0.3">
      <c r="A139" s="659" t="s">
        <v>556</v>
      </c>
      <c r="B139" s="660" t="s">
        <v>1498</v>
      </c>
      <c r="C139" s="661" t="s">
        <v>570</v>
      </c>
      <c r="D139" s="662" t="s">
        <v>1500</v>
      </c>
      <c r="E139" s="661" t="s">
        <v>2915</v>
      </c>
      <c r="F139" s="662" t="s">
        <v>2916</v>
      </c>
      <c r="G139" s="661" t="s">
        <v>2316</v>
      </c>
      <c r="H139" s="661" t="s">
        <v>2317</v>
      </c>
      <c r="I139" s="663">
        <v>2.9083333333333332</v>
      </c>
      <c r="J139" s="663">
        <v>600</v>
      </c>
      <c r="K139" s="664">
        <v>1745</v>
      </c>
    </row>
    <row r="140" spans="1:11" ht="14.4" customHeight="1" x14ac:dyDescent="0.3">
      <c r="A140" s="659" t="s">
        <v>556</v>
      </c>
      <c r="B140" s="660" t="s">
        <v>1498</v>
      </c>
      <c r="C140" s="661" t="s">
        <v>570</v>
      </c>
      <c r="D140" s="662" t="s">
        <v>1500</v>
      </c>
      <c r="E140" s="661" t="s">
        <v>2915</v>
      </c>
      <c r="F140" s="662" t="s">
        <v>2916</v>
      </c>
      <c r="G140" s="661" t="s">
        <v>2318</v>
      </c>
      <c r="H140" s="661" t="s">
        <v>2319</v>
      </c>
      <c r="I140" s="663">
        <v>5.14</v>
      </c>
      <c r="J140" s="663">
        <v>80</v>
      </c>
      <c r="K140" s="664">
        <v>411.2</v>
      </c>
    </row>
    <row r="141" spans="1:11" ht="14.4" customHeight="1" x14ac:dyDescent="0.3">
      <c r="A141" s="659" t="s">
        <v>556</v>
      </c>
      <c r="B141" s="660" t="s">
        <v>1498</v>
      </c>
      <c r="C141" s="661" t="s">
        <v>570</v>
      </c>
      <c r="D141" s="662" t="s">
        <v>1500</v>
      </c>
      <c r="E141" s="661" t="s">
        <v>2915</v>
      </c>
      <c r="F141" s="662" t="s">
        <v>2916</v>
      </c>
      <c r="G141" s="661" t="s">
        <v>2320</v>
      </c>
      <c r="H141" s="661" t="s">
        <v>2321</v>
      </c>
      <c r="I141" s="663">
        <v>7.95</v>
      </c>
      <c r="J141" s="663">
        <v>80</v>
      </c>
      <c r="K141" s="664">
        <v>636</v>
      </c>
    </row>
    <row r="142" spans="1:11" ht="14.4" customHeight="1" x14ac:dyDescent="0.3">
      <c r="A142" s="659" t="s">
        <v>556</v>
      </c>
      <c r="B142" s="660" t="s">
        <v>1498</v>
      </c>
      <c r="C142" s="661" t="s">
        <v>570</v>
      </c>
      <c r="D142" s="662" t="s">
        <v>1500</v>
      </c>
      <c r="E142" s="661" t="s">
        <v>2915</v>
      </c>
      <c r="F142" s="662" t="s">
        <v>2916</v>
      </c>
      <c r="G142" s="661" t="s">
        <v>2328</v>
      </c>
      <c r="H142" s="661" t="s">
        <v>2329</v>
      </c>
      <c r="I142" s="663">
        <v>12.105</v>
      </c>
      <c r="J142" s="663">
        <v>40</v>
      </c>
      <c r="K142" s="664">
        <v>484.20000000000005</v>
      </c>
    </row>
    <row r="143" spans="1:11" ht="14.4" customHeight="1" x14ac:dyDescent="0.3">
      <c r="A143" s="659" t="s">
        <v>556</v>
      </c>
      <c r="B143" s="660" t="s">
        <v>1498</v>
      </c>
      <c r="C143" s="661" t="s">
        <v>570</v>
      </c>
      <c r="D143" s="662" t="s">
        <v>1500</v>
      </c>
      <c r="E143" s="661" t="s">
        <v>2915</v>
      </c>
      <c r="F143" s="662" t="s">
        <v>2916</v>
      </c>
      <c r="G143" s="661" t="s">
        <v>2447</v>
      </c>
      <c r="H143" s="661" t="s">
        <v>2448</v>
      </c>
      <c r="I143" s="663">
        <v>21.24</v>
      </c>
      <c r="J143" s="663">
        <v>50</v>
      </c>
      <c r="K143" s="664">
        <v>1062</v>
      </c>
    </row>
    <row r="144" spans="1:11" ht="14.4" customHeight="1" x14ac:dyDescent="0.3">
      <c r="A144" s="659" t="s">
        <v>556</v>
      </c>
      <c r="B144" s="660" t="s">
        <v>1498</v>
      </c>
      <c r="C144" s="661" t="s">
        <v>570</v>
      </c>
      <c r="D144" s="662" t="s">
        <v>1500</v>
      </c>
      <c r="E144" s="661" t="s">
        <v>2915</v>
      </c>
      <c r="F144" s="662" t="s">
        <v>2916</v>
      </c>
      <c r="G144" s="661" t="s">
        <v>2333</v>
      </c>
      <c r="H144" s="661" t="s">
        <v>2334</v>
      </c>
      <c r="I144" s="663">
        <v>10.19</v>
      </c>
      <c r="J144" s="663">
        <v>20</v>
      </c>
      <c r="K144" s="664">
        <v>203.8</v>
      </c>
    </row>
    <row r="145" spans="1:11" ht="14.4" customHeight="1" x14ac:dyDescent="0.3">
      <c r="A145" s="659" t="s">
        <v>556</v>
      </c>
      <c r="B145" s="660" t="s">
        <v>1498</v>
      </c>
      <c r="C145" s="661" t="s">
        <v>570</v>
      </c>
      <c r="D145" s="662" t="s">
        <v>1500</v>
      </c>
      <c r="E145" s="661" t="s">
        <v>2915</v>
      </c>
      <c r="F145" s="662" t="s">
        <v>2916</v>
      </c>
      <c r="G145" s="661" t="s">
        <v>2449</v>
      </c>
      <c r="H145" s="661" t="s">
        <v>2450</v>
      </c>
      <c r="I145" s="663">
        <v>4.03</v>
      </c>
      <c r="J145" s="663">
        <v>30</v>
      </c>
      <c r="K145" s="664">
        <v>120.9</v>
      </c>
    </row>
    <row r="146" spans="1:11" ht="14.4" customHeight="1" x14ac:dyDescent="0.3">
      <c r="A146" s="659" t="s">
        <v>556</v>
      </c>
      <c r="B146" s="660" t="s">
        <v>1498</v>
      </c>
      <c r="C146" s="661" t="s">
        <v>570</v>
      </c>
      <c r="D146" s="662" t="s">
        <v>1500</v>
      </c>
      <c r="E146" s="661" t="s">
        <v>2915</v>
      </c>
      <c r="F146" s="662" t="s">
        <v>2916</v>
      </c>
      <c r="G146" s="661" t="s">
        <v>2451</v>
      </c>
      <c r="H146" s="661" t="s">
        <v>2452</v>
      </c>
      <c r="I146" s="663">
        <v>4.24</v>
      </c>
      <c r="J146" s="663">
        <v>400</v>
      </c>
      <c r="K146" s="664">
        <v>1694</v>
      </c>
    </row>
    <row r="147" spans="1:11" ht="14.4" customHeight="1" x14ac:dyDescent="0.3">
      <c r="A147" s="659" t="s">
        <v>556</v>
      </c>
      <c r="B147" s="660" t="s">
        <v>1498</v>
      </c>
      <c r="C147" s="661" t="s">
        <v>570</v>
      </c>
      <c r="D147" s="662" t="s">
        <v>1500</v>
      </c>
      <c r="E147" s="661" t="s">
        <v>2915</v>
      </c>
      <c r="F147" s="662" t="s">
        <v>2916</v>
      </c>
      <c r="G147" s="661" t="s">
        <v>2356</v>
      </c>
      <c r="H147" s="661" t="s">
        <v>2357</v>
      </c>
      <c r="I147" s="663">
        <v>12.84</v>
      </c>
      <c r="J147" s="663">
        <v>100</v>
      </c>
      <c r="K147" s="664">
        <v>1283.82</v>
      </c>
    </row>
    <row r="148" spans="1:11" ht="14.4" customHeight="1" x14ac:dyDescent="0.3">
      <c r="A148" s="659" t="s">
        <v>556</v>
      </c>
      <c r="B148" s="660" t="s">
        <v>1498</v>
      </c>
      <c r="C148" s="661" t="s">
        <v>570</v>
      </c>
      <c r="D148" s="662" t="s">
        <v>1500</v>
      </c>
      <c r="E148" s="661" t="s">
        <v>2915</v>
      </c>
      <c r="F148" s="662" t="s">
        <v>2916</v>
      </c>
      <c r="G148" s="661" t="s">
        <v>2358</v>
      </c>
      <c r="H148" s="661" t="s">
        <v>2359</v>
      </c>
      <c r="I148" s="663">
        <v>60.5</v>
      </c>
      <c r="J148" s="663">
        <v>15</v>
      </c>
      <c r="K148" s="664">
        <v>907.5</v>
      </c>
    </row>
    <row r="149" spans="1:11" ht="14.4" customHeight="1" x14ac:dyDescent="0.3">
      <c r="A149" s="659" t="s">
        <v>556</v>
      </c>
      <c r="B149" s="660" t="s">
        <v>1498</v>
      </c>
      <c r="C149" s="661" t="s">
        <v>570</v>
      </c>
      <c r="D149" s="662" t="s">
        <v>1500</v>
      </c>
      <c r="E149" s="661" t="s">
        <v>2915</v>
      </c>
      <c r="F149" s="662" t="s">
        <v>2916</v>
      </c>
      <c r="G149" s="661" t="s">
        <v>2453</v>
      </c>
      <c r="H149" s="661" t="s">
        <v>2454</v>
      </c>
      <c r="I149" s="663">
        <v>2118.5</v>
      </c>
      <c r="J149" s="663">
        <v>5</v>
      </c>
      <c r="K149" s="664">
        <v>10592.5</v>
      </c>
    </row>
    <row r="150" spans="1:11" ht="14.4" customHeight="1" x14ac:dyDescent="0.3">
      <c r="A150" s="659" t="s">
        <v>556</v>
      </c>
      <c r="B150" s="660" t="s">
        <v>1498</v>
      </c>
      <c r="C150" s="661" t="s">
        <v>570</v>
      </c>
      <c r="D150" s="662" t="s">
        <v>1500</v>
      </c>
      <c r="E150" s="661" t="s">
        <v>2915</v>
      </c>
      <c r="F150" s="662" t="s">
        <v>2916</v>
      </c>
      <c r="G150" s="661" t="s">
        <v>2455</v>
      </c>
      <c r="H150" s="661" t="s">
        <v>2456</v>
      </c>
      <c r="I150" s="663">
        <v>1003.1</v>
      </c>
      <c r="J150" s="663">
        <v>1</v>
      </c>
      <c r="K150" s="664">
        <v>1003.1</v>
      </c>
    </row>
    <row r="151" spans="1:11" ht="14.4" customHeight="1" x14ac:dyDescent="0.3">
      <c r="A151" s="659" t="s">
        <v>556</v>
      </c>
      <c r="B151" s="660" t="s">
        <v>1498</v>
      </c>
      <c r="C151" s="661" t="s">
        <v>570</v>
      </c>
      <c r="D151" s="662" t="s">
        <v>1500</v>
      </c>
      <c r="E151" s="661" t="s">
        <v>2931</v>
      </c>
      <c r="F151" s="662" t="s">
        <v>2932</v>
      </c>
      <c r="G151" s="661" t="s">
        <v>2457</v>
      </c>
      <c r="H151" s="661" t="s">
        <v>2458</v>
      </c>
      <c r="I151" s="663">
        <v>6.246666666666667</v>
      </c>
      <c r="J151" s="663">
        <v>450</v>
      </c>
      <c r="K151" s="664">
        <v>2810.04</v>
      </c>
    </row>
    <row r="152" spans="1:11" ht="14.4" customHeight="1" x14ac:dyDescent="0.3">
      <c r="A152" s="659" t="s">
        <v>556</v>
      </c>
      <c r="B152" s="660" t="s">
        <v>1498</v>
      </c>
      <c r="C152" s="661" t="s">
        <v>570</v>
      </c>
      <c r="D152" s="662" t="s">
        <v>1500</v>
      </c>
      <c r="E152" s="661" t="s">
        <v>2931</v>
      </c>
      <c r="F152" s="662" t="s">
        <v>2932</v>
      </c>
      <c r="G152" s="661" t="s">
        <v>2459</v>
      </c>
      <c r="H152" s="661" t="s">
        <v>2460</v>
      </c>
      <c r="I152" s="663">
        <v>2940</v>
      </c>
      <c r="J152" s="663">
        <v>1</v>
      </c>
      <c r="K152" s="664">
        <v>2940</v>
      </c>
    </row>
    <row r="153" spans="1:11" ht="14.4" customHeight="1" x14ac:dyDescent="0.3">
      <c r="A153" s="659" t="s">
        <v>556</v>
      </c>
      <c r="B153" s="660" t="s">
        <v>1498</v>
      </c>
      <c r="C153" s="661" t="s">
        <v>570</v>
      </c>
      <c r="D153" s="662" t="s">
        <v>1500</v>
      </c>
      <c r="E153" s="661" t="s">
        <v>2931</v>
      </c>
      <c r="F153" s="662" t="s">
        <v>2932</v>
      </c>
      <c r="G153" s="661" t="s">
        <v>2461</v>
      </c>
      <c r="H153" s="661" t="s">
        <v>2462</v>
      </c>
      <c r="I153" s="663">
        <v>2156</v>
      </c>
      <c r="J153" s="663">
        <v>1</v>
      </c>
      <c r="K153" s="664">
        <v>2156</v>
      </c>
    </row>
    <row r="154" spans="1:11" ht="14.4" customHeight="1" x14ac:dyDescent="0.3">
      <c r="A154" s="659" t="s">
        <v>556</v>
      </c>
      <c r="B154" s="660" t="s">
        <v>1498</v>
      </c>
      <c r="C154" s="661" t="s">
        <v>570</v>
      </c>
      <c r="D154" s="662" t="s">
        <v>1500</v>
      </c>
      <c r="E154" s="661" t="s">
        <v>2917</v>
      </c>
      <c r="F154" s="662" t="s">
        <v>2918</v>
      </c>
      <c r="G154" s="661" t="s">
        <v>2463</v>
      </c>
      <c r="H154" s="661" t="s">
        <v>2464</v>
      </c>
      <c r="I154" s="663">
        <v>3971.33</v>
      </c>
      <c r="J154" s="663">
        <v>1</v>
      </c>
      <c r="K154" s="664">
        <v>3971.33</v>
      </c>
    </row>
    <row r="155" spans="1:11" ht="14.4" customHeight="1" x14ac:dyDescent="0.3">
      <c r="A155" s="659" t="s">
        <v>556</v>
      </c>
      <c r="B155" s="660" t="s">
        <v>1498</v>
      </c>
      <c r="C155" s="661" t="s">
        <v>570</v>
      </c>
      <c r="D155" s="662" t="s">
        <v>1500</v>
      </c>
      <c r="E155" s="661" t="s">
        <v>2917</v>
      </c>
      <c r="F155" s="662" t="s">
        <v>2918</v>
      </c>
      <c r="G155" s="661" t="s">
        <v>2465</v>
      </c>
      <c r="H155" s="661" t="s">
        <v>2466</v>
      </c>
      <c r="I155" s="663">
        <v>3957.4833333333336</v>
      </c>
      <c r="J155" s="663">
        <v>3</v>
      </c>
      <c r="K155" s="664">
        <v>11872.45</v>
      </c>
    </row>
    <row r="156" spans="1:11" ht="14.4" customHeight="1" x14ac:dyDescent="0.3">
      <c r="A156" s="659" t="s">
        <v>556</v>
      </c>
      <c r="B156" s="660" t="s">
        <v>1498</v>
      </c>
      <c r="C156" s="661" t="s">
        <v>570</v>
      </c>
      <c r="D156" s="662" t="s">
        <v>1500</v>
      </c>
      <c r="E156" s="661" t="s">
        <v>2917</v>
      </c>
      <c r="F156" s="662" t="s">
        <v>2918</v>
      </c>
      <c r="G156" s="661" t="s">
        <v>2467</v>
      </c>
      <c r="H156" s="661" t="s">
        <v>2468</v>
      </c>
      <c r="I156" s="663">
        <v>3967.5316666666672</v>
      </c>
      <c r="J156" s="663">
        <v>10</v>
      </c>
      <c r="K156" s="664">
        <v>39607.040000000001</v>
      </c>
    </row>
    <row r="157" spans="1:11" ht="14.4" customHeight="1" x14ac:dyDescent="0.3">
      <c r="A157" s="659" t="s">
        <v>556</v>
      </c>
      <c r="B157" s="660" t="s">
        <v>1498</v>
      </c>
      <c r="C157" s="661" t="s">
        <v>570</v>
      </c>
      <c r="D157" s="662" t="s">
        <v>1500</v>
      </c>
      <c r="E157" s="661" t="s">
        <v>2917</v>
      </c>
      <c r="F157" s="662" t="s">
        <v>2918</v>
      </c>
      <c r="G157" s="661" t="s">
        <v>2469</v>
      </c>
      <c r="H157" s="661" t="s">
        <v>2470</v>
      </c>
      <c r="I157" s="663">
        <v>271.70333333333332</v>
      </c>
      <c r="J157" s="663">
        <v>5</v>
      </c>
      <c r="K157" s="664">
        <v>1358.5099999999998</v>
      </c>
    </row>
    <row r="158" spans="1:11" ht="14.4" customHeight="1" x14ac:dyDescent="0.3">
      <c r="A158" s="659" t="s">
        <v>556</v>
      </c>
      <c r="B158" s="660" t="s">
        <v>1498</v>
      </c>
      <c r="C158" s="661" t="s">
        <v>570</v>
      </c>
      <c r="D158" s="662" t="s">
        <v>1500</v>
      </c>
      <c r="E158" s="661" t="s">
        <v>2917</v>
      </c>
      <c r="F158" s="662" t="s">
        <v>2918</v>
      </c>
      <c r="G158" s="661" t="s">
        <v>2469</v>
      </c>
      <c r="H158" s="661" t="s">
        <v>2471</v>
      </c>
      <c r="I158" s="663">
        <v>271.69666666666666</v>
      </c>
      <c r="J158" s="663">
        <v>6</v>
      </c>
      <c r="K158" s="664">
        <v>1630.1799999999998</v>
      </c>
    </row>
    <row r="159" spans="1:11" ht="14.4" customHeight="1" x14ac:dyDescent="0.3">
      <c r="A159" s="659" t="s">
        <v>556</v>
      </c>
      <c r="B159" s="660" t="s">
        <v>1498</v>
      </c>
      <c r="C159" s="661" t="s">
        <v>570</v>
      </c>
      <c r="D159" s="662" t="s">
        <v>1500</v>
      </c>
      <c r="E159" s="661" t="s">
        <v>2917</v>
      </c>
      <c r="F159" s="662" t="s">
        <v>2918</v>
      </c>
      <c r="G159" s="661" t="s">
        <v>2472</v>
      </c>
      <c r="H159" s="661" t="s">
        <v>2473</v>
      </c>
      <c r="I159" s="663">
        <v>347.12</v>
      </c>
      <c r="J159" s="663">
        <v>1</v>
      </c>
      <c r="K159" s="664">
        <v>347.12</v>
      </c>
    </row>
    <row r="160" spans="1:11" ht="14.4" customHeight="1" x14ac:dyDescent="0.3">
      <c r="A160" s="659" t="s">
        <v>556</v>
      </c>
      <c r="B160" s="660" t="s">
        <v>1498</v>
      </c>
      <c r="C160" s="661" t="s">
        <v>570</v>
      </c>
      <c r="D160" s="662" t="s">
        <v>1500</v>
      </c>
      <c r="E160" s="661" t="s">
        <v>2917</v>
      </c>
      <c r="F160" s="662" t="s">
        <v>2918</v>
      </c>
      <c r="G160" s="661" t="s">
        <v>2474</v>
      </c>
      <c r="H160" s="661" t="s">
        <v>2475</v>
      </c>
      <c r="I160" s="663">
        <v>275.86</v>
      </c>
      <c r="J160" s="663">
        <v>1</v>
      </c>
      <c r="K160" s="664">
        <v>275.86</v>
      </c>
    </row>
    <row r="161" spans="1:11" ht="14.4" customHeight="1" x14ac:dyDescent="0.3">
      <c r="A161" s="659" t="s">
        <v>556</v>
      </c>
      <c r="B161" s="660" t="s">
        <v>1498</v>
      </c>
      <c r="C161" s="661" t="s">
        <v>570</v>
      </c>
      <c r="D161" s="662" t="s">
        <v>1500</v>
      </c>
      <c r="E161" s="661" t="s">
        <v>2917</v>
      </c>
      <c r="F161" s="662" t="s">
        <v>2918</v>
      </c>
      <c r="G161" s="661" t="s">
        <v>2476</v>
      </c>
      <c r="H161" s="661" t="s">
        <v>2477</v>
      </c>
      <c r="I161" s="663">
        <v>517.23</v>
      </c>
      <c r="J161" s="663">
        <v>1</v>
      </c>
      <c r="K161" s="664">
        <v>517.23</v>
      </c>
    </row>
    <row r="162" spans="1:11" ht="14.4" customHeight="1" x14ac:dyDescent="0.3">
      <c r="A162" s="659" t="s">
        <v>556</v>
      </c>
      <c r="B162" s="660" t="s">
        <v>1498</v>
      </c>
      <c r="C162" s="661" t="s">
        <v>570</v>
      </c>
      <c r="D162" s="662" t="s">
        <v>1500</v>
      </c>
      <c r="E162" s="661" t="s">
        <v>2917</v>
      </c>
      <c r="F162" s="662" t="s">
        <v>2918</v>
      </c>
      <c r="G162" s="661" t="s">
        <v>2478</v>
      </c>
      <c r="H162" s="661" t="s">
        <v>2479</v>
      </c>
      <c r="I162" s="663">
        <v>186.21</v>
      </c>
      <c r="J162" s="663">
        <v>3</v>
      </c>
      <c r="K162" s="664">
        <v>558.62</v>
      </c>
    </row>
    <row r="163" spans="1:11" ht="14.4" customHeight="1" x14ac:dyDescent="0.3">
      <c r="A163" s="659" t="s">
        <v>556</v>
      </c>
      <c r="B163" s="660" t="s">
        <v>1498</v>
      </c>
      <c r="C163" s="661" t="s">
        <v>570</v>
      </c>
      <c r="D163" s="662" t="s">
        <v>1500</v>
      </c>
      <c r="E163" s="661" t="s">
        <v>2917</v>
      </c>
      <c r="F163" s="662" t="s">
        <v>2918</v>
      </c>
      <c r="G163" s="661" t="s">
        <v>2480</v>
      </c>
      <c r="H163" s="661" t="s">
        <v>2481</v>
      </c>
      <c r="I163" s="663">
        <v>31.66</v>
      </c>
      <c r="J163" s="663">
        <v>25</v>
      </c>
      <c r="K163" s="664">
        <v>791.44</v>
      </c>
    </row>
    <row r="164" spans="1:11" ht="14.4" customHeight="1" x14ac:dyDescent="0.3">
      <c r="A164" s="659" t="s">
        <v>556</v>
      </c>
      <c r="B164" s="660" t="s">
        <v>1498</v>
      </c>
      <c r="C164" s="661" t="s">
        <v>570</v>
      </c>
      <c r="D164" s="662" t="s">
        <v>1500</v>
      </c>
      <c r="E164" s="661" t="s">
        <v>2917</v>
      </c>
      <c r="F164" s="662" t="s">
        <v>2918</v>
      </c>
      <c r="G164" s="661" t="s">
        <v>2482</v>
      </c>
      <c r="H164" s="661" t="s">
        <v>2483</v>
      </c>
      <c r="I164" s="663">
        <v>71.39</v>
      </c>
      <c r="J164" s="663">
        <v>90</v>
      </c>
      <c r="K164" s="664">
        <v>6425.1</v>
      </c>
    </row>
    <row r="165" spans="1:11" ht="14.4" customHeight="1" x14ac:dyDescent="0.3">
      <c r="A165" s="659" t="s">
        <v>556</v>
      </c>
      <c r="B165" s="660" t="s">
        <v>1498</v>
      </c>
      <c r="C165" s="661" t="s">
        <v>570</v>
      </c>
      <c r="D165" s="662" t="s">
        <v>1500</v>
      </c>
      <c r="E165" s="661" t="s">
        <v>2917</v>
      </c>
      <c r="F165" s="662" t="s">
        <v>2918</v>
      </c>
      <c r="G165" s="661" t="s">
        <v>2484</v>
      </c>
      <c r="H165" s="661" t="s">
        <v>2485</v>
      </c>
      <c r="I165" s="663">
        <v>4079.7933333333335</v>
      </c>
      <c r="J165" s="663">
        <v>3</v>
      </c>
      <c r="K165" s="664">
        <v>12239.380000000001</v>
      </c>
    </row>
    <row r="166" spans="1:11" ht="14.4" customHeight="1" x14ac:dyDescent="0.3">
      <c r="A166" s="659" t="s">
        <v>556</v>
      </c>
      <c r="B166" s="660" t="s">
        <v>1498</v>
      </c>
      <c r="C166" s="661" t="s">
        <v>570</v>
      </c>
      <c r="D166" s="662" t="s">
        <v>1500</v>
      </c>
      <c r="E166" s="661" t="s">
        <v>2917</v>
      </c>
      <c r="F166" s="662" t="s">
        <v>2918</v>
      </c>
      <c r="G166" s="661" t="s">
        <v>2375</v>
      </c>
      <c r="H166" s="661" t="s">
        <v>2376</v>
      </c>
      <c r="I166" s="663">
        <v>161.5</v>
      </c>
      <c r="J166" s="663">
        <v>6</v>
      </c>
      <c r="K166" s="664">
        <v>969</v>
      </c>
    </row>
    <row r="167" spans="1:11" ht="14.4" customHeight="1" x14ac:dyDescent="0.3">
      <c r="A167" s="659" t="s">
        <v>556</v>
      </c>
      <c r="B167" s="660" t="s">
        <v>1498</v>
      </c>
      <c r="C167" s="661" t="s">
        <v>570</v>
      </c>
      <c r="D167" s="662" t="s">
        <v>1500</v>
      </c>
      <c r="E167" s="661" t="s">
        <v>2917</v>
      </c>
      <c r="F167" s="662" t="s">
        <v>2918</v>
      </c>
      <c r="G167" s="661" t="s">
        <v>2486</v>
      </c>
      <c r="H167" s="661" t="s">
        <v>2487</v>
      </c>
      <c r="I167" s="663">
        <v>3962.75</v>
      </c>
      <c r="J167" s="663">
        <v>2</v>
      </c>
      <c r="K167" s="664">
        <v>7925.5</v>
      </c>
    </row>
    <row r="168" spans="1:11" ht="14.4" customHeight="1" x14ac:dyDescent="0.3">
      <c r="A168" s="659" t="s">
        <v>556</v>
      </c>
      <c r="B168" s="660" t="s">
        <v>1498</v>
      </c>
      <c r="C168" s="661" t="s">
        <v>570</v>
      </c>
      <c r="D168" s="662" t="s">
        <v>1500</v>
      </c>
      <c r="E168" s="661" t="s">
        <v>2917</v>
      </c>
      <c r="F168" s="662" t="s">
        <v>2918</v>
      </c>
      <c r="G168" s="661" t="s">
        <v>2488</v>
      </c>
      <c r="H168" s="661" t="s">
        <v>2489</v>
      </c>
      <c r="I168" s="663">
        <v>4248.0540000000001</v>
      </c>
      <c r="J168" s="663">
        <v>6</v>
      </c>
      <c r="K168" s="664">
        <v>25475.3</v>
      </c>
    </row>
    <row r="169" spans="1:11" ht="14.4" customHeight="1" x14ac:dyDescent="0.3">
      <c r="A169" s="659" t="s">
        <v>556</v>
      </c>
      <c r="B169" s="660" t="s">
        <v>1498</v>
      </c>
      <c r="C169" s="661" t="s">
        <v>570</v>
      </c>
      <c r="D169" s="662" t="s">
        <v>1500</v>
      </c>
      <c r="E169" s="661" t="s">
        <v>2917</v>
      </c>
      <c r="F169" s="662" t="s">
        <v>2918</v>
      </c>
      <c r="G169" s="661" t="s">
        <v>2490</v>
      </c>
      <c r="H169" s="661" t="s">
        <v>2491</v>
      </c>
      <c r="I169" s="663">
        <v>1122.8699999999999</v>
      </c>
      <c r="J169" s="663">
        <v>4</v>
      </c>
      <c r="K169" s="664">
        <v>4491.4799999999996</v>
      </c>
    </row>
    <row r="170" spans="1:11" ht="14.4" customHeight="1" x14ac:dyDescent="0.3">
      <c r="A170" s="659" t="s">
        <v>556</v>
      </c>
      <c r="B170" s="660" t="s">
        <v>1498</v>
      </c>
      <c r="C170" s="661" t="s">
        <v>570</v>
      </c>
      <c r="D170" s="662" t="s">
        <v>1500</v>
      </c>
      <c r="E170" s="661" t="s">
        <v>2917</v>
      </c>
      <c r="F170" s="662" t="s">
        <v>2918</v>
      </c>
      <c r="G170" s="661" t="s">
        <v>2492</v>
      </c>
      <c r="H170" s="661" t="s">
        <v>2493</v>
      </c>
      <c r="I170" s="663">
        <v>1003.1</v>
      </c>
      <c r="J170" s="663">
        <v>1</v>
      </c>
      <c r="K170" s="664">
        <v>1003.1</v>
      </c>
    </row>
    <row r="171" spans="1:11" ht="14.4" customHeight="1" x14ac:dyDescent="0.3">
      <c r="A171" s="659" t="s">
        <v>556</v>
      </c>
      <c r="B171" s="660" t="s">
        <v>1498</v>
      </c>
      <c r="C171" s="661" t="s">
        <v>570</v>
      </c>
      <c r="D171" s="662" t="s">
        <v>1500</v>
      </c>
      <c r="E171" s="661" t="s">
        <v>2917</v>
      </c>
      <c r="F171" s="662" t="s">
        <v>2918</v>
      </c>
      <c r="G171" s="661" t="s">
        <v>2494</v>
      </c>
      <c r="H171" s="661" t="s">
        <v>2495</v>
      </c>
      <c r="I171" s="663">
        <v>3156.75</v>
      </c>
      <c r="J171" s="663">
        <v>1</v>
      </c>
      <c r="K171" s="664">
        <v>3156.75</v>
      </c>
    </row>
    <row r="172" spans="1:11" ht="14.4" customHeight="1" x14ac:dyDescent="0.3">
      <c r="A172" s="659" t="s">
        <v>556</v>
      </c>
      <c r="B172" s="660" t="s">
        <v>1498</v>
      </c>
      <c r="C172" s="661" t="s">
        <v>570</v>
      </c>
      <c r="D172" s="662" t="s">
        <v>1500</v>
      </c>
      <c r="E172" s="661" t="s">
        <v>2917</v>
      </c>
      <c r="F172" s="662" t="s">
        <v>2918</v>
      </c>
      <c r="G172" s="661" t="s">
        <v>2496</v>
      </c>
      <c r="H172" s="661" t="s">
        <v>2497</v>
      </c>
      <c r="I172" s="663">
        <v>3978.1779999999999</v>
      </c>
      <c r="J172" s="663">
        <v>5</v>
      </c>
      <c r="K172" s="664">
        <v>19890.89</v>
      </c>
    </row>
    <row r="173" spans="1:11" ht="14.4" customHeight="1" x14ac:dyDescent="0.3">
      <c r="A173" s="659" t="s">
        <v>556</v>
      </c>
      <c r="B173" s="660" t="s">
        <v>1498</v>
      </c>
      <c r="C173" s="661" t="s">
        <v>570</v>
      </c>
      <c r="D173" s="662" t="s">
        <v>1500</v>
      </c>
      <c r="E173" s="661" t="s">
        <v>2917</v>
      </c>
      <c r="F173" s="662" t="s">
        <v>2918</v>
      </c>
      <c r="G173" s="661" t="s">
        <v>2498</v>
      </c>
      <c r="H173" s="661" t="s">
        <v>2499</v>
      </c>
      <c r="I173" s="663">
        <v>723.58</v>
      </c>
      <c r="J173" s="663">
        <v>40</v>
      </c>
      <c r="K173" s="664">
        <v>28943.200000000001</v>
      </c>
    </row>
    <row r="174" spans="1:11" ht="14.4" customHeight="1" x14ac:dyDescent="0.3">
      <c r="A174" s="659" t="s">
        <v>556</v>
      </c>
      <c r="B174" s="660" t="s">
        <v>1498</v>
      </c>
      <c r="C174" s="661" t="s">
        <v>570</v>
      </c>
      <c r="D174" s="662" t="s">
        <v>1500</v>
      </c>
      <c r="E174" s="661" t="s">
        <v>2917</v>
      </c>
      <c r="F174" s="662" t="s">
        <v>2918</v>
      </c>
      <c r="G174" s="661" t="s">
        <v>2500</v>
      </c>
      <c r="H174" s="661" t="s">
        <v>2501</v>
      </c>
      <c r="I174" s="663">
        <v>118.58</v>
      </c>
      <c r="J174" s="663">
        <v>40</v>
      </c>
      <c r="K174" s="664">
        <v>4743.2</v>
      </c>
    </row>
    <row r="175" spans="1:11" ht="14.4" customHeight="1" x14ac:dyDescent="0.3">
      <c r="A175" s="659" t="s">
        <v>556</v>
      </c>
      <c r="B175" s="660" t="s">
        <v>1498</v>
      </c>
      <c r="C175" s="661" t="s">
        <v>570</v>
      </c>
      <c r="D175" s="662" t="s">
        <v>1500</v>
      </c>
      <c r="E175" s="661" t="s">
        <v>2917</v>
      </c>
      <c r="F175" s="662" t="s">
        <v>2918</v>
      </c>
      <c r="G175" s="661" t="s">
        <v>2502</v>
      </c>
      <c r="H175" s="661" t="s">
        <v>2503</v>
      </c>
      <c r="I175" s="663">
        <v>664.38499999999999</v>
      </c>
      <c r="J175" s="663">
        <v>3</v>
      </c>
      <c r="K175" s="664">
        <v>1993.1599999999999</v>
      </c>
    </row>
    <row r="176" spans="1:11" ht="14.4" customHeight="1" x14ac:dyDescent="0.3">
      <c r="A176" s="659" t="s">
        <v>556</v>
      </c>
      <c r="B176" s="660" t="s">
        <v>1498</v>
      </c>
      <c r="C176" s="661" t="s">
        <v>570</v>
      </c>
      <c r="D176" s="662" t="s">
        <v>1500</v>
      </c>
      <c r="E176" s="661" t="s">
        <v>2917</v>
      </c>
      <c r="F176" s="662" t="s">
        <v>2918</v>
      </c>
      <c r="G176" s="661" t="s">
        <v>2504</v>
      </c>
      <c r="H176" s="661" t="s">
        <v>2505</v>
      </c>
      <c r="I176" s="663">
        <v>2932.65</v>
      </c>
      <c r="J176" s="663">
        <v>1</v>
      </c>
      <c r="K176" s="664">
        <v>2932.65</v>
      </c>
    </row>
    <row r="177" spans="1:11" ht="14.4" customHeight="1" x14ac:dyDescent="0.3">
      <c r="A177" s="659" t="s">
        <v>556</v>
      </c>
      <c r="B177" s="660" t="s">
        <v>1498</v>
      </c>
      <c r="C177" s="661" t="s">
        <v>570</v>
      </c>
      <c r="D177" s="662" t="s">
        <v>1500</v>
      </c>
      <c r="E177" s="661" t="s">
        <v>2917</v>
      </c>
      <c r="F177" s="662" t="s">
        <v>2918</v>
      </c>
      <c r="G177" s="661" t="s">
        <v>2506</v>
      </c>
      <c r="H177" s="661" t="s">
        <v>2507</v>
      </c>
      <c r="I177" s="663">
        <v>3986</v>
      </c>
      <c r="J177" s="663">
        <v>2</v>
      </c>
      <c r="K177" s="664">
        <v>7972</v>
      </c>
    </row>
    <row r="178" spans="1:11" ht="14.4" customHeight="1" x14ac:dyDescent="0.3">
      <c r="A178" s="659" t="s">
        <v>556</v>
      </c>
      <c r="B178" s="660" t="s">
        <v>1498</v>
      </c>
      <c r="C178" s="661" t="s">
        <v>570</v>
      </c>
      <c r="D178" s="662" t="s">
        <v>1500</v>
      </c>
      <c r="E178" s="661" t="s">
        <v>2917</v>
      </c>
      <c r="F178" s="662" t="s">
        <v>2918</v>
      </c>
      <c r="G178" s="661" t="s">
        <v>2508</v>
      </c>
      <c r="H178" s="661" t="s">
        <v>2509</v>
      </c>
      <c r="I178" s="663">
        <v>4236.7700000000004</v>
      </c>
      <c r="J178" s="663">
        <v>1</v>
      </c>
      <c r="K178" s="664">
        <v>4236.7700000000004</v>
      </c>
    </row>
    <row r="179" spans="1:11" ht="14.4" customHeight="1" x14ac:dyDescent="0.3">
      <c r="A179" s="659" t="s">
        <v>556</v>
      </c>
      <c r="B179" s="660" t="s">
        <v>1498</v>
      </c>
      <c r="C179" s="661" t="s">
        <v>570</v>
      </c>
      <c r="D179" s="662" t="s">
        <v>1500</v>
      </c>
      <c r="E179" s="661" t="s">
        <v>2917</v>
      </c>
      <c r="F179" s="662" t="s">
        <v>2918</v>
      </c>
      <c r="G179" s="661" t="s">
        <v>2510</v>
      </c>
      <c r="H179" s="661" t="s">
        <v>2511</v>
      </c>
      <c r="I179" s="663">
        <v>71.39</v>
      </c>
      <c r="J179" s="663">
        <v>90</v>
      </c>
      <c r="K179" s="664">
        <v>6425.1</v>
      </c>
    </row>
    <row r="180" spans="1:11" ht="14.4" customHeight="1" x14ac:dyDescent="0.3">
      <c r="A180" s="659" t="s">
        <v>556</v>
      </c>
      <c r="B180" s="660" t="s">
        <v>1498</v>
      </c>
      <c r="C180" s="661" t="s">
        <v>570</v>
      </c>
      <c r="D180" s="662" t="s">
        <v>1500</v>
      </c>
      <c r="E180" s="661" t="s">
        <v>2917</v>
      </c>
      <c r="F180" s="662" t="s">
        <v>2918</v>
      </c>
      <c r="G180" s="661" t="s">
        <v>2512</v>
      </c>
      <c r="H180" s="661" t="s">
        <v>2513</v>
      </c>
      <c r="I180" s="663">
        <v>71.39</v>
      </c>
      <c r="J180" s="663">
        <v>90</v>
      </c>
      <c r="K180" s="664">
        <v>6425.1</v>
      </c>
    </row>
    <row r="181" spans="1:11" ht="14.4" customHeight="1" x14ac:dyDescent="0.3">
      <c r="A181" s="659" t="s">
        <v>556</v>
      </c>
      <c r="B181" s="660" t="s">
        <v>1498</v>
      </c>
      <c r="C181" s="661" t="s">
        <v>570</v>
      </c>
      <c r="D181" s="662" t="s">
        <v>1500</v>
      </c>
      <c r="E181" s="661" t="s">
        <v>2917</v>
      </c>
      <c r="F181" s="662" t="s">
        <v>2918</v>
      </c>
      <c r="G181" s="661" t="s">
        <v>2514</v>
      </c>
      <c r="H181" s="661" t="s">
        <v>2515</v>
      </c>
      <c r="I181" s="663">
        <v>7046.18</v>
      </c>
      <c r="J181" s="663">
        <v>2</v>
      </c>
      <c r="K181" s="664">
        <v>14092.36</v>
      </c>
    </row>
    <row r="182" spans="1:11" ht="14.4" customHeight="1" x14ac:dyDescent="0.3">
      <c r="A182" s="659" t="s">
        <v>556</v>
      </c>
      <c r="B182" s="660" t="s">
        <v>1498</v>
      </c>
      <c r="C182" s="661" t="s">
        <v>570</v>
      </c>
      <c r="D182" s="662" t="s">
        <v>1500</v>
      </c>
      <c r="E182" s="661" t="s">
        <v>2917</v>
      </c>
      <c r="F182" s="662" t="s">
        <v>2918</v>
      </c>
      <c r="G182" s="661" t="s">
        <v>2516</v>
      </c>
      <c r="H182" s="661" t="s">
        <v>2517</v>
      </c>
      <c r="I182" s="663">
        <v>723.58</v>
      </c>
      <c r="J182" s="663">
        <v>20</v>
      </c>
      <c r="K182" s="664">
        <v>14471.6</v>
      </c>
    </row>
    <row r="183" spans="1:11" ht="14.4" customHeight="1" x14ac:dyDescent="0.3">
      <c r="A183" s="659" t="s">
        <v>556</v>
      </c>
      <c r="B183" s="660" t="s">
        <v>1498</v>
      </c>
      <c r="C183" s="661" t="s">
        <v>570</v>
      </c>
      <c r="D183" s="662" t="s">
        <v>1500</v>
      </c>
      <c r="E183" s="661" t="s">
        <v>2917</v>
      </c>
      <c r="F183" s="662" t="s">
        <v>2918</v>
      </c>
      <c r="G183" s="661" t="s">
        <v>2518</v>
      </c>
      <c r="H183" s="661" t="s">
        <v>2519</v>
      </c>
      <c r="I183" s="663">
        <v>3277.51</v>
      </c>
      <c r="J183" s="663">
        <v>1</v>
      </c>
      <c r="K183" s="664">
        <v>3277.51</v>
      </c>
    </row>
    <row r="184" spans="1:11" ht="14.4" customHeight="1" x14ac:dyDescent="0.3">
      <c r="A184" s="659" t="s">
        <v>556</v>
      </c>
      <c r="B184" s="660" t="s">
        <v>1498</v>
      </c>
      <c r="C184" s="661" t="s">
        <v>570</v>
      </c>
      <c r="D184" s="662" t="s">
        <v>1500</v>
      </c>
      <c r="E184" s="661" t="s">
        <v>2917</v>
      </c>
      <c r="F184" s="662" t="s">
        <v>2918</v>
      </c>
      <c r="G184" s="661" t="s">
        <v>2520</v>
      </c>
      <c r="H184" s="661" t="s">
        <v>2521</v>
      </c>
      <c r="I184" s="663">
        <v>2865</v>
      </c>
      <c r="J184" s="663">
        <v>3</v>
      </c>
      <c r="K184" s="664">
        <v>8594.99</v>
      </c>
    </row>
    <row r="185" spans="1:11" ht="14.4" customHeight="1" x14ac:dyDescent="0.3">
      <c r="A185" s="659" t="s">
        <v>556</v>
      </c>
      <c r="B185" s="660" t="s">
        <v>1498</v>
      </c>
      <c r="C185" s="661" t="s">
        <v>570</v>
      </c>
      <c r="D185" s="662" t="s">
        <v>1500</v>
      </c>
      <c r="E185" s="661" t="s">
        <v>2917</v>
      </c>
      <c r="F185" s="662" t="s">
        <v>2918</v>
      </c>
      <c r="G185" s="661" t="s">
        <v>2520</v>
      </c>
      <c r="H185" s="661" t="s">
        <v>2522</v>
      </c>
      <c r="I185" s="663">
        <v>2435</v>
      </c>
      <c r="J185" s="663">
        <v>2</v>
      </c>
      <c r="K185" s="664">
        <v>4870</v>
      </c>
    </row>
    <row r="186" spans="1:11" ht="14.4" customHeight="1" x14ac:dyDescent="0.3">
      <c r="A186" s="659" t="s">
        <v>556</v>
      </c>
      <c r="B186" s="660" t="s">
        <v>1498</v>
      </c>
      <c r="C186" s="661" t="s">
        <v>570</v>
      </c>
      <c r="D186" s="662" t="s">
        <v>1500</v>
      </c>
      <c r="E186" s="661" t="s">
        <v>2917</v>
      </c>
      <c r="F186" s="662" t="s">
        <v>2918</v>
      </c>
      <c r="G186" s="661" t="s">
        <v>2523</v>
      </c>
      <c r="H186" s="661" t="s">
        <v>2524</v>
      </c>
      <c r="I186" s="663">
        <v>1040.7</v>
      </c>
      <c r="J186" s="663">
        <v>4</v>
      </c>
      <c r="K186" s="664">
        <v>4140.9400000000005</v>
      </c>
    </row>
    <row r="187" spans="1:11" ht="14.4" customHeight="1" x14ac:dyDescent="0.3">
      <c r="A187" s="659" t="s">
        <v>556</v>
      </c>
      <c r="B187" s="660" t="s">
        <v>1498</v>
      </c>
      <c r="C187" s="661" t="s">
        <v>570</v>
      </c>
      <c r="D187" s="662" t="s">
        <v>1500</v>
      </c>
      <c r="E187" s="661" t="s">
        <v>2917</v>
      </c>
      <c r="F187" s="662" t="s">
        <v>2918</v>
      </c>
      <c r="G187" s="661" t="s">
        <v>2525</v>
      </c>
      <c r="H187" s="661" t="s">
        <v>2526</v>
      </c>
      <c r="I187" s="663">
        <v>71.39</v>
      </c>
      <c r="J187" s="663">
        <v>90</v>
      </c>
      <c r="K187" s="664">
        <v>6425.1</v>
      </c>
    </row>
    <row r="188" spans="1:11" ht="14.4" customHeight="1" x14ac:dyDescent="0.3">
      <c r="A188" s="659" t="s">
        <v>556</v>
      </c>
      <c r="B188" s="660" t="s">
        <v>1498</v>
      </c>
      <c r="C188" s="661" t="s">
        <v>570</v>
      </c>
      <c r="D188" s="662" t="s">
        <v>1500</v>
      </c>
      <c r="E188" s="661" t="s">
        <v>2917</v>
      </c>
      <c r="F188" s="662" t="s">
        <v>2918</v>
      </c>
      <c r="G188" s="661" t="s">
        <v>2527</v>
      </c>
      <c r="H188" s="661" t="s">
        <v>2528</v>
      </c>
      <c r="I188" s="663">
        <v>454.02</v>
      </c>
      <c r="J188" s="663">
        <v>2</v>
      </c>
      <c r="K188" s="664">
        <v>908.04</v>
      </c>
    </row>
    <row r="189" spans="1:11" ht="14.4" customHeight="1" x14ac:dyDescent="0.3">
      <c r="A189" s="659" t="s">
        <v>556</v>
      </c>
      <c r="B189" s="660" t="s">
        <v>1498</v>
      </c>
      <c r="C189" s="661" t="s">
        <v>570</v>
      </c>
      <c r="D189" s="662" t="s">
        <v>1500</v>
      </c>
      <c r="E189" s="661" t="s">
        <v>2917</v>
      </c>
      <c r="F189" s="662" t="s">
        <v>2918</v>
      </c>
      <c r="G189" s="661" t="s">
        <v>2529</v>
      </c>
      <c r="H189" s="661" t="s">
        <v>2530</v>
      </c>
      <c r="I189" s="663">
        <v>528.04</v>
      </c>
      <c r="J189" s="663">
        <v>2</v>
      </c>
      <c r="K189" s="664">
        <v>1056.0899999999999</v>
      </c>
    </row>
    <row r="190" spans="1:11" ht="14.4" customHeight="1" x14ac:dyDescent="0.3">
      <c r="A190" s="659" t="s">
        <v>556</v>
      </c>
      <c r="B190" s="660" t="s">
        <v>1498</v>
      </c>
      <c r="C190" s="661" t="s">
        <v>570</v>
      </c>
      <c r="D190" s="662" t="s">
        <v>1500</v>
      </c>
      <c r="E190" s="661" t="s">
        <v>2917</v>
      </c>
      <c r="F190" s="662" t="s">
        <v>2918</v>
      </c>
      <c r="G190" s="661" t="s">
        <v>2531</v>
      </c>
      <c r="H190" s="661" t="s">
        <v>2532</v>
      </c>
      <c r="I190" s="663">
        <v>4598.0050000000001</v>
      </c>
      <c r="J190" s="663">
        <v>2</v>
      </c>
      <c r="K190" s="664">
        <v>9196.01</v>
      </c>
    </row>
    <row r="191" spans="1:11" ht="14.4" customHeight="1" x14ac:dyDescent="0.3">
      <c r="A191" s="659" t="s">
        <v>556</v>
      </c>
      <c r="B191" s="660" t="s">
        <v>1498</v>
      </c>
      <c r="C191" s="661" t="s">
        <v>570</v>
      </c>
      <c r="D191" s="662" t="s">
        <v>1500</v>
      </c>
      <c r="E191" s="661" t="s">
        <v>2917</v>
      </c>
      <c r="F191" s="662" t="s">
        <v>2918</v>
      </c>
      <c r="G191" s="661" t="s">
        <v>2533</v>
      </c>
      <c r="H191" s="661" t="s">
        <v>2534</v>
      </c>
      <c r="I191" s="663">
        <v>2200</v>
      </c>
      <c r="J191" s="663">
        <v>1</v>
      </c>
      <c r="K191" s="664">
        <v>2200</v>
      </c>
    </row>
    <row r="192" spans="1:11" ht="14.4" customHeight="1" x14ac:dyDescent="0.3">
      <c r="A192" s="659" t="s">
        <v>556</v>
      </c>
      <c r="B192" s="660" t="s">
        <v>1498</v>
      </c>
      <c r="C192" s="661" t="s">
        <v>570</v>
      </c>
      <c r="D192" s="662" t="s">
        <v>1500</v>
      </c>
      <c r="E192" s="661" t="s">
        <v>2917</v>
      </c>
      <c r="F192" s="662" t="s">
        <v>2918</v>
      </c>
      <c r="G192" s="661" t="s">
        <v>2535</v>
      </c>
      <c r="H192" s="661" t="s">
        <v>2536</v>
      </c>
      <c r="I192" s="663">
        <v>2200</v>
      </c>
      <c r="J192" s="663">
        <v>4</v>
      </c>
      <c r="K192" s="664">
        <v>8800</v>
      </c>
    </row>
    <row r="193" spans="1:11" ht="14.4" customHeight="1" x14ac:dyDescent="0.3">
      <c r="A193" s="659" t="s">
        <v>556</v>
      </c>
      <c r="B193" s="660" t="s">
        <v>1498</v>
      </c>
      <c r="C193" s="661" t="s">
        <v>570</v>
      </c>
      <c r="D193" s="662" t="s">
        <v>1500</v>
      </c>
      <c r="E193" s="661" t="s">
        <v>2917</v>
      </c>
      <c r="F193" s="662" t="s">
        <v>2918</v>
      </c>
      <c r="G193" s="661" t="s">
        <v>2537</v>
      </c>
      <c r="H193" s="661" t="s">
        <v>2538</v>
      </c>
      <c r="I193" s="663">
        <v>528.04</v>
      </c>
      <c r="J193" s="663">
        <v>1</v>
      </c>
      <c r="K193" s="664">
        <v>528.04</v>
      </c>
    </row>
    <row r="194" spans="1:11" ht="14.4" customHeight="1" x14ac:dyDescent="0.3">
      <c r="A194" s="659" t="s">
        <v>556</v>
      </c>
      <c r="B194" s="660" t="s">
        <v>1498</v>
      </c>
      <c r="C194" s="661" t="s">
        <v>570</v>
      </c>
      <c r="D194" s="662" t="s">
        <v>1500</v>
      </c>
      <c r="E194" s="661" t="s">
        <v>2917</v>
      </c>
      <c r="F194" s="662" t="s">
        <v>2918</v>
      </c>
      <c r="G194" s="661" t="s">
        <v>2539</v>
      </c>
      <c r="H194" s="661" t="s">
        <v>2540</v>
      </c>
      <c r="I194" s="663">
        <v>2200</v>
      </c>
      <c r="J194" s="663">
        <v>4</v>
      </c>
      <c r="K194" s="664">
        <v>8800</v>
      </c>
    </row>
    <row r="195" spans="1:11" ht="14.4" customHeight="1" x14ac:dyDescent="0.3">
      <c r="A195" s="659" t="s">
        <v>556</v>
      </c>
      <c r="B195" s="660" t="s">
        <v>1498</v>
      </c>
      <c r="C195" s="661" t="s">
        <v>570</v>
      </c>
      <c r="D195" s="662" t="s">
        <v>1500</v>
      </c>
      <c r="E195" s="661" t="s">
        <v>2917</v>
      </c>
      <c r="F195" s="662" t="s">
        <v>2918</v>
      </c>
      <c r="G195" s="661" t="s">
        <v>2541</v>
      </c>
      <c r="H195" s="661" t="s">
        <v>2542</v>
      </c>
      <c r="I195" s="663">
        <v>3105</v>
      </c>
      <c r="J195" s="663">
        <v>1</v>
      </c>
      <c r="K195" s="664">
        <v>3105</v>
      </c>
    </row>
    <row r="196" spans="1:11" ht="14.4" customHeight="1" x14ac:dyDescent="0.3">
      <c r="A196" s="659" t="s">
        <v>556</v>
      </c>
      <c r="B196" s="660" t="s">
        <v>1498</v>
      </c>
      <c r="C196" s="661" t="s">
        <v>570</v>
      </c>
      <c r="D196" s="662" t="s">
        <v>1500</v>
      </c>
      <c r="E196" s="661" t="s">
        <v>2917</v>
      </c>
      <c r="F196" s="662" t="s">
        <v>2918</v>
      </c>
      <c r="G196" s="661" t="s">
        <v>2543</v>
      </c>
      <c r="H196" s="661" t="s">
        <v>2544</v>
      </c>
      <c r="I196" s="663">
        <v>528.04999999999995</v>
      </c>
      <c r="J196" s="663">
        <v>1</v>
      </c>
      <c r="K196" s="664">
        <v>528.04999999999995</v>
      </c>
    </row>
    <row r="197" spans="1:11" ht="14.4" customHeight="1" x14ac:dyDescent="0.3">
      <c r="A197" s="659" t="s">
        <v>556</v>
      </c>
      <c r="B197" s="660" t="s">
        <v>1498</v>
      </c>
      <c r="C197" s="661" t="s">
        <v>570</v>
      </c>
      <c r="D197" s="662" t="s">
        <v>1500</v>
      </c>
      <c r="E197" s="661" t="s">
        <v>2917</v>
      </c>
      <c r="F197" s="662" t="s">
        <v>2918</v>
      </c>
      <c r="G197" s="661" t="s">
        <v>2545</v>
      </c>
      <c r="H197" s="661" t="s">
        <v>2546</v>
      </c>
      <c r="I197" s="663">
        <v>145.99</v>
      </c>
      <c r="J197" s="663">
        <v>1</v>
      </c>
      <c r="K197" s="664">
        <v>145.99</v>
      </c>
    </row>
    <row r="198" spans="1:11" ht="14.4" customHeight="1" x14ac:dyDescent="0.3">
      <c r="A198" s="659" t="s">
        <v>556</v>
      </c>
      <c r="B198" s="660" t="s">
        <v>1498</v>
      </c>
      <c r="C198" s="661" t="s">
        <v>570</v>
      </c>
      <c r="D198" s="662" t="s">
        <v>1500</v>
      </c>
      <c r="E198" s="661" t="s">
        <v>2917</v>
      </c>
      <c r="F198" s="662" t="s">
        <v>2918</v>
      </c>
      <c r="G198" s="661" t="s">
        <v>2547</v>
      </c>
      <c r="H198" s="661" t="s">
        <v>2548</v>
      </c>
      <c r="I198" s="663">
        <v>155.13999999999999</v>
      </c>
      <c r="J198" s="663">
        <v>1</v>
      </c>
      <c r="K198" s="664">
        <v>155.13999999999999</v>
      </c>
    </row>
    <row r="199" spans="1:11" ht="14.4" customHeight="1" x14ac:dyDescent="0.3">
      <c r="A199" s="659" t="s">
        <v>556</v>
      </c>
      <c r="B199" s="660" t="s">
        <v>1498</v>
      </c>
      <c r="C199" s="661" t="s">
        <v>570</v>
      </c>
      <c r="D199" s="662" t="s">
        <v>1500</v>
      </c>
      <c r="E199" s="661" t="s">
        <v>2917</v>
      </c>
      <c r="F199" s="662" t="s">
        <v>2918</v>
      </c>
      <c r="G199" s="661" t="s">
        <v>2549</v>
      </c>
      <c r="H199" s="661" t="s">
        <v>2550</v>
      </c>
      <c r="I199" s="663">
        <v>3885.25</v>
      </c>
      <c r="J199" s="663">
        <v>3</v>
      </c>
      <c r="K199" s="664">
        <v>11677</v>
      </c>
    </row>
    <row r="200" spans="1:11" ht="14.4" customHeight="1" x14ac:dyDescent="0.3">
      <c r="A200" s="659" t="s">
        <v>556</v>
      </c>
      <c r="B200" s="660" t="s">
        <v>1498</v>
      </c>
      <c r="C200" s="661" t="s">
        <v>570</v>
      </c>
      <c r="D200" s="662" t="s">
        <v>1500</v>
      </c>
      <c r="E200" s="661" t="s">
        <v>2917</v>
      </c>
      <c r="F200" s="662" t="s">
        <v>2918</v>
      </c>
      <c r="G200" s="661" t="s">
        <v>2551</v>
      </c>
      <c r="H200" s="661" t="s">
        <v>2552</v>
      </c>
      <c r="I200" s="663">
        <v>559.55999999999995</v>
      </c>
      <c r="J200" s="663">
        <v>1</v>
      </c>
      <c r="K200" s="664">
        <v>559.55999999999995</v>
      </c>
    </row>
    <row r="201" spans="1:11" ht="14.4" customHeight="1" x14ac:dyDescent="0.3">
      <c r="A201" s="659" t="s">
        <v>556</v>
      </c>
      <c r="B201" s="660" t="s">
        <v>1498</v>
      </c>
      <c r="C201" s="661" t="s">
        <v>570</v>
      </c>
      <c r="D201" s="662" t="s">
        <v>1500</v>
      </c>
      <c r="E201" s="661" t="s">
        <v>2917</v>
      </c>
      <c r="F201" s="662" t="s">
        <v>2918</v>
      </c>
      <c r="G201" s="661" t="s">
        <v>2553</v>
      </c>
      <c r="H201" s="661" t="s">
        <v>2554</v>
      </c>
      <c r="I201" s="663">
        <v>3892.3333333333335</v>
      </c>
      <c r="J201" s="663">
        <v>3</v>
      </c>
      <c r="K201" s="664">
        <v>11677</v>
      </c>
    </row>
    <row r="202" spans="1:11" ht="14.4" customHeight="1" x14ac:dyDescent="0.3">
      <c r="A202" s="659" t="s">
        <v>556</v>
      </c>
      <c r="B202" s="660" t="s">
        <v>1498</v>
      </c>
      <c r="C202" s="661" t="s">
        <v>570</v>
      </c>
      <c r="D202" s="662" t="s">
        <v>1500</v>
      </c>
      <c r="E202" s="661" t="s">
        <v>2917</v>
      </c>
      <c r="F202" s="662" t="s">
        <v>2918</v>
      </c>
      <c r="G202" s="661" t="s">
        <v>2555</v>
      </c>
      <c r="H202" s="661" t="s">
        <v>2556</v>
      </c>
      <c r="I202" s="663">
        <v>1725</v>
      </c>
      <c r="J202" s="663">
        <v>1</v>
      </c>
      <c r="K202" s="664">
        <v>1725</v>
      </c>
    </row>
    <row r="203" spans="1:11" ht="14.4" customHeight="1" x14ac:dyDescent="0.3">
      <c r="A203" s="659" t="s">
        <v>556</v>
      </c>
      <c r="B203" s="660" t="s">
        <v>1498</v>
      </c>
      <c r="C203" s="661" t="s">
        <v>570</v>
      </c>
      <c r="D203" s="662" t="s">
        <v>1500</v>
      </c>
      <c r="E203" s="661" t="s">
        <v>2917</v>
      </c>
      <c r="F203" s="662" t="s">
        <v>2918</v>
      </c>
      <c r="G203" s="661" t="s">
        <v>2557</v>
      </c>
      <c r="H203" s="661" t="s">
        <v>2558</v>
      </c>
      <c r="I203" s="663">
        <v>3864</v>
      </c>
      <c r="J203" s="663">
        <v>1</v>
      </c>
      <c r="K203" s="664">
        <v>3864</v>
      </c>
    </row>
    <row r="204" spans="1:11" ht="14.4" customHeight="1" x14ac:dyDescent="0.3">
      <c r="A204" s="659" t="s">
        <v>556</v>
      </c>
      <c r="B204" s="660" t="s">
        <v>1498</v>
      </c>
      <c r="C204" s="661" t="s">
        <v>570</v>
      </c>
      <c r="D204" s="662" t="s">
        <v>1500</v>
      </c>
      <c r="E204" s="661" t="s">
        <v>2917</v>
      </c>
      <c r="F204" s="662" t="s">
        <v>2918</v>
      </c>
      <c r="G204" s="661" t="s">
        <v>2559</v>
      </c>
      <c r="H204" s="661" t="s">
        <v>2560</v>
      </c>
      <c r="I204" s="663">
        <v>1020</v>
      </c>
      <c r="J204" s="663">
        <v>1</v>
      </c>
      <c r="K204" s="664">
        <v>1020</v>
      </c>
    </row>
    <row r="205" spans="1:11" ht="14.4" customHeight="1" x14ac:dyDescent="0.3">
      <c r="A205" s="659" t="s">
        <v>556</v>
      </c>
      <c r="B205" s="660" t="s">
        <v>1498</v>
      </c>
      <c r="C205" s="661" t="s">
        <v>570</v>
      </c>
      <c r="D205" s="662" t="s">
        <v>1500</v>
      </c>
      <c r="E205" s="661" t="s">
        <v>2917</v>
      </c>
      <c r="F205" s="662" t="s">
        <v>2918</v>
      </c>
      <c r="G205" s="661" t="s">
        <v>2561</v>
      </c>
      <c r="H205" s="661" t="s">
        <v>2562</v>
      </c>
      <c r="I205" s="663">
        <v>490</v>
      </c>
      <c r="J205" s="663">
        <v>1</v>
      </c>
      <c r="K205" s="664">
        <v>490</v>
      </c>
    </row>
    <row r="206" spans="1:11" ht="14.4" customHeight="1" x14ac:dyDescent="0.3">
      <c r="A206" s="659" t="s">
        <v>556</v>
      </c>
      <c r="B206" s="660" t="s">
        <v>1498</v>
      </c>
      <c r="C206" s="661" t="s">
        <v>570</v>
      </c>
      <c r="D206" s="662" t="s">
        <v>1500</v>
      </c>
      <c r="E206" s="661" t="s">
        <v>2917</v>
      </c>
      <c r="F206" s="662" t="s">
        <v>2918</v>
      </c>
      <c r="G206" s="661" t="s">
        <v>2563</v>
      </c>
      <c r="H206" s="661" t="s">
        <v>2564</v>
      </c>
      <c r="I206" s="663">
        <v>165.52</v>
      </c>
      <c r="J206" s="663">
        <v>1</v>
      </c>
      <c r="K206" s="664">
        <v>165.52</v>
      </c>
    </row>
    <row r="207" spans="1:11" ht="14.4" customHeight="1" x14ac:dyDescent="0.3">
      <c r="A207" s="659" t="s">
        <v>556</v>
      </c>
      <c r="B207" s="660" t="s">
        <v>1498</v>
      </c>
      <c r="C207" s="661" t="s">
        <v>570</v>
      </c>
      <c r="D207" s="662" t="s">
        <v>1500</v>
      </c>
      <c r="E207" s="661" t="s">
        <v>2917</v>
      </c>
      <c r="F207" s="662" t="s">
        <v>2918</v>
      </c>
      <c r="G207" s="661" t="s">
        <v>2565</v>
      </c>
      <c r="H207" s="661" t="s">
        <v>2566</v>
      </c>
      <c r="I207" s="663">
        <v>71.39</v>
      </c>
      <c r="J207" s="663">
        <v>90</v>
      </c>
      <c r="K207" s="664">
        <v>6425.1</v>
      </c>
    </row>
    <row r="208" spans="1:11" ht="14.4" customHeight="1" x14ac:dyDescent="0.3">
      <c r="A208" s="659" t="s">
        <v>556</v>
      </c>
      <c r="B208" s="660" t="s">
        <v>1498</v>
      </c>
      <c r="C208" s="661" t="s">
        <v>570</v>
      </c>
      <c r="D208" s="662" t="s">
        <v>1500</v>
      </c>
      <c r="E208" s="661" t="s">
        <v>2917</v>
      </c>
      <c r="F208" s="662" t="s">
        <v>2918</v>
      </c>
      <c r="G208" s="661" t="s">
        <v>2567</v>
      </c>
      <c r="H208" s="661" t="s">
        <v>2568</v>
      </c>
      <c r="I208" s="663">
        <v>71.39</v>
      </c>
      <c r="J208" s="663">
        <v>90</v>
      </c>
      <c r="K208" s="664">
        <v>6425.0999999999995</v>
      </c>
    </row>
    <row r="209" spans="1:11" ht="14.4" customHeight="1" x14ac:dyDescent="0.3">
      <c r="A209" s="659" t="s">
        <v>556</v>
      </c>
      <c r="B209" s="660" t="s">
        <v>1498</v>
      </c>
      <c r="C209" s="661" t="s">
        <v>570</v>
      </c>
      <c r="D209" s="662" t="s">
        <v>1500</v>
      </c>
      <c r="E209" s="661" t="s">
        <v>2917</v>
      </c>
      <c r="F209" s="662" t="s">
        <v>2918</v>
      </c>
      <c r="G209" s="661" t="s">
        <v>2569</v>
      </c>
      <c r="H209" s="661" t="s">
        <v>2570</v>
      </c>
      <c r="I209" s="663">
        <v>558.66</v>
      </c>
      <c r="J209" s="663">
        <v>1</v>
      </c>
      <c r="K209" s="664">
        <v>558.66</v>
      </c>
    </row>
    <row r="210" spans="1:11" ht="14.4" customHeight="1" x14ac:dyDescent="0.3">
      <c r="A210" s="659" t="s">
        <v>556</v>
      </c>
      <c r="B210" s="660" t="s">
        <v>1498</v>
      </c>
      <c r="C210" s="661" t="s">
        <v>570</v>
      </c>
      <c r="D210" s="662" t="s">
        <v>1500</v>
      </c>
      <c r="E210" s="661" t="s">
        <v>2917</v>
      </c>
      <c r="F210" s="662" t="s">
        <v>2918</v>
      </c>
      <c r="G210" s="661" t="s">
        <v>2571</v>
      </c>
      <c r="H210" s="661" t="s">
        <v>2572</v>
      </c>
      <c r="I210" s="663">
        <v>71.39</v>
      </c>
      <c r="J210" s="663">
        <v>90</v>
      </c>
      <c r="K210" s="664">
        <v>6425.1</v>
      </c>
    </row>
    <row r="211" spans="1:11" ht="14.4" customHeight="1" x14ac:dyDescent="0.3">
      <c r="A211" s="659" t="s">
        <v>556</v>
      </c>
      <c r="B211" s="660" t="s">
        <v>1498</v>
      </c>
      <c r="C211" s="661" t="s">
        <v>570</v>
      </c>
      <c r="D211" s="662" t="s">
        <v>1500</v>
      </c>
      <c r="E211" s="661" t="s">
        <v>2917</v>
      </c>
      <c r="F211" s="662" t="s">
        <v>2918</v>
      </c>
      <c r="G211" s="661" t="s">
        <v>2573</v>
      </c>
      <c r="H211" s="661" t="s">
        <v>2574</v>
      </c>
      <c r="I211" s="663">
        <v>269.83</v>
      </c>
      <c r="J211" s="663">
        <v>1</v>
      </c>
      <c r="K211" s="664">
        <v>269.83</v>
      </c>
    </row>
    <row r="212" spans="1:11" ht="14.4" customHeight="1" x14ac:dyDescent="0.3">
      <c r="A212" s="659" t="s">
        <v>556</v>
      </c>
      <c r="B212" s="660" t="s">
        <v>1498</v>
      </c>
      <c r="C212" s="661" t="s">
        <v>570</v>
      </c>
      <c r="D212" s="662" t="s">
        <v>1500</v>
      </c>
      <c r="E212" s="661" t="s">
        <v>2917</v>
      </c>
      <c r="F212" s="662" t="s">
        <v>2918</v>
      </c>
      <c r="G212" s="661" t="s">
        <v>2575</v>
      </c>
      <c r="H212" s="661" t="s">
        <v>2576</v>
      </c>
      <c r="I212" s="663">
        <v>3175.605</v>
      </c>
      <c r="J212" s="663">
        <v>2</v>
      </c>
      <c r="K212" s="664">
        <v>6351.21</v>
      </c>
    </row>
    <row r="213" spans="1:11" ht="14.4" customHeight="1" x14ac:dyDescent="0.3">
      <c r="A213" s="659" t="s">
        <v>556</v>
      </c>
      <c r="B213" s="660" t="s">
        <v>1498</v>
      </c>
      <c r="C213" s="661" t="s">
        <v>570</v>
      </c>
      <c r="D213" s="662" t="s">
        <v>1500</v>
      </c>
      <c r="E213" s="661" t="s">
        <v>2917</v>
      </c>
      <c r="F213" s="662" t="s">
        <v>2918</v>
      </c>
      <c r="G213" s="661" t="s">
        <v>2577</v>
      </c>
      <c r="H213" s="661" t="s">
        <v>2578</v>
      </c>
      <c r="I213" s="663">
        <v>17</v>
      </c>
      <c r="J213" s="663">
        <v>50</v>
      </c>
      <c r="K213" s="664">
        <v>850</v>
      </c>
    </row>
    <row r="214" spans="1:11" ht="14.4" customHeight="1" x14ac:dyDescent="0.3">
      <c r="A214" s="659" t="s">
        <v>556</v>
      </c>
      <c r="B214" s="660" t="s">
        <v>1498</v>
      </c>
      <c r="C214" s="661" t="s">
        <v>570</v>
      </c>
      <c r="D214" s="662" t="s">
        <v>1500</v>
      </c>
      <c r="E214" s="661" t="s">
        <v>2917</v>
      </c>
      <c r="F214" s="662" t="s">
        <v>2918</v>
      </c>
      <c r="G214" s="661" t="s">
        <v>2579</v>
      </c>
      <c r="H214" s="661" t="s">
        <v>2580</v>
      </c>
      <c r="I214" s="663">
        <v>27.23</v>
      </c>
      <c r="J214" s="663">
        <v>80</v>
      </c>
      <c r="K214" s="664">
        <v>2178</v>
      </c>
    </row>
    <row r="215" spans="1:11" ht="14.4" customHeight="1" x14ac:dyDescent="0.3">
      <c r="A215" s="659" t="s">
        <v>556</v>
      </c>
      <c r="B215" s="660" t="s">
        <v>1498</v>
      </c>
      <c r="C215" s="661" t="s">
        <v>570</v>
      </c>
      <c r="D215" s="662" t="s">
        <v>1500</v>
      </c>
      <c r="E215" s="661" t="s">
        <v>2917</v>
      </c>
      <c r="F215" s="662" t="s">
        <v>2918</v>
      </c>
      <c r="G215" s="661" t="s">
        <v>2581</v>
      </c>
      <c r="H215" s="661" t="s">
        <v>2582</v>
      </c>
      <c r="I215" s="663">
        <v>563.35</v>
      </c>
      <c r="J215" s="663">
        <v>10</v>
      </c>
      <c r="K215" s="664">
        <v>5633.51</v>
      </c>
    </row>
    <row r="216" spans="1:11" ht="14.4" customHeight="1" x14ac:dyDescent="0.3">
      <c r="A216" s="659" t="s">
        <v>556</v>
      </c>
      <c r="B216" s="660" t="s">
        <v>1498</v>
      </c>
      <c r="C216" s="661" t="s">
        <v>570</v>
      </c>
      <c r="D216" s="662" t="s">
        <v>1500</v>
      </c>
      <c r="E216" s="661" t="s">
        <v>2917</v>
      </c>
      <c r="F216" s="662" t="s">
        <v>2918</v>
      </c>
      <c r="G216" s="661" t="s">
        <v>2583</v>
      </c>
      <c r="H216" s="661" t="s">
        <v>2584</v>
      </c>
      <c r="I216" s="663">
        <v>2200</v>
      </c>
      <c r="J216" s="663">
        <v>1</v>
      </c>
      <c r="K216" s="664">
        <v>2200</v>
      </c>
    </row>
    <row r="217" spans="1:11" ht="14.4" customHeight="1" x14ac:dyDescent="0.3">
      <c r="A217" s="659" t="s">
        <v>556</v>
      </c>
      <c r="B217" s="660" t="s">
        <v>1498</v>
      </c>
      <c r="C217" s="661" t="s">
        <v>570</v>
      </c>
      <c r="D217" s="662" t="s">
        <v>1500</v>
      </c>
      <c r="E217" s="661" t="s">
        <v>2917</v>
      </c>
      <c r="F217" s="662" t="s">
        <v>2918</v>
      </c>
      <c r="G217" s="661" t="s">
        <v>2585</v>
      </c>
      <c r="H217" s="661" t="s">
        <v>2586</v>
      </c>
      <c r="I217" s="663">
        <v>3892.3333333333335</v>
      </c>
      <c r="J217" s="663">
        <v>3</v>
      </c>
      <c r="K217" s="664">
        <v>11677</v>
      </c>
    </row>
    <row r="218" spans="1:11" ht="14.4" customHeight="1" x14ac:dyDescent="0.3">
      <c r="A218" s="659" t="s">
        <v>556</v>
      </c>
      <c r="B218" s="660" t="s">
        <v>1498</v>
      </c>
      <c r="C218" s="661" t="s">
        <v>570</v>
      </c>
      <c r="D218" s="662" t="s">
        <v>1500</v>
      </c>
      <c r="E218" s="661" t="s">
        <v>2917</v>
      </c>
      <c r="F218" s="662" t="s">
        <v>2918</v>
      </c>
      <c r="G218" s="661" t="s">
        <v>2587</v>
      </c>
      <c r="H218" s="661" t="s">
        <v>2588</v>
      </c>
      <c r="I218" s="663">
        <v>868.67499999999995</v>
      </c>
      <c r="J218" s="663">
        <v>2</v>
      </c>
      <c r="K218" s="664">
        <v>1737.35</v>
      </c>
    </row>
    <row r="219" spans="1:11" ht="14.4" customHeight="1" x14ac:dyDescent="0.3">
      <c r="A219" s="659" t="s">
        <v>556</v>
      </c>
      <c r="B219" s="660" t="s">
        <v>1498</v>
      </c>
      <c r="C219" s="661" t="s">
        <v>570</v>
      </c>
      <c r="D219" s="662" t="s">
        <v>1500</v>
      </c>
      <c r="E219" s="661" t="s">
        <v>2917</v>
      </c>
      <c r="F219" s="662" t="s">
        <v>2918</v>
      </c>
      <c r="G219" s="661" t="s">
        <v>2589</v>
      </c>
      <c r="H219" s="661" t="s">
        <v>2590</v>
      </c>
      <c r="I219" s="663">
        <v>1014.78</v>
      </c>
      <c r="J219" s="663">
        <v>1</v>
      </c>
      <c r="K219" s="664">
        <v>1014.78</v>
      </c>
    </row>
    <row r="220" spans="1:11" ht="14.4" customHeight="1" x14ac:dyDescent="0.3">
      <c r="A220" s="659" t="s">
        <v>556</v>
      </c>
      <c r="B220" s="660" t="s">
        <v>1498</v>
      </c>
      <c r="C220" s="661" t="s">
        <v>570</v>
      </c>
      <c r="D220" s="662" t="s">
        <v>1500</v>
      </c>
      <c r="E220" s="661" t="s">
        <v>2917</v>
      </c>
      <c r="F220" s="662" t="s">
        <v>2918</v>
      </c>
      <c r="G220" s="661" t="s">
        <v>2591</v>
      </c>
      <c r="H220" s="661" t="s">
        <v>2592</v>
      </c>
      <c r="I220" s="663">
        <v>121.84</v>
      </c>
      <c r="J220" s="663">
        <v>5</v>
      </c>
      <c r="K220" s="664">
        <v>609.20000000000005</v>
      </c>
    </row>
    <row r="221" spans="1:11" ht="14.4" customHeight="1" x14ac:dyDescent="0.3">
      <c r="A221" s="659" t="s">
        <v>556</v>
      </c>
      <c r="B221" s="660" t="s">
        <v>1498</v>
      </c>
      <c r="C221" s="661" t="s">
        <v>570</v>
      </c>
      <c r="D221" s="662" t="s">
        <v>1500</v>
      </c>
      <c r="E221" s="661" t="s">
        <v>2917</v>
      </c>
      <c r="F221" s="662" t="s">
        <v>2918</v>
      </c>
      <c r="G221" s="661" t="s">
        <v>2593</v>
      </c>
      <c r="H221" s="661" t="s">
        <v>2594</v>
      </c>
      <c r="I221" s="663">
        <v>3901.61</v>
      </c>
      <c r="J221" s="663">
        <v>2</v>
      </c>
      <c r="K221" s="664">
        <v>7803.22</v>
      </c>
    </row>
    <row r="222" spans="1:11" ht="14.4" customHeight="1" x14ac:dyDescent="0.3">
      <c r="A222" s="659" t="s">
        <v>556</v>
      </c>
      <c r="B222" s="660" t="s">
        <v>1498</v>
      </c>
      <c r="C222" s="661" t="s">
        <v>570</v>
      </c>
      <c r="D222" s="662" t="s">
        <v>1500</v>
      </c>
      <c r="E222" s="661" t="s">
        <v>2917</v>
      </c>
      <c r="F222" s="662" t="s">
        <v>2918</v>
      </c>
      <c r="G222" s="661" t="s">
        <v>2595</v>
      </c>
      <c r="H222" s="661" t="s">
        <v>2596</v>
      </c>
      <c r="I222" s="663">
        <v>121.84</v>
      </c>
      <c r="J222" s="663">
        <v>5</v>
      </c>
      <c r="K222" s="664">
        <v>609.20000000000005</v>
      </c>
    </row>
    <row r="223" spans="1:11" ht="14.4" customHeight="1" x14ac:dyDescent="0.3">
      <c r="A223" s="659" t="s">
        <v>556</v>
      </c>
      <c r="B223" s="660" t="s">
        <v>1498</v>
      </c>
      <c r="C223" s="661" t="s">
        <v>570</v>
      </c>
      <c r="D223" s="662" t="s">
        <v>1500</v>
      </c>
      <c r="E223" s="661" t="s">
        <v>2917</v>
      </c>
      <c r="F223" s="662" t="s">
        <v>2918</v>
      </c>
      <c r="G223" s="661" t="s">
        <v>2597</v>
      </c>
      <c r="H223" s="661" t="s">
        <v>2598</v>
      </c>
      <c r="I223" s="663">
        <v>1272.92</v>
      </c>
      <c r="J223" s="663">
        <v>1</v>
      </c>
      <c r="K223" s="664">
        <v>1272.92</v>
      </c>
    </row>
    <row r="224" spans="1:11" ht="14.4" customHeight="1" x14ac:dyDescent="0.3">
      <c r="A224" s="659" t="s">
        <v>556</v>
      </c>
      <c r="B224" s="660" t="s">
        <v>1498</v>
      </c>
      <c r="C224" s="661" t="s">
        <v>570</v>
      </c>
      <c r="D224" s="662" t="s">
        <v>1500</v>
      </c>
      <c r="E224" s="661" t="s">
        <v>2917</v>
      </c>
      <c r="F224" s="662" t="s">
        <v>2918</v>
      </c>
      <c r="G224" s="661" t="s">
        <v>2599</v>
      </c>
      <c r="H224" s="661" t="s">
        <v>2600</v>
      </c>
      <c r="I224" s="663">
        <v>411.37</v>
      </c>
      <c r="J224" s="663">
        <v>5</v>
      </c>
      <c r="K224" s="664">
        <v>2056.84</v>
      </c>
    </row>
    <row r="225" spans="1:11" ht="14.4" customHeight="1" x14ac:dyDescent="0.3">
      <c r="A225" s="659" t="s">
        <v>556</v>
      </c>
      <c r="B225" s="660" t="s">
        <v>1498</v>
      </c>
      <c r="C225" s="661" t="s">
        <v>570</v>
      </c>
      <c r="D225" s="662" t="s">
        <v>1500</v>
      </c>
      <c r="E225" s="661" t="s">
        <v>2917</v>
      </c>
      <c r="F225" s="662" t="s">
        <v>2918</v>
      </c>
      <c r="G225" s="661" t="s">
        <v>2601</v>
      </c>
      <c r="H225" s="661" t="s">
        <v>2602</v>
      </c>
      <c r="I225" s="663">
        <v>338.78</v>
      </c>
      <c r="J225" s="663">
        <v>5</v>
      </c>
      <c r="K225" s="664">
        <v>1693.9</v>
      </c>
    </row>
    <row r="226" spans="1:11" ht="14.4" customHeight="1" x14ac:dyDescent="0.3">
      <c r="A226" s="659" t="s">
        <v>556</v>
      </c>
      <c r="B226" s="660" t="s">
        <v>1498</v>
      </c>
      <c r="C226" s="661" t="s">
        <v>570</v>
      </c>
      <c r="D226" s="662" t="s">
        <v>1500</v>
      </c>
      <c r="E226" s="661" t="s">
        <v>2917</v>
      </c>
      <c r="F226" s="662" t="s">
        <v>2918</v>
      </c>
      <c r="G226" s="661" t="s">
        <v>2603</v>
      </c>
      <c r="H226" s="661" t="s">
        <v>2604</v>
      </c>
      <c r="I226" s="663">
        <v>121.84</v>
      </c>
      <c r="J226" s="663">
        <v>5</v>
      </c>
      <c r="K226" s="664">
        <v>609.20000000000005</v>
      </c>
    </row>
    <row r="227" spans="1:11" ht="14.4" customHeight="1" x14ac:dyDescent="0.3">
      <c r="A227" s="659" t="s">
        <v>556</v>
      </c>
      <c r="B227" s="660" t="s">
        <v>1498</v>
      </c>
      <c r="C227" s="661" t="s">
        <v>570</v>
      </c>
      <c r="D227" s="662" t="s">
        <v>1500</v>
      </c>
      <c r="E227" s="661" t="s">
        <v>2917</v>
      </c>
      <c r="F227" s="662" t="s">
        <v>2918</v>
      </c>
      <c r="G227" s="661" t="s">
        <v>2605</v>
      </c>
      <c r="H227" s="661" t="s">
        <v>2606</v>
      </c>
      <c r="I227" s="663">
        <v>598</v>
      </c>
      <c r="J227" s="663">
        <v>10</v>
      </c>
      <c r="K227" s="664">
        <v>5980</v>
      </c>
    </row>
    <row r="228" spans="1:11" ht="14.4" customHeight="1" x14ac:dyDescent="0.3">
      <c r="A228" s="659" t="s">
        <v>556</v>
      </c>
      <c r="B228" s="660" t="s">
        <v>1498</v>
      </c>
      <c r="C228" s="661" t="s">
        <v>570</v>
      </c>
      <c r="D228" s="662" t="s">
        <v>1500</v>
      </c>
      <c r="E228" s="661" t="s">
        <v>2917</v>
      </c>
      <c r="F228" s="662" t="s">
        <v>2918</v>
      </c>
      <c r="G228" s="661" t="s">
        <v>2607</v>
      </c>
      <c r="H228" s="661" t="s">
        <v>2608</v>
      </c>
      <c r="I228" s="663">
        <v>338.95</v>
      </c>
      <c r="J228" s="663">
        <v>8</v>
      </c>
      <c r="K228" s="664">
        <v>2711.6</v>
      </c>
    </row>
    <row r="229" spans="1:11" ht="14.4" customHeight="1" x14ac:dyDescent="0.3">
      <c r="A229" s="659" t="s">
        <v>556</v>
      </c>
      <c r="B229" s="660" t="s">
        <v>1498</v>
      </c>
      <c r="C229" s="661" t="s">
        <v>570</v>
      </c>
      <c r="D229" s="662" t="s">
        <v>1500</v>
      </c>
      <c r="E229" s="661" t="s">
        <v>2917</v>
      </c>
      <c r="F229" s="662" t="s">
        <v>2918</v>
      </c>
      <c r="G229" s="661" t="s">
        <v>2609</v>
      </c>
      <c r="H229" s="661" t="s">
        <v>2610</v>
      </c>
      <c r="I229" s="663">
        <v>598</v>
      </c>
      <c r="J229" s="663">
        <v>10</v>
      </c>
      <c r="K229" s="664">
        <v>5980</v>
      </c>
    </row>
    <row r="230" spans="1:11" ht="14.4" customHeight="1" x14ac:dyDescent="0.3">
      <c r="A230" s="659" t="s">
        <v>556</v>
      </c>
      <c r="B230" s="660" t="s">
        <v>1498</v>
      </c>
      <c r="C230" s="661" t="s">
        <v>570</v>
      </c>
      <c r="D230" s="662" t="s">
        <v>1500</v>
      </c>
      <c r="E230" s="661" t="s">
        <v>2917</v>
      </c>
      <c r="F230" s="662" t="s">
        <v>2918</v>
      </c>
      <c r="G230" s="661" t="s">
        <v>2611</v>
      </c>
      <c r="H230" s="661" t="s">
        <v>2612</v>
      </c>
      <c r="I230" s="663">
        <v>121.84</v>
      </c>
      <c r="J230" s="663">
        <v>5</v>
      </c>
      <c r="K230" s="664">
        <v>609.20000000000005</v>
      </c>
    </row>
    <row r="231" spans="1:11" ht="14.4" customHeight="1" x14ac:dyDescent="0.3">
      <c r="A231" s="659" t="s">
        <v>556</v>
      </c>
      <c r="B231" s="660" t="s">
        <v>1498</v>
      </c>
      <c r="C231" s="661" t="s">
        <v>570</v>
      </c>
      <c r="D231" s="662" t="s">
        <v>1500</v>
      </c>
      <c r="E231" s="661" t="s">
        <v>2917</v>
      </c>
      <c r="F231" s="662" t="s">
        <v>2918</v>
      </c>
      <c r="G231" s="661" t="s">
        <v>2613</v>
      </c>
      <c r="H231" s="661" t="s">
        <v>2614</v>
      </c>
      <c r="I231" s="663">
        <v>830.3</v>
      </c>
      <c r="J231" s="663">
        <v>6</v>
      </c>
      <c r="K231" s="664">
        <v>4981.8</v>
      </c>
    </row>
    <row r="232" spans="1:11" ht="14.4" customHeight="1" x14ac:dyDescent="0.3">
      <c r="A232" s="659" t="s">
        <v>556</v>
      </c>
      <c r="B232" s="660" t="s">
        <v>1498</v>
      </c>
      <c r="C232" s="661" t="s">
        <v>570</v>
      </c>
      <c r="D232" s="662" t="s">
        <v>1500</v>
      </c>
      <c r="E232" s="661" t="s">
        <v>2917</v>
      </c>
      <c r="F232" s="662" t="s">
        <v>2918</v>
      </c>
      <c r="G232" s="661" t="s">
        <v>2615</v>
      </c>
      <c r="H232" s="661" t="s">
        <v>2616</v>
      </c>
      <c r="I232" s="663">
        <v>897</v>
      </c>
      <c r="J232" s="663">
        <v>16</v>
      </c>
      <c r="K232" s="664">
        <v>14352</v>
      </c>
    </row>
    <row r="233" spans="1:11" ht="14.4" customHeight="1" x14ac:dyDescent="0.3">
      <c r="A233" s="659" t="s">
        <v>556</v>
      </c>
      <c r="B233" s="660" t="s">
        <v>1498</v>
      </c>
      <c r="C233" s="661" t="s">
        <v>570</v>
      </c>
      <c r="D233" s="662" t="s">
        <v>1500</v>
      </c>
      <c r="E233" s="661" t="s">
        <v>2917</v>
      </c>
      <c r="F233" s="662" t="s">
        <v>2918</v>
      </c>
      <c r="G233" s="661" t="s">
        <v>2617</v>
      </c>
      <c r="H233" s="661" t="s">
        <v>2618</v>
      </c>
      <c r="I233" s="663">
        <v>598</v>
      </c>
      <c r="J233" s="663">
        <v>10</v>
      </c>
      <c r="K233" s="664">
        <v>5980</v>
      </c>
    </row>
    <row r="234" spans="1:11" ht="14.4" customHeight="1" x14ac:dyDescent="0.3">
      <c r="A234" s="659" t="s">
        <v>556</v>
      </c>
      <c r="B234" s="660" t="s">
        <v>1498</v>
      </c>
      <c r="C234" s="661" t="s">
        <v>570</v>
      </c>
      <c r="D234" s="662" t="s">
        <v>1500</v>
      </c>
      <c r="E234" s="661" t="s">
        <v>2917</v>
      </c>
      <c r="F234" s="662" t="s">
        <v>2918</v>
      </c>
      <c r="G234" s="661" t="s">
        <v>2619</v>
      </c>
      <c r="H234" s="661" t="s">
        <v>2620</v>
      </c>
      <c r="I234" s="663">
        <v>830.3</v>
      </c>
      <c r="J234" s="663">
        <v>20</v>
      </c>
      <c r="K234" s="664">
        <v>16606</v>
      </c>
    </row>
    <row r="235" spans="1:11" ht="14.4" customHeight="1" x14ac:dyDescent="0.3">
      <c r="A235" s="659" t="s">
        <v>556</v>
      </c>
      <c r="B235" s="660" t="s">
        <v>1498</v>
      </c>
      <c r="C235" s="661" t="s">
        <v>570</v>
      </c>
      <c r="D235" s="662" t="s">
        <v>1500</v>
      </c>
      <c r="E235" s="661" t="s">
        <v>2917</v>
      </c>
      <c r="F235" s="662" t="s">
        <v>2918</v>
      </c>
      <c r="G235" s="661" t="s">
        <v>2621</v>
      </c>
      <c r="H235" s="661" t="s">
        <v>2622</v>
      </c>
      <c r="I235" s="663">
        <v>165.53</v>
      </c>
      <c r="J235" s="663">
        <v>1</v>
      </c>
      <c r="K235" s="664">
        <v>165.53</v>
      </c>
    </row>
    <row r="236" spans="1:11" ht="14.4" customHeight="1" x14ac:dyDescent="0.3">
      <c r="A236" s="659" t="s">
        <v>556</v>
      </c>
      <c r="B236" s="660" t="s">
        <v>1498</v>
      </c>
      <c r="C236" s="661" t="s">
        <v>570</v>
      </c>
      <c r="D236" s="662" t="s">
        <v>1500</v>
      </c>
      <c r="E236" s="661" t="s">
        <v>2917</v>
      </c>
      <c r="F236" s="662" t="s">
        <v>2918</v>
      </c>
      <c r="G236" s="661" t="s">
        <v>2623</v>
      </c>
      <c r="H236" s="661" t="s">
        <v>2624</v>
      </c>
      <c r="I236" s="663">
        <v>598</v>
      </c>
      <c r="J236" s="663">
        <v>10</v>
      </c>
      <c r="K236" s="664">
        <v>5980</v>
      </c>
    </row>
    <row r="237" spans="1:11" ht="14.4" customHeight="1" x14ac:dyDescent="0.3">
      <c r="A237" s="659" t="s">
        <v>556</v>
      </c>
      <c r="B237" s="660" t="s">
        <v>1498</v>
      </c>
      <c r="C237" s="661" t="s">
        <v>570</v>
      </c>
      <c r="D237" s="662" t="s">
        <v>1500</v>
      </c>
      <c r="E237" s="661" t="s">
        <v>2917</v>
      </c>
      <c r="F237" s="662" t="s">
        <v>2918</v>
      </c>
      <c r="G237" s="661" t="s">
        <v>2625</v>
      </c>
      <c r="H237" s="661" t="s">
        <v>2626</v>
      </c>
      <c r="I237" s="663">
        <v>598</v>
      </c>
      <c r="J237" s="663">
        <v>10</v>
      </c>
      <c r="K237" s="664">
        <v>5980</v>
      </c>
    </row>
    <row r="238" spans="1:11" ht="14.4" customHeight="1" x14ac:dyDescent="0.3">
      <c r="A238" s="659" t="s">
        <v>556</v>
      </c>
      <c r="B238" s="660" t="s">
        <v>1498</v>
      </c>
      <c r="C238" s="661" t="s">
        <v>570</v>
      </c>
      <c r="D238" s="662" t="s">
        <v>1500</v>
      </c>
      <c r="E238" s="661" t="s">
        <v>2917</v>
      </c>
      <c r="F238" s="662" t="s">
        <v>2918</v>
      </c>
      <c r="G238" s="661" t="s">
        <v>2627</v>
      </c>
      <c r="H238" s="661" t="s">
        <v>2628</v>
      </c>
      <c r="I238" s="663">
        <v>598</v>
      </c>
      <c r="J238" s="663">
        <v>10</v>
      </c>
      <c r="K238" s="664">
        <v>5980</v>
      </c>
    </row>
    <row r="239" spans="1:11" ht="14.4" customHeight="1" x14ac:dyDescent="0.3">
      <c r="A239" s="659" t="s">
        <v>556</v>
      </c>
      <c r="B239" s="660" t="s">
        <v>1498</v>
      </c>
      <c r="C239" s="661" t="s">
        <v>570</v>
      </c>
      <c r="D239" s="662" t="s">
        <v>1500</v>
      </c>
      <c r="E239" s="661" t="s">
        <v>2917</v>
      </c>
      <c r="F239" s="662" t="s">
        <v>2918</v>
      </c>
      <c r="G239" s="661" t="s">
        <v>2629</v>
      </c>
      <c r="H239" s="661" t="s">
        <v>2630</v>
      </c>
      <c r="I239" s="663">
        <v>646.05999999999995</v>
      </c>
      <c r="J239" s="663">
        <v>16</v>
      </c>
      <c r="K239" s="664">
        <v>10337</v>
      </c>
    </row>
    <row r="240" spans="1:11" ht="14.4" customHeight="1" x14ac:dyDescent="0.3">
      <c r="A240" s="659" t="s">
        <v>556</v>
      </c>
      <c r="B240" s="660" t="s">
        <v>1498</v>
      </c>
      <c r="C240" s="661" t="s">
        <v>570</v>
      </c>
      <c r="D240" s="662" t="s">
        <v>1500</v>
      </c>
      <c r="E240" s="661" t="s">
        <v>2923</v>
      </c>
      <c r="F240" s="662" t="s">
        <v>2924</v>
      </c>
      <c r="G240" s="661" t="s">
        <v>2385</v>
      </c>
      <c r="H240" s="661" t="s">
        <v>2386</v>
      </c>
      <c r="I240" s="663">
        <v>46.03</v>
      </c>
      <c r="J240" s="663">
        <v>540</v>
      </c>
      <c r="K240" s="664">
        <v>24857.729999999996</v>
      </c>
    </row>
    <row r="241" spans="1:11" ht="14.4" customHeight="1" x14ac:dyDescent="0.3">
      <c r="A241" s="659" t="s">
        <v>556</v>
      </c>
      <c r="B241" s="660" t="s">
        <v>1498</v>
      </c>
      <c r="C241" s="661" t="s">
        <v>570</v>
      </c>
      <c r="D241" s="662" t="s">
        <v>1500</v>
      </c>
      <c r="E241" s="661" t="s">
        <v>2923</v>
      </c>
      <c r="F241" s="662" t="s">
        <v>2924</v>
      </c>
      <c r="G241" s="661" t="s">
        <v>2385</v>
      </c>
      <c r="H241" s="661" t="s">
        <v>2387</v>
      </c>
      <c r="I241" s="663">
        <v>46.03</v>
      </c>
      <c r="J241" s="663">
        <v>144</v>
      </c>
      <c r="K241" s="664">
        <v>6628.6</v>
      </c>
    </row>
    <row r="242" spans="1:11" ht="14.4" customHeight="1" x14ac:dyDescent="0.3">
      <c r="A242" s="659" t="s">
        <v>556</v>
      </c>
      <c r="B242" s="660" t="s">
        <v>1498</v>
      </c>
      <c r="C242" s="661" t="s">
        <v>570</v>
      </c>
      <c r="D242" s="662" t="s">
        <v>1500</v>
      </c>
      <c r="E242" s="661" t="s">
        <v>2923</v>
      </c>
      <c r="F242" s="662" t="s">
        <v>2924</v>
      </c>
      <c r="G242" s="661" t="s">
        <v>2390</v>
      </c>
      <c r="H242" s="661" t="s">
        <v>2391</v>
      </c>
      <c r="I242" s="663">
        <v>69.92</v>
      </c>
      <c r="J242" s="663">
        <v>96</v>
      </c>
      <c r="K242" s="664">
        <v>6711.99</v>
      </c>
    </row>
    <row r="243" spans="1:11" ht="14.4" customHeight="1" x14ac:dyDescent="0.3">
      <c r="A243" s="659" t="s">
        <v>556</v>
      </c>
      <c r="B243" s="660" t="s">
        <v>1498</v>
      </c>
      <c r="C243" s="661" t="s">
        <v>570</v>
      </c>
      <c r="D243" s="662" t="s">
        <v>1500</v>
      </c>
      <c r="E243" s="661" t="s">
        <v>2923</v>
      </c>
      <c r="F243" s="662" t="s">
        <v>2924</v>
      </c>
      <c r="G243" s="661" t="s">
        <v>2631</v>
      </c>
      <c r="H243" s="661" t="s">
        <v>2632</v>
      </c>
      <c r="I243" s="663">
        <v>32.94</v>
      </c>
      <c r="J243" s="663">
        <v>72</v>
      </c>
      <c r="K243" s="664">
        <v>2371.9899999999998</v>
      </c>
    </row>
    <row r="244" spans="1:11" ht="14.4" customHeight="1" x14ac:dyDescent="0.3">
      <c r="A244" s="659" t="s">
        <v>556</v>
      </c>
      <c r="B244" s="660" t="s">
        <v>1498</v>
      </c>
      <c r="C244" s="661" t="s">
        <v>570</v>
      </c>
      <c r="D244" s="662" t="s">
        <v>1500</v>
      </c>
      <c r="E244" s="661" t="s">
        <v>2923</v>
      </c>
      <c r="F244" s="662" t="s">
        <v>2924</v>
      </c>
      <c r="G244" s="661" t="s">
        <v>2392</v>
      </c>
      <c r="H244" s="661" t="s">
        <v>2393</v>
      </c>
      <c r="I244" s="663">
        <v>33.5</v>
      </c>
      <c r="J244" s="663">
        <v>108</v>
      </c>
      <c r="K244" s="664">
        <v>3617.98</v>
      </c>
    </row>
    <row r="245" spans="1:11" ht="14.4" customHeight="1" x14ac:dyDescent="0.3">
      <c r="A245" s="659" t="s">
        <v>556</v>
      </c>
      <c r="B245" s="660" t="s">
        <v>1498</v>
      </c>
      <c r="C245" s="661" t="s">
        <v>570</v>
      </c>
      <c r="D245" s="662" t="s">
        <v>1500</v>
      </c>
      <c r="E245" s="661" t="s">
        <v>2923</v>
      </c>
      <c r="F245" s="662" t="s">
        <v>2924</v>
      </c>
      <c r="G245" s="661" t="s">
        <v>2633</v>
      </c>
      <c r="H245" s="661" t="s">
        <v>2634</v>
      </c>
      <c r="I245" s="663">
        <v>69.92</v>
      </c>
      <c r="J245" s="663">
        <v>96</v>
      </c>
      <c r="K245" s="664">
        <v>6711.99</v>
      </c>
    </row>
    <row r="246" spans="1:11" ht="14.4" customHeight="1" x14ac:dyDescent="0.3">
      <c r="A246" s="659" t="s">
        <v>556</v>
      </c>
      <c r="B246" s="660" t="s">
        <v>1498</v>
      </c>
      <c r="C246" s="661" t="s">
        <v>570</v>
      </c>
      <c r="D246" s="662" t="s">
        <v>1500</v>
      </c>
      <c r="E246" s="661" t="s">
        <v>2925</v>
      </c>
      <c r="F246" s="662" t="s">
        <v>2926</v>
      </c>
      <c r="G246" s="661" t="s">
        <v>2394</v>
      </c>
      <c r="H246" s="661" t="s">
        <v>2395</v>
      </c>
      <c r="I246" s="663">
        <v>0.30124999999999996</v>
      </c>
      <c r="J246" s="663">
        <v>4100</v>
      </c>
      <c r="K246" s="664">
        <v>1235</v>
      </c>
    </row>
    <row r="247" spans="1:11" ht="14.4" customHeight="1" x14ac:dyDescent="0.3">
      <c r="A247" s="659" t="s">
        <v>556</v>
      </c>
      <c r="B247" s="660" t="s">
        <v>1498</v>
      </c>
      <c r="C247" s="661" t="s">
        <v>570</v>
      </c>
      <c r="D247" s="662" t="s">
        <v>1500</v>
      </c>
      <c r="E247" s="661" t="s">
        <v>2925</v>
      </c>
      <c r="F247" s="662" t="s">
        <v>2926</v>
      </c>
      <c r="G247" s="661" t="s">
        <v>2396</v>
      </c>
      <c r="H247" s="661" t="s">
        <v>2397</v>
      </c>
      <c r="I247" s="663">
        <v>0.30499999999999999</v>
      </c>
      <c r="J247" s="663">
        <v>1400</v>
      </c>
      <c r="K247" s="664">
        <v>429</v>
      </c>
    </row>
    <row r="248" spans="1:11" ht="14.4" customHeight="1" x14ac:dyDescent="0.3">
      <c r="A248" s="659" t="s">
        <v>556</v>
      </c>
      <c r="B248" s="660" t="s">
        <v>1498</v>
      </c>
      <c r="C248" s="661" t="s">
        <v>570</v>
      </c>
      <c r="D248" s="662" t="s">
        <v>1500</v>
      </c>
      <c r="E248" s="661" t="s">
        <v>2927</v>
      </c>
      <c r="F248" s="662" t="s">
        <v>2928</v>
      </c>
      <c r="G248" s="661" t="s">
        <v>2405</v>
      </c>
      <c r="H248" s="661" t="s">
        <v>2406</v>
      </c>
      <c r="I248" s="663">
        <v>1.22</v>
      </c>
      <c r="J248" s="663">
        <v>1300</v>
      </c>
      <c r="K248" s="664">
        <v>1584.68</v>
      </c>
    </row>
    <row r="249" spans="1:11" ht="14.4" customHeight="1" x14ac:dyDescent="0.3">
      <c r="A249" s="659" t="s">
        <v>556</v>
      </c>
      <c r="B249" s="660" t="s">
        <v>1498</v>
      </c>
      <c r="C249" s="661" t="s">
        <v>570</v>
      </c>
      <c r="D249" s="662" t="s">
        <v>1500</v>
      </c>
      <c r="E249" s="661" t="s">
        <v>2927</v>
      </c>
      <c r="F249" s="662" t="s">
        <v>2928</v>
      </c>
      <c r="G249" s="661" t="s">
        <v>2407</v>
      </c>
      <c r="H249" s="661" t="s">
        <v>2408</v>
      </c>
      <c r="I249" s="663">
        <v>0.81</v>
      </c>
      <c r="J249" s="663">
        <v>4000</v>
      </c>
      <c r="K249" s="664">
        <v>3228.4300000000003</v>
      </c>
    </row>
    <row r="250" spans="1:11" ht="14.4" customHeight="1" x14ac:dyDescent="0.3">
      <c r="A250" s="659" t="s">
        <v>556</v>
      </c>
      <c r="B250" s="660" t="s">
        <v>1498</v>
      </c>
      <c r="C250" s="661" t="s">
        <v>570</v>
      </c>
      <c r="D250" s="662" t="s">
        <v>1500</v>
      </c>
      <c r="E250" s="661" t="s">
        <v>2927</v>
      </c>
      <c r="F250" s="662" t="s">
        <v>2928</v>
      </c>
      <c r="G250" s="661" t="s">
        <v>2407</v>
      </c>
      <c r="H250" s="661" t="s">
        <v>2635</v>
      </c>
      <c r="I250" s="663">
        <v>0.81</v>
      </c>
      <c r="J250" s="663">
        <v>4000</v>
      </c>
      <c r="K250" s="664">
        <v>3228</v>
      </c>
    </row>
    <row r="251" spans="1:11" ht="14.4" customHeight="1" x14ac:dyDescent="0.3">
      <c r="A251" s="659" t="s">
        <v>556</v>
      </c>
      <c r="B251" s="660" t="s">
        <v>1498</v>
      </c>
      <c r="C251" s="661" t="s">
        <v>570</v>
      </c>
      <c r="D251" s="662" t="s">
        <v>1500</v>
      </c>
      <c r="E251" s="661" t="s">
        <v>2927</v>
      </c>
      <c r="F251" s="662" t="s">
        <v>2928</v>
      </c>
      <c r="G251" s="661" t="s">
        <v>2636</v>
      </c>
      <c r="H251" s="661" t="s">
        <v>2637</v>
      </c>
      <c r="I251" s="663">
        <v>0.81</v>
      </c>
      <c r="J251" s="663">
        <v>8000</v>
      </c>
      <c r="K251" s="664">
        <v>6456.5899999999992</v>
      </c>
    </row>
    <row r="252" spans="1:11" ht="14.4" customHeight="1" x14ac:dyDescent="0.3">
      <c r="A252" s="659" t="s">
        <v>556</v>
      </c>
      <c r="B252" s="660" t="s">
        <v>1498</v>
      </c>
      <c r="C252" s="661" t="s">
        <v>570</v>
      </c>
      <c r="D252" s="662" t="s">
        <v>1500</v>
      </c>
      <c r="E252" s="661" t="s">
        <v>2927</v>
      </c>
      <c r="F252" s="662" t="s">
        <v>2928</v>
      </c>
      <c r="G252" s="661" t="s">
        <v>2411</v>
      </c>
      <c r="H252" s="661" t="s">
        <v>2412</v>
      </c>
      <c r="I252" s="663">
        <v>0.77</v>
      </c>
      <c r="J252" s="663">
        <v>1000</v>
      </c>
      <c r="K252" s="664">
        <v>770</v>
      </c>
    </row>
    <row r="253" spans="1:11" ht="14.4" customHeight="1" x14ac:dyDescent="0.3">
      <c r="A253" s="659" t="s">
        <v>556</v>
      </c>
      <c r="B253" s="660" t="s">
        <v>1498</v>
      </c>
      <c r="C253" s="661" t="s">
        <v>570</v>
      </c>
      <c r="D253" s="662" t="s">
        <v>1500</v>
      </c>
      <c r="E253" s="661" t="s">
        <v>2927</v>
      </c>
      <c r="F253" s="662" t="s">
        <v>2928</v>
      </c>
      <c r="G253" s="661" t="s">
        <v>2638</v>
      </c>
      <c r="H253" s="661" t="s">
        <v>2639</v>
      </c>
      <c r="I253" s="663">
        <v>0.79</v>
      </c>
      <c r="J253" s="663">
        <v>1000</v>
      </c>
      <c r="K253" s="664">
        <v>786.5</v>
      </c>
    </row>
    <row r="254" spans="1:11" ht="14.4" customHeight="1" x14ac:dyDescent="0.3">
      <c r="A254" s="659" t="s">
        <v>556</v>
      </c>
      <c r="B254" s="660" t="s">
        <v>1498</v>
      </c>
      <c r="C254" s="661" t="s">
        <v>570</v>
      </c>
      <c r="D254" s="662" t="s">
        <v>1500</v>
      </c>
      <c r="E254" s="661" t="s">
        <v>2927</v>
      </c>
      <c r="F254" s="662" t="s">
        <v>2928</v>
      </c>
      <c r="G254" s="661" t="s">
        <v>2417</v>
      </c>
      <c r="H254" s="661" t="s">
        <v>2418</v>
      </c>
      <c r="I254" s="663">
        <v>0.71</v>
      </c>
      <c r="J254" s="663">
        <v>2000</v>
      </c>
      <c r="K254" s="664">
        <v>1420</v>
      </c>
    </row>
    <row r="255" spans="1:11" ht="14.4" customHeight="1" x14ac:dyDescent="0.3">
      <c r="A255" s="659" t="s">
        <v>556</v>
      </c>
      <c r="B255" s="660" t="s">
        <v>1498</v>
      </c>
      <c r="C255" s="661" t="s">
        <v>570</v>
      </c>
      <c r="D255" s="662" t="s">
        <v>1500</v>
      </c>
      <c r="E255" s="661" t="s">
        <v>2927</v>
      </c>
      <c r="F255" s="662" t="s">
        <v>2928</v>
      </c>
      <c r="G255" s="661" t="s">
        <v>2417</v>
      </c>
      <c r="H255" s="661" t="s">
        <v>2419</v>
      </c>
      <c r="I255" s="663">
        <v>0.71</v>
      </c>
      <c r="J255" s="663">
        <v>4800</v>
      </c>
      <c r="K255" s="664">
        <v>3408</v>
      </c>
    </row>
    <row r="256" spans="1:11" ht="14.4" customHeight="1" x14ac:dyDescent="0.3">
      <c r="A256" s="659" t="s">
        <v>556</v>
      </c>
      <c r="B256" s="660" t="s">
        <v>1498</v>
      </c>
      <c r="C256" s="661" t="s">
        <v>570</v>
      </c>
      <c r="D256" s="662" t="s">
        <v>1500</v>
      </c>
      <c r="E256" s="661" t="s">
        <v>2927</v>
      </c>
      <c r="F256" s="662" t="s">
        <v>2928</v>
      </c>
      <c r="G256" s="661" t="s">
        <v>2640</v>
      </c>
      <c r="H256" s="661" t="s">
        <v>2641</v>
      </c>
      <c r="I256" s="663">
        <v>0.71</v>
      </c>
      <c r="J256" s="663">
        <v>2000</v>
      </c>
      <c r="K256" s="664">
        <v>1420</v>
      </c>
    </row>
    <row r="257" spans="1:11" ht="14.4" customHeight="1" x14ac:dyDescent="0.3">
      <c r="A257" s="659" t="s">
        <v>556</v>
      </c>
      <c r="B257" s="660" t="s">
        <v>1498</v>
      </c>
      <c r="C257" s="661" t="s">
        <v>573</v>
      </c>
      <c r="D257" s="662" t="s">
        <v>1501</v>
      </c>
      <c r="E257" s="661" t="s">
        <v>2913</v>
      </c>
      <c r="F257" s="662" t="s">
        <v>2914</v>
      </c>
      <c r="G257" s="661" t="s">
        <v>2228</v>
      </c>
      <c r="H257" s="661" t="s">
        <v>2229</v>
      </c>
      <c r="I257" s="663">
        <v>260.3</v>
      </c>
      <c r="J257" s="663">
        <v>2</v>
      </c>
      <c r="K257" s="664">
        <v>520.6</v>
      </c>
    </row>
    <row r="258" spans="1:11" ht="14.4" customHeight="1" x14ac:dyDescent="0.3">
      <c r="A258" s="659" t="s">
        <v>556</v>
      </c>
      <c r="B258" s="660" t="s">
        <v>1498</v>
      </c>
      <c r="C258" s="661" t="s">
        <v>573</v>
      </c>
      <c r="D258" s="662" t="s">
        <v>1501</v>
      </c>
      <c r="E258" s="661" t="s">
        <v>2913</v>
      </c>
      <c r="F258" s="662" t="s">
        <v>2914</v>
      </c>
      <c r="G258" s="661" t="s">
        <v>2642</v>
      </c>
      <c r="H258" s="661" t="s">
        <v>2643</v>
      </c>
      <c r="I258" s="663">
        <v>0.39</v>
      </c>
      <c r="J258" s="663">
        <v>2000</v>
      </c>
      <c r="K258" s="664">
        <v>780</v>
      </c>
    </row>
    <row r="259" spans="1:11" ht="14.4" customHeight="1" x14ac:dyDescent="0.3">
      <c r="A259" s="659" t="s">
        <v>556</v>
      </c>
      <c r="B259" s="660" t="s">
        <v>1498</v>
      </c>
      <c r="C259" s="661" t="s">
        <v>573</v>
      </c>
      <c r="D259" s="662" t="s">
        <v>1501</v>
      </c>
      <c r="E259" s="661" t="s">
        <v>2913</v>
      </c>
      <c r="F259" s="662" t="s">
        <v>2914</v>
      </c>
      <c r="G259" s="661" t="s">
        <v>2644</v>
      </c>
      <c r="H259" s="661" t="s">
        <v>2645</v>
      </c>
      <c r="I259" s="663">
        <v>0.88</v>
      </c>
      <c r="J259" s="663">
        <v>1000</v>
      </c>
      <c r="K259" s="664">
        <v>880</v>
      </c>
    </row>
    <row r="260" spans="1:11" ht="14.4" customHeight="1" x14ac:dyDescent="0.3">
      <c r="A260" s="659" t="s">
        <v>556</v>
      </c>
      <c r="B260" s="660" t="s">
        <v>1498</v>
      </c>
      <c r="C260" s="661" t="s">
        <v>573</v>
      </c>
      <c r="D260" s="662" t="s">
        <v>1501</v>
      </c>
      <c r="E260" s="661" t="s">
        <v>2913</v>
      </c>
      <c r="F260" s="662" t="s">
        <v>2914</v>
      </c>
      <c r="G260" s="661" t="s">
        <v>2646</v>
      </c>
      <c r="H260" s="661" t="s">
        <v>2647</v>
      </c>
      <c r="I260" s="663">
        <v>0.28000000000000003</v>
      </c>
      <c r="J260" s="663">
        <v>3000</v>
      </c>
      <c r="K260" s="664">
        <v>840</v>
      </c>
    </row>
    <row r="261" spans="1:11" ht="14.4" customHeight="1" x14ac:dyDescent="0.3">
      <c r="A261" s="659" t="s">
        <v>556</v>
      </c>
      <c r="B261" s="660" t="s">
        <v>1498</v>
      </c>
      <c r="C261" s="661" t="s">
        <v>573</v>
      </c>
      <c r="D261" s="662" t="s">
        <v>1501</v>
      </c>
      <c r="E261" s="661" t="s">
        <v>2913</v>
      </c>
      <c r="F261" s="662" t="s">
        <v>2914</v>
      </c>
      <c r="G261" s="661" t="s">
        <v>2648</v>
      </c>
      <c r="H261" s="661" t="s">
        <v>2649</v>
      </c>
      <c r="I261" s="663">
        <v>0.23</v>
      </c>
      <c r="J261" s="663">
        <v>1000</v>
      </c>
      <c r="K261" s="664">
        <v>230</v>
      </c>
    </row>
    <row r="262" spans="1:11" ht="14.4" customHeight="1" x14ac:dyDescent="0.3">
      <c r="A262" s="659" t="s">
        <v>556</v>
      </c>
      <c r="B262" s="660" t="s">
        <v>1498</v>
      </c>
      <c r="C262" s="661" t="s">
        <v>573</v>
      </c>
      <c r="D262" s="662" t="s">
        <v>1501</v>
      </c>
      <c r="E262" s="661" t="s">
        <v>2913</v>
      </c>
      <c r="F262" s="662" t="s">
        <v>2914</v>
      </c>
      <c r="G262" s="661" t="s">
        <v>2236</v>
      </c>
      <c r="H262" s="661" t="s">
        <v>2237</v>
      </c>
      <c r="I262" s="663">
        <v>16.100000000000001</v>
      </c>
      <c r="J262" s="663">
        <v>1200</v>
      </c>
      <c r="K262" s="664">
        <v>19320</v>
      </c>
    </row>
    <row r="263" spans="1:11" ht="14.4" customHeight="1" x14ac:dyDescent="0.3">
      <c r="A263" s="659" t="s">
        <v>556</v>
      </c>
      <c r="B263" s="660" t="s">
        <v>1498</v>
      </c>
      <c r="C263" s="661" t="s">
        <v>573</v>
      </c>
      <c r="D263" s="662" t="s">
        <v>1501</v>
      </c>
      <c r="E263" s="661" t="s">
        <v>2913</v>
      </c>
      <c r="F263" s="662" t="s">
        <v>2914</v>
      </c>
      <c r="G263" s="661" t="s">
        <v>2240</v>
      </c>
      <c r="H263" s="661" t="s">
        <v>2241</v>
      </c>
      <c r="I263" s="663">
        <v>0.59499999999999997</v>
      </c>
      <c r="J263" s="663">
        <v>1000</v>
      </c>
      <c r="K263" s="664">
        <v>595</v>
      </c>
    </row>
    <row r="264" spans="1:11" ht="14.4" customHeight="1" x14ac:dyDescent="0.3">
      <c r="A264" s="659" t="s">
        <v>556</v>
      </c>
      <c r="B264" s="660" t="s">
        <v>1498</v>
      </c>
      <c r="C264" s="661" t="s">
        <v>573</v>
      </c>
      <c r="D264" s="662" t="s">
        <v>1501</v>
      </c>
      <c r="E264" s="661" t="s">
        <v>2913</v>
      </c>
      <c r="F264" s="662" t="s">
        <v>2914</v>
      </c>
      <c r="G264" s="661" t="s">
        <v>2650</v>
      </c>
      <c r="H264" s="661" t="s">
        <v>2651</v>
      </c>
      <c r="I264" s="663">
        <v>1.33</v>
      </c>
      <c r="J264" s="663">
        <v>1000</v>
      </c>
      <c r="K264" s="664">
        <v>1331</v>
      </c>
    </row>
    <row r="265" spans="1:11" ht="14.4" customHeight="1" x14ac:dyDescent="0.3">
      <c r="A265" s="659" t="s">
        <v>556</v>
      </c>
      <c r="B265" s="660" t="s">
        <v>1498</v>
      </c>
      <c r="C265" s="661" t="s">
        <v>573</v>
      </c>
      <c r="D265" s="662" t="s">
        <v>1501</v>
      </c>
      <c r="E265" s="661" t="s">
        <v>2913</v>
      </c>
      <c r="F265" s="662" t="s">
        <v>2914</v>
      </c>
      <c r="G265" s="661" t="s">
        <v>2244</v>
      </c>
      <c r="H265" s="661" t="s">
        <v>2245</v>
      </c>
      <c r="I265" s="663">
        <v>140.11000000000001</v>
      </c>
      <c r="J265" s="663">
        <v>30</v>
      </c>
      <c r="K265" s="664">
        <v>4203.28</v>
      </c>
    </row>
    <row r="266" spans="1:11" ht="14.4" customHeight="1" x14ac:dyDescent="0.3">
      <c r="A266" s="659" t="s">
        <v>556</v>
      </c>
      <c r="B266" s="660" t="s">
        <v>1498</v>
      </c>
      <c r="C266" s="661" t="s">
        <v>573</v>
      </c>
      <c r="D266" s="662" t="s">
        <v>1501</v>
      </c>
      <c r="E266" s="661" t="s">
        <v>2913</v>
      </c>
      <c r="F266" s="662" t="s">
        <v>2914</v>
      </c>
      <c r="G266" s="661" t="s">
        <v>2430</v>
      </c>
      <c r="H266" s="661" t="s">
        <v>2652</v>
      </c>
      <c r="I266" s="663">
        <v>13.01</v>
      </c>
      <c r="J266" s="663">
        <v>2</v>
      </c>
      <c r="K266" s="664">
        <v>26.02</v>
      </c>
    </row>
    <row r="267" spans="1:11" ht="14.4" customHeight="1" x14ac:dyDescent="0.3">
      <c r="A267" s="659" t="s">
        <v>556</v>
      </c>
      <c r="B267" s="660" t="s">
        <v>1498</v>
      </c>
      <c r="C267" s="661" t="s">
        <v>573</v>
      </c>
      <c r="D267" s="662" t="s">
        <v>1501</v>
      </c>
      <c r="E267" s="661" t="s">
        <v>2913</v>
      </c>
      <c r="F267" s="662" t="s">
        <v>2914</v>
      </c>
      <c r="G267" s="661" t="s">
        <v>2246</v>
      </c>
      <c r="H267" s="661" t="s">
        <v>2247</v>
      </c>
      <c r="I267" s="663">
        <v>28.3</v>
      </c>
      <c r="J267" s="663">
        <v>14</v>
      </c>
      <c r="K267" s="664">
        <v>397.62</v>
      </c>
    </row>
    <row r="268" spans="1:11" ht="14.4" customHeight="1" x14ac:dyDescent="0.3">
      <c r="A268" s="659" t="s">
        <v>556</v>
      </c>
      <c r="B268" s="660" t="s">
        <v>1498</v>
      </c>
      <c r="C268" s="661" t="s">
        <v>573</v>
      </c>
      <c r="D268" s="662" t="s">
        <v>1501</v>
      </c>
      <c r="E268" s="661" t="s">
        <v>2913</v>
      </c>
      <c r="F268" s="662" t="s">
        <v>2914</v>
      </c>
      <c r="G268" s="661" t="s">
        <v>2653</v>
      </c>
      <c r="H268" s="661" t="s">
        <v>2654</v>
      </c>
      <c r="I268" s="663">
        <v>1.29</v>
      </c>
      <c r="J268" s="663">
        <v>2400</v>
      </c>
      <c r="K268" s="664">
        <v>3096</v>
      </c>
    </row>
    <row r="269" spans="1:11" ht="14.4" customHeight="1" x14ac:dyDescent="0.3">
      <c r="A269" s="659" t="s">
        <v>556</v>
      </c>
      <c r="B269" s="660" t="s">
        <v>1498</v>
      </c>
      <c r="C269" s="661" t="s">
        <v>573</v>
      </c>
      <c r="D269" s="662" t="s">
        <v>1501</v>
      </c>
      <c r="E269" s="661" t="s">
        <v>2913</v>
      </c>
      <c r="F269" s="662" t="s">
        <v>2914</v>
      </c>
      <c r="G269" s="661" t="s">
        <v>2655</v>
      </c>
      <c r="H269" s="661" t="s">
        <v>2656</v>
      </c>
      <c r="I269" s="663">
        <v>1.1733333333333331</v>
      </c>
      <c r="J269" s="663">
        <v>4000</v>
      </c>
      <c r="K269" s="664">
        <v>4690</v>
      </c>
    </row>
    <row r="270" spans="1:11" ht="14.4" customHeight="1" x14ac:dyDescent="0.3">
      <c r="A270" s="659" t="s">
        <v>556</v>
      </c>
      <c r="B270" s="660" t="s">
        <v>1498</v>
      </c>
      <c r="C270" s="661" t="s">
        <v>573</v>
      </c>
      <c r="D270" s="662" t="s">
        <v>1501</v>
      </c>
      <c r="E270" s="661" t="s">
        <v>2913</v>
      </c>
      <c r="F270" s="662" t="s">
        <v>2914</v>
      </c>
      <c r="G270" s="661" t="s">
        <v>2248</v>
      </c>
      <c r="H270" s="661" t="s">
        <v>2249</v>
      </c>
      <c r="I270" s="663">
        <v>0.56000000000000005</v>
      </c>
      <c r="J270" s="663">
        <v>7500</v>
      </c>
      <c r="K270" s="664">
        <v>4200</v>
      </c>
    </row>
    <row r="271" spans="1:11" ht="14.4" customHeight="1" x14ac:dyDescent="0.3">
      <c r="A271" s="659" t="s">
        <v>556</v>
      </c>
      <c r="B271" s="660" t="s">
        <v>1498</v>
      </c>
      <c r="C271" s="661" t="s">
        <v>573</v>
      </c>
      <c r="D271" s="662" t="s">
        <v>1501</v>
      </c>
      <c r="E271" s="661" t="s">
        <v>2913</v>
      </c>
      <c r="F271" s="662" t="s">
        <v>2914</v>
      </c>
      <c r="G271" s="661" t="s">
        <v>2254</v>
      </c>
      <c r="H271" s="661" t="s">
        <v>2432</v>
      </c>
      <c r="I271" s="663">
        <v>0.86</v>
      </c>
      <c r="J271" s="663">
        <v>200</v>
      </c>
      <c r="K271" s="664">
        <v>172</v>
      </c>
    </row>
    <row r="272" spans="1:11" ht="14.4" customHeight="1" x14ac:dyDescent="0.3">
      <c r="A272" s="659" t="s">
        <v>556</v>
      </c>
      <c r="B272" s="660" t="s">
        <v>1498</v>
      </c>
      <c r="C272" s="661" t="s">
        <v>573</v>
      </c>
      <c r="D272" s="662" t="s">
        <v>1501</v>
      </c>
      <c r="E272" s="661" t="s">
        <v>2913</v>
      </c>
      <c r="F272" s="662" t="s">
        <v>2914</v>
      </c>
      <c r="G272" s="661" t="s">
        <v>2433</v>
      </c>
      <c r="H272" s="661" t="s">
        <v>2434</v>
      </c>
      <c r="I272" s="663">
        <v>5.0914285714285716</v>
      </c>
      <c r="J272" s="663">
        <v>1176</v>
      </c>
      <c r="K272" s="664">
        <v>5991.2900000000009</v>
      </c>
    </row>
    <row r="273" spans="1:11" ht="14.4" customHeight="1" x14ac:dyDescent="0.3">
      <c r="A273" s="659" t="s">
        <v>556</v>
      </c>
      <c r="B273" s="660" t="s">
        <v>1498</v>
      </c>
      <c r="C273" s="661" t="s">
        <v>573</v>
      </c>
      <c r="D273" s="662" t="s">
        <v>1501</v>
      </c>
      <c r="E273" s="661" t="s">
        <v>2913</v>
      </c>
      <c r="F273" s="662" t="s">
        <v>2914</v>
      </c>
      <c r="G273" s="661" t="s">
        <v>2435</v>
      </c>
      <c r="H273" s="661" t="s">
        <v>2436</v>
      </c>
      <c r="I273" s="663">
        <v>5.09</v>
      </c>
      <c r="J273" s="663">
        <v>1150</v>
      </c>
      <c r="K273" s="664">
        <v>5858.6799999999994</v>
      </c>
    </row>
    <row r="274" spans="1:11" ht="14.4" customHeight="1" x14ac:dyDescent="0.3">
      <c r="A274" s="659" t="s">
        <v>556</v>
      </c>
      <c r="B274" s="660" t="s">
        <v>1498</v>
      </c>
      <c r="C274" s="661" t="s">
        <v>573</v>
      </c>
      <c r="D274" s="662" t="s">
        <v>1501</v>
      </c>
      <c r="E274" s="661" t="s">
        <v>2913</v>
      </c>
      <c r="F274" s="662" t="s">
        <v>2914</v>
      </c>
      <c r="G274" s="661" t="s">
        <v>2657</v>
      </c>
      <c r="H274" s="661" t="s">
        <v>2658</v>
      </c>
      <c r="I274" s="663">
        <v>6.11</v>
      </c>
      <c r="J274" s="663">
        <v>100</v>
      </c>
      <c r="K274" s="664">
        <v>610.65</v>
      </c>
    </row>
    <row r="275" spans="1:11" ht="14.4" customHeight="1" x14ac:dyDescent="0.3">
      <c r="A275" s="659" t="s">
        <v>556</v>
      </c>
      <c r="B275" s="660" t="s">
        <v>1498</v>
      </c>
      <c r="C275" s="661" t="s">
        <v>573</v>
      </c>
      <c r="D275" s="662" t="s">
        <v>1501</v>
      </c>
      <c r="E275" s="661" t="s">
        <v>2913</v>
      </c>
      <c r="F275" s="662" t="s">
        <v>2914</v>
      </c>
      <c r="G275" s="661" t="s">
        <v>2268</v>
      </c>
      <c r="H275" s="661" t="s">
        <v>2437</v>
      </c>
      <c r="I275" s="663">
        <v>111.59</v>
      </c>
      <c r="J275" s="663">
        <v>70</v>
      </c>
      <c r="K275" s="664">
        <v>7811.3</v>
      </c>
    </row>
    <row r="276" spans="1:11" ht="14.4" customHeight="1" x14ac:dyDescent="0.3">
      <c r="A276" s="659" t="s">
        <v>556</v>
      </c>
      <c r="B276" s="660" t="s">
        <v>1498</v>
      </c>
      <c r="C276" s="661" t="s">
        <v>573</v>
      </c>
      <c r="D276" s="662" t="s">
        <v>1501</v>
      </c>
      <c r="E276" s="661" t="s">
        <v>2913</v>
      </c>
      <c r="F276" s="662" t="s">
        <v>2914</v>
      </c>
      <c r="G276" s="661" t="s">
        <v>2659</v>
      </c>
      <c r="H276" s="661" t="s">
        <v>2660</v>
      </c>
      <c r="I276" s="663">
        <v>0.19</v>
      </c>
      <c r="J276" s="663">
        <v>1200</v>
      </c>
      <c r="K276" s="664">
        <v>223.7</v>
      </c>
    </row>
    <row r="277" spans="1:11" ht="14.4" customHeight="1" x14ac:dyDescent="0.3">
      <c r="A277" s="659" t="s">
        <v>556</v>
      </c>
      <c r="B277" s="660" t="s">
        <v>1498</v>
      </c>
      <c r="C277" s="661" t="s">
        <v>573</v>
      </c>
      <c r="D277" s="662" t="s">
        <v>1501</v>
      </c>
      <c r="E277" s="661" t="s">
        <v>2913</v>
      </c>
      <c r="F277" s="662" t="s">
        <v>2914</v>
      </c>
      <c r="G277" s="661" t="s">
        <v>2661</v>
      </c>
      <c r="H277" s="661" t="s">
        <v>2662</v>
      </c>
      <c r="I277" s="663">
        <v>0.62</v>
      </c>
      <c r="J277" s="663">
        <v>22600</v>
      </c>
      <c r="K277" s="664">
        <v>14035</v>
      </c>
    </row>
    <row r="278" spans="1:11" ht="14.4" customHeight="1" x14ac:dyDescent="0.3">
      <c r="A278" s="659" t="s">
        <v>556</v>
      </c>
      <c r="B278" s="660" t="s">
        <v>1498</v>
      </c>
      <c r="C278" s="661" t="s">
        <v>573</v>
      </c>
      <c r="D278" s="662" t="s">
        <v>1501</v>
      </c>
      <c r="E278" s="661" t="s">
        <v>2915</v>
      </c>
      <c r="F278" s="662" t="s">
        <v>2916</v>
      </c>
      <c r="G278" s="661" t="s">
        <v>2440</v>
      </c>
      <c r="H278" s="661" t="s">
        <v>2441</v>
      </c>
      <c r="I278" s="663">
        <v>0.21</v>
      </c>
      <c r="J278" s="663">
        <v>400</v>
      </c>
      <c r="K278" s="664">
        <v>84</v>
      </c>
    </row>
    <row r="279" spans="1:11" ht="14.4" customHeight="1" x14ac:dyDescent="0.3">
      <c r="A279" s="659" t="s">
        <v>556</v>
      </c>
      <c r="B279" s="660" t="s">
        <v>1498</v>
      </c>
      <c r="C279" s="661" t="s">
        <v>573</v>
      </c>
      <c r="D279" s="662" t="s">
        <v>1501</v>
      </c>
      <c r="E279" s="661" t="s">
        <v>2915</v>
      </c>
      <c r="F279" s="662" t="s">
        <v>2916</v>
      </c>
      <c r="G279" s="661" t="s">
        <v>2276</v>
      </c>
      <c r="H279" s="661" t="s">
        <v>2277</v>
      </c>
      <c r="I279" s="663">
        <v>1.0900000000000001</v>
      </c>
      <c r="J279" s="663">
        <v>200</v>
      </c>
      <c r="K279" s="664">
        <v>218</v>
      </c>
    </row>
    <row r="280" spans="1:11" ht="14.4" customHeight="1" x14ac:dyDescent="0.3">
      <c r="A280" s="659" t="s">
        <v>556</v>
      </c>
      <c r="B280" s="660" t="s">
        <v>1498</v>
      </c>
      <c r="C280" s="661" t="s">
        <v>573</v>
      </c>
      <c r="D280" s="662" t="s">
        <v>1501</v>
      </c>
      <c r="E280" s="661" t="s">
        <v>2915</v>
      </c>
      <c r="F280" s="662" t="s">
        <v>2916</v>
      </c>
      <c r="G280" s="661" t="s">
        <v>2280</v>
      </c>
      <c r="H280" s="661" t="s">
        <v>2281</v>
      </c>
      <c r="I280" s="663">
        <v>0.43333333333333329</v>
      </c>
      <c r="J280" s="663">
        <v>1600</v>
      </c>
      <c r="K280" s="664">
        <v>708</v>
      </c>
    </row>
    <row r="281" spans="1:11" ht="14.4" customHeight="1" x14ac:dyDescent="0.3">
      <c r="A281" s="659" t="s">
        <v>556</v>
      </c>
      <c r="B281" s="660" t="s">
        <v>1498</v>
      </c>
      <c r="C281" s="661" t="s">
        <v>573</v>
      </c>
      <c r="D281" s="662" t="s">
        <v>1501</v>
      </c>
      <c r="E281" s="661" t="s">
        <v>2915</v>
      </c>
      <c r="F281" s="662" t="s">
        <v>2916</v>
      </c>
      <c r="G281" s="661" t="s">
        <v>2282</v>
      </c>
      <c r="H281" s="661" t="s">
        <v>2283</v>
      </c>
      <c r="I281" s="663">
        <v>0.62111111111111106</v>
      </c>
      <c r="J281" s="663">
        <v>4400</v>
      </c>
      <c r="K281" s="664">
        <v>2769</v>
      </c>
    </row>
    <row r="282" spans="1:11" ht="14.4" customHeight="1" x14ac:dyDescent="0.3">
      <c r="A282" s="659" t="s">
        <v>556</v>
      </c>
      <c r="B282" s="660" t="s">
        <v>1498</v>
      </c>
      <c r="C282" s="661" t="s">
        <v>573</v>
      </c>
      <c r="D282" s="662" t="s">
        <v>1501</v>
      </c>
      <c r="E282" s="661" t="s">
        <v>2915</v>
      </c>
      <c r="F282" s="662" t="s">
        <v>2916</v>
      </c>
      <c r="G282" s="661" t="s">
        <v>2663</v>
      </c>
      <c r="H282" s="661" t="s">
        <v>2664</v>
      </c>
      <c r="I282" s="663">
        <v>0.60499999999999998</v>
      </c>
      <c r="J282" s="663">
        <v>2500</v>
      </c>
      <c r="K282" s="664">
        <v>1505</v>
      </c>
    </row>
    <row r="283" spans="1:11" ht="14.4" customHeight="1" x14ac:dyDescent="0.3">
      <c r="A283" s="659" t="s">
        <v>556</v>
      </c>
      <c r="B283" s="660" t="s">
        <v>1498</v>
      </c>
      <c r="C283" s="661" t="s">
        <v>573</v>
      </c>
      <c r="D283" s="662" t="s">
        <v>1501</v>
      </c>
      <c r="E283" s="661" t="s">
        <v>2915</v>
      </c>
      <c r="F283" s="662" t="s">
        <v>2916</v>
      </c>
      <c r="G283" s="661" t="s">
        <v>2316</v>
      </c>
      <c r="H283" s="661" t="s">
        <v>2317</v>
      </c>
      <c r="I283" s="663">
        <v>2.9060000000000001</v>
      </c>
      <c r="J283" s="663">
        <v>500</v>
      </c>
      <c r="K283" s="664">
        <v>1453</v>
      </c>
    </row>
    <row r="284" spans="1:11" ht="14.4" customHeight="1" x14ac:dyDescent="0.3">
      <c r="A284" s="659" t="s">
        <v>556</v>
      </c>
      <c r="B284" s="660" t="s">
        <v>1498</v>
      </c>
      <c r="C284" s="661" t="s">
        <v>573</v>
      </c>
      <c r="D284" s="662" t="s">
        <v>1501</v>
      </c>
      <c r="E284" s="661" t="s">
        <v>2915</v>
      </c>
      <c r="F284" s="662" t="s">
        <v>2916</v>
      </c>
      <c r="G284" s="661" t="s">
        <v>2328</v>
      </c>
      <c r="H284" s="661" t="s">
        <v>2329</v>
      </c>
      <c r="I284" s="663">
        <v>12.106</v>
      </c>
      <c r="J284" s="663">
        <v>60</v>
      </c>
      <c r="K284" s="664">
        <v>726.4</v>
      </c>
    </row>
    <row r="285" spans="1:11" ht="14.4" customHeight="1" x14ac:dyDescent="0.3">
      <c r="A285" s="659" t="s">
        <v>556</v>
      </c>
      <c r="B285" s="660" t="s">
        <v>1498</v>
      </c>
      <c r="C285" s="661" t="s">
        <v>573</v>
      </c>
      <c r="D285" s="662" t="s">
        <v>1501</v>
      </c>
      <c r="E285" s="661" t="s">
        <v>2915</v>
      </c>
      <c r="F285" s="662" t="s">
        <v>2916</v>
      </c>
      <c r="G285" s="661" t="s">
        <v>2362</v>
      </c>
      <c r="H285" s="661" t="s">
        <v>2364</v>
      </c>
      <c r="I285" s="663">
        <v>9.6</v>
      </c>
      <c r="J285" s="663">
        <v>200</v>
      </c>
      <c r="K285" s="664">
        <v>1920</v>
      </c>
    </row>
    <row r="286" spans="1:11" ht="14.4" customHeight="1" x14ac:dyDescent="0.3">
      <c r="A286" s="659" t="s">
        <v>556</v>
      </c>
      <c r="B286" s="660" t="s">
        <v>1498</v>
      </c>
      <c r="C286" s="661" t="s">
        <v>573</v>
      </c>
      <c r="D286" s="662" t="s">
        <v>1501</v>
      </c>
      <c r="E286" s="661" t="s">
        <v>2917</v>
      </c>
      <c r="F286" s="662" t="s">
        <v>2918</v>
      </c>
      <c r="G286" s="661" t="s">
        <v>2665</v>
      </c>
      <c r="H286" s="661" t="s">
        <v>2666</v>
      </c>
      <c r="I286" s="663">
        <v>261.11</v>
      </c>
      <c r="J286" s="663">
        <v>2</v>
      </c>
      <c r="K286" s="664">
        <v>522.22</v>
      </c>
    </row>
    <row r="287" spans="1:11" ht="14.4" customHeight="1" x14ac:dyDescent="0.3">
      <c r="A287" s="659" t="s">
        <v>556</v>
      </c>
      <c r="B287" s="660" t="s">
        <v>1498</v>
      </c>
      <c r="C287" s="661" t="s">
        <v>573</v>
      </c>
      <c r="D287" s="662" t="s">
        <v>1501</v>
      </c>
      <c r="E287" s="661" t="s">
        <v>2917</v>
      </c>
      <c r="F287" s="662" t="s">
        <v>2918</v>
      </c>
      <c r="G287" s="661" t="s">
        <v>2667</v>
      </c>
      <c r="H287" s="661" t="s">
        <v>2668</v>
      </c>
      <c r="I287" s="663">
        <v>261.11</v>
      </c>
      <c r="J287" s="663">
        <v>3</v>
      </c>
      <c r="K287" s="664">
        <v>783.33</v>
      </c>
    </row>
    <row r="288" spans="1:11" ht="14.4" customHeight="1" x14ac:dyDescent="0.3">
      <c r="A288" s="659" t="s">
        <v>556</v>
      </c>
      <c r="B288" s="660" t="s">
        <v>1498</v>
      </c>
      <c r="C288" s="661" t="s">
        <v>573</v>
      </c>
      <c r="D288" s="662" t="s">
        <v>1501</v>
      </c>
      <c r="E288" s="661" t="s">
        <v>2917</v>
      </c>
      <c r="F288" s="662" t="s">
        <v>2918</v>
      </c>
      <c r="G288" s="661" t="s">
        <v>2474</v>
      </c>
      <c r="H288" s="661" t="s">
        <v>2475</v>
      </c>
      <c r="I288" s="663">
        <v>275.86</v>
      </c>
      <c r="J288" s="663">
        <v>1</v>
      </c>
      <c r="K288" s="664">
        <v>275.86</v>
      </c>
    </row>
    <row r="289" spans="1:11" ht="14.4" customHeight="1" x14ac:dyDescent="0.3">
      <c r="A289" s="659" t="s">
        <v>556</v>
      </c>
      <c r="B289" s="660" t="s">
        <v>1498</v>
      </c>
      <c r="C289" s="661" t="s">
        <v>573</v>
      </c>
      <c r="D289" s="662" t="s">
        <v>1501</v>
      </c>
      <c r="E289" s="661" t="s">
        <v>2917</v>
      </c>
      <c r="F289" s="662" t="s">
        <v>2918</v>
      </c>
      <c r="G289" s="661" t="s">
        <v>2669</v>
      </c>
      <c r="H289" s="661" t="s">
        <v>2670</v>
      </c>
      <c r="I289" s="663">
        <v>171.80599999999998</v>
      </c>
      <c r="J289" s="663">
        <v>100</v>
      </c>
      <c r="K289" s="664">
        <v>17301.98</v>
      </c>
    </row>
    <row r="290" spans="1:11" ht="14.4" customHeight="1" x14ac:dyDescent="0.3">
      <c r="A290" s="659" t="s">
        <v>556</v>
      </c>
      <c r="B290" s="660" t="s">
        <v>1498</v>
      </c>
      <c r="C290" s="661" t="s">
        <v>573</v>
      </c>
      <c r="D290" s="662" t="s">
        <v>1501</v>
      </c>
      <c r="E290" s="661" t="s">
        <v>2917</v>
      </c>
      <c r="F290" s="662" t="s">
        <v>2918</v>
      </c>
      <c r="G290" s="661" t="s">
        <v>2671</v>
      </c>
      <c r="H290" s="661" t="s">
        <v>2672</v>
      </c>
      <c r="I290" s="663">
        <v>1.19</v>
      </c>
      <c r="J290" s="663">
        <v>3400</v>
      </c>
      <c r="K290" s="664">
        <v>4031.3500000000004</v>
      </c>
    </row>
    <row r="291" spans="1:11" ht="14.4" customHeight="1" x14ac:dyDescent="0.3">
      <c r="A291" s="659" t="s">
        <v>556</v>
      </c>
      <c r="B291" s="660" t="s">
        <v>1498</v>
      </c>
      <c r="C291" s="661" t="s">
        <v>573</v>
      </c>
      <c r="D291" s="662" t="s">
        <v>1501</v>
      </c>
      <c r="E291" s="661" t="s">
        <v>2917</v>
      </c>
      <c r="F291" s="662" t="s">
        <v>2918</v>
      </c>
      <c r="G291" s="661" t="s">
        <v>2482</v>
      </c>
      <c r="H291" s="661" t="s">
        <v>2483</v>
      </c>
      <c r="I291" s="663">
        <v>44.77</v>
      </c>
      <c r="J291" s="663">
        <v>150</v>
      </c>
      <c r="K291" s="664">
        <v>6715.5</v>
      </c>
    </row>
    <row r="292" spans="1:11" ht="14.4" customHeight="1" x14ac:dyDescent="0.3">
      <c r="A292" s="659" t="s">
        <v>556</v>
      </c>
      <c r="B292" s="660" t="s">
        <v>1498</v>
      </c>
      <c r="C292" s="661" t="s">
        <v>573</v>
      </c>
      <c r="D292" s="662" t="s">
        <v>1501</v>
      </c>
      <c r="E292" s="661" t="s">
        <v>2917</v>
      </c>
      <c r="F292" s="662" t="s">
        <v>2918</v>
      </c>
      <c r="G292" s="661" t="s">
        <v>2375</v>
      </c>
      <c r="H292" s="661" t="s">
        <v>2376</v>
      </c>
      <c r="I292" s="663">
        <v>161.5</v>
      </c>
      <c r="J292" s="663">
        <v>6</v>
      </c>
      <c r="K292" s="664">
        <v>969</v>
      </c>
    </row>
    <row r="293" spans="1:11" ht="14.4" customHeight="1" x14ac:dyDescent="0.3">
      <c r="A293" s="659" t="s">
        <v>556</v>
      </c>
      <c r="B293" s="660" t="s">
        <v>1498</v>
      </c>
      <c r="C293" s="661" t="s">
        <v>573</v>
      </c>
      <c r="D293" s="662" t="s">
        <v>1501</v>
      </c>
      <c r="E293" s="661" t="s">
        <v>2917</v>
      </c>
      <c r="F293" s="662" t="s">
        <v>2918</v>
      </c>
      <c r="G293" s="661" t="s">
        <v>2490</v>
      </c>
      <c r="H293" s="661" t="s">
        <v>2491</v>
      </c>
      <c r="I293" s="663">
        <v>1122.875</v>
      </c>
      <c r="J293" s="663">
        <v>5</v>
      </c>
      <c r="K293" s="664">
        <v>5614.37</v>
      </c>
    </row>
    <row r="294" spans="1:11" ht="14.4" customHeight="1" x14ac:dyDescent="0.3">
      <c r="A294" s="659" t="s">
        <v>556</v>
      </c>
      <c r="B294" s="660" t="s">
        <v>1498</v>
      </c>
      <c r="C294" s="661" t="s">
        <v>573</v>
      </c>
      <c r="D294" s="662" t="s">
        <v>1501</v>
      </c>
      <c r="E294" s="661" t="s">
        <v>2917</v>
      </c>
      <c r="F294" s="662" t="s">
        <v>2918</v>
      </c>
      <c r="G294" s="661" t="s">
        <v>2498</v>
      </c>
      <c r="H294" s="661" t="s">
        <v>2499</v>
      </c>
      <c r="I294" s="663">
        <v>723.58</v>
      </c>
      <c r="J294" s="663">
        <v>30</v>
      </c>
      <c r="K294" s="664">
        <v>21707.4</v>
      </c>
    </row>
    <row r="295" spans="1:11" ht="14.4" customHeight="1" x14ac:dyDescent="0.3">
      <c r="A295" s="659" t="s">
        <v>556</v>
      </c>
      <c r="B295" s="660" t="s">
        <v>1498</v>
      </c>
      <c r="C295" s="661" t="s">
        <v>573</v>
      </c>
      <c r="D295" s="662" t="s">
        <v>1501</v>
      </c>
      <c r="E295" s="661" t="s">
        <v>2917</v>
      </c>
      <c r="F295" s="662" t="s">
        <v>2918</v>
      </c>
      <c r="G295" s="661" t="s">
        <v>2673</v>
      </c>
      <c r="H295" s="661" t="s">
        <v>2674</v>
      </c>
      <c r="I295" s="663">
        <v>157.66500000000002</v>
      </c>
      <c r="J295" s="663">
        <v>8</v>
      </c>
      <c r="K295" s="664">
        <v>1261.3200000000002</v>
      </c>
    </row>
    <row r="296" spans="1:11" ht="14.4" customHeight="1" x14ac:dyDescent="0.3">
      <c r="A296" s="659" t="s">
        <v>556</v>
      </c>
      <c r="B296" s="660" t="s">
        <v>1498</v>
      </c>
      <c r="C296" s="661" t="s">
        <v>573</v>
      </c>
      <c r="D296" s="662" t="s">
        <v>1501</v>
      </c>
      <c r="E296" s="661" t="s">
        <v>2917</v>
      </c>
      <c r="F296" s="662" t="s">
        <v>2918</v>
      </c>
      <c r="G296" s="661" t="s">
        <v>2510</v>
      </c>
      <c r="H296" s="661" t="s">
        <v>2511</v>
      </c>
      <c r="I296" s="663">
        <v>71.39</v>
      </c>
      <c r="J296" s="663">
        <v>150</v>
      </c>
      <c r="K296" s="664">
        <v>10708.5</v>
      </c>
    </row>
    <row r="297" spans="1:11" ht="14.4" customHeight="1" x14ac:dyDescent="0.3">
      <c r="A297" s="659" t="s">
        <v>556</v>
      </c>
      <c r="B297" s="660" t="s">
        <v>1498</v>
      </c>
      <c r="C297" s="661" t="s">
        <v>573</v>
      </c>
      <c r="D297" s="662" t="s">
        <v>1501</v>
      </c>
      <c r="E297" s="661" t="s">
        <v>2917</v>
      </c>
      <c r="F297" s="662" t="s">
        <v>2918</v>
      </c>
      <c r="G297" s="661" t="s">
        <v>2512</v>
      </c>
      <c r="H297" s="661" t="s">
        <v>2513</v>
      </c>
      <c r="I297" s="663">
        <v>44.77</v>
      </c>
      <c r="J297" s="663">
        <v>150</v>
      </c>
      <c r="K297" s="664">
        <v>6715.5</v>
      </c>
    </row>
    <row r="298" spans="1:11" ht="14.4" customHeight="1" x14ac:dyDescent="0.3">
      <c r="A298" s="659" t="s">
        <v>556</v>
      </c>
      <c r="B298" s="660" t="s">
        <v>1498</v>
      </c>
      <c r="C298" s="661" t="s">
        <v>573</v>
      </c>
      <c r="D298" s="662" t="s">
        <v>1501</v>
      </c>
      <c r="E298" s="661" t="s">
        <v>2917</v>
      </c>
      <c r="F298" s="662" t="s">
        <v>2918</v>
      </c>
      <c r="G298" s="661" t="s">
        <v>2525</v>
      </c>
      <c r="H298" s="661" t="s">
        <v>2526</v>
      </c>
      <c r="I298" s="663">
        <v>71.39</v>
      </c>
      <c r="J298" s="663">
        <v>150</v>
      </c>
      <c r="K298" s="664">
        <v>10708.5</v>
      </c>
    </row>
    <row r="299" spans="1:11" ht="14.4" customHeight="1" x14ac:dyDescent="0.3">
      <c r="A299" s="659" t="s">
        <v>556</v>
      </c>
      <c r="B299" s="660" t="s">
        <v>1498</v>
      </c>
      <c r="C299" s="661" t="s">
        <v>573</v>
      </c>
      <c r="D299" s="662" t="s">
        <v>1501</v>
      </c>
      <c r="E299" s="661" t="s">
        <v>2917</v>
      </c>
      <c r="F299" s="662" t="s">
        <v>2918</v>
      </c>
      <c r="G299" s="661" t="s">
        <v>2675</v>
      </c>
      <c r="H299" s="661" t="s">
        <v>2676</v>
      </c>
      <c r="I299" s="663">
        <v>107.69</v>
      </c>
      <c r="J299" s="663">
        <v>100</v>
      </c>
      <c r="K299" s="664">
        <v>10769</v>
      </c>
    </row>
    <row r="300" spans="1:11" ht="14.4" customHeight="1" x14ac:dyDescent="0.3">
      <c r="A300" s="659" t="s">
        <v>556</v>
      </c>
      <c r="B300" s="660" t="s">
        <v>1498</v>
      </c>
      <c r="C300" s="661" t="s">
        <v>573</v>
      </c>
      <c r="D300" s="662" t="s">
        <v>1501</v>
      </c>
      <c r="E300" s="661" t="s">
        <v>2917</v>
      </c>
      <c r="F300" s="662" t="s">
        <v>2918</v>
      </c>
      <c r="G300" s="661" t="s">
        <v>2677</v>
      </c>
      <c r="H300" s="661" t="s">
        <v>2678</v>
      </c>
      <c r="I300" s="663">
        <v>179.08</v>
      </c>
      <c r="J300" s="663">
        <v>30</v>
      </c>
      <c r="K300" s="664">
        <v>5372.4</v>
      </c>
    </row>
    <row r="301" spans="1:11" ht="14.4" customHeight="1" x14ac:dyDescent="0.3">
      <c r="A301" s="659" t="s">
        <v>556</v>
      </c>
      <c r="B301" s="660" t="s">
        <v>1498</v>
      </c>
      <c r="C301" s="661" t="s">
        <v>573</v>
      </c>
      <c r="D301" s="662" t="s">
        <v>1501</v>
      </c>
      <c r="E301" s="661" t="s">
        <v>2917</v>
      </c>
      <c r="F301" s="662" t="s">
        <v>2918</v>
      </c>
      <c r="G301" s="661" t="s">
        <v>2679</v>
      </c>
      <c r="H301" s="661" t="s">
        <v>2680</v>
      </c>
      <c r="I301" s="663">
        <v>107.69</v>
      </c>
      <c r="J301" s="663">
        <v>50</v>
      </c>
      <c r="K301" s="664">
        <v>5384.5</v>
      </c>
    </row>
    <row r="302" spans="1:11" ht="14.4" customHeight="1" x14ac:dyDescent="0.3">
      <c r="A302" s="659" t="s">
        <v>556</v>
      </c>
      <c r="B302" s="660" t="s">
        <v>1498</v>
      </c>
      <c r="C302" s="661" t="s">
        <v>573</v>
      </c>
      <c r="D302" s="662" t="s">
        <v>1501</v>
      </c>
      <c r="E302" s="661" t="s">
        <v>2917</v>
      </c>
      <c r="F302" s="662" t="s">
        <v>2918</v>
      </c>
      <c r="G302" s="661" t="s">
        <v>2681</v>
      </c>
      <c r="H302" s="661" t="s">
        <v>2682</v>
      </c>
      <c r="I302" s="663">
        <v>89.844999999999999</v>
      </c>
      <c r="J302" s="663">
        <v>100</v>
      </c>
      <c r="K302" s="664">
        <v>8984.25</v>
      </c>
    </row>
    <row r="303" spans="1:11" ht="14.4" customHeight="1" x14ac:dyDescent="0.3">
      <c r="A303" s="659" t="s">
        <v>556</v>
      </c>
      <c r="B303" s="660" t="s">
        <v>1498</v>
      </c>
      <c r="C303" s="661" t="s">
        <v>573</v>
      </c>
      <c r="D303" s="662" t="s">
        <v>1501</v>
      </c>
      <c r="E303" s="661" t="s">
        <v>2917</v>
      </c>
      <c r="F303" s="662" t="s">
        <v>2918</v>
      </c>
      <c r="G303" s="661" t="s">
        <v>2547</v>
      </c>
      <c r="H303" s="661" t="s">
        <v>2548</v>
      </c>
      <c r="I303" s="663">
        <v>155.13</v>
      </c>
      <c r="J303" s="663">
        <v>2</v>
      </c>
      <c r="K303" s="664">
        <v>310.27</v>
      </c>
    </row>
    <row r="304" spans="1:11" ht="14.4" customHeight="1" x14ac:dyDescent="0.3">
      <c r="A304" s="659" t="s">
        <v>556</v>
      </c>
      <c r="B304" s="660" t="s">
        <v>1498</v>
      </c>
      <c r="C304" s="661" t="s">
        <v>573</v>
      </c>
      <c r="D304" s="662" t="s">
        <v>1501</v>
      </c>
      <c r="E304" s="661" t="s">
        <v>2917</v>
      </c>
      <c r="F304" s="662" t="s">
        <v>2918</v>
      </c>
      <c r="G304" s="661" t="s">
        <v>2683</v>
      </c>
      <c r="H304" s="661" t="s">
        <v>2684</v>
      </c>
      <c r="I304" s="663">
        <v>331.03</v>
      </c>
      <c r="J304" s="663">
        <v>1</v>
      </c>
      <c r="K304" s="664">
        <v>331.03</v>
      </c>
    </row>
    <row r="305" spans="1:11" ht="14.4" customHeight="1" x14ac:dyDescent="0.3">
      <c r="A305" s="659" t="s">
        <v>556</v>
      </c>
      <c r="B305" s="660" t="s">
        <v>1498</v>
      </c>
      <c r="C305" s="661" t="s">
        <v>573</v>
      </c>
      <c r="D305" s="662" t="s">
        <v>1501</v>
      </c>
      <c r="E305" s="661" t="s">
        <v>2917</v>
      </c>
      <c r="F305" s="662" t="s">
        <v>2918</v>
      </c>
      <c r="G305" s="661" t="s">
        <v>2685</v>
      </c>
      <c r="H305" s="661" t="s">
        <v>2686</v>
      </c>
      <c r="I305" s="663">
        <v>385.99</v>
      </c>
      <c r="J305" s="663">
        <v>1</v>
      </c>
      <c r="K305" s="664">
        <v>385.99</v>
      </c>
    </row>
    <row r="306" spans="1:11" ht="14.4" customHeight="1" x14ac:dyDescent="0.3">
      <c r="A306" s="659" t="s">
        <v>556</v>
      </c>
      <c r="B306" s="660" t="s">
        <v>1498</v>
      </c>
      <c r="C306" s="661" t="s">
        <v>573</v>
      </c>
      <c r="D306" s="662" t="s">
        <v>1501</v>
      </c>
      <c r="E306" s="661" t="s">
        <v>2917</v>
      </c>
      <c r="F306" s="662" t="s">
        <v>2918</v>
      </c>
      <c r="G306" s="661" t="s">
        <v>2687</v>
      </c>
      <c r="H306" s="661" t="s">
        <v>2688</v>
      </c>
      <c r="I306" s="663">
        <v>939.55</v>
      </c>
      <c r="J306" s="663">
        <v>1</v>
      </c>
      <c r="K306" s="664">
        <v>939.55</v>
      </c>
    </row>
    <row r="307" spans="1:11" ht="14.4" customHeight="1" x14ac:dyDescent="0.3">
      <c r="A307" s="659" t="s">
        <v>556</v>
      </c>
      <c r="B307" s="660" t="s">
        <v>1498</v>
      </c>
      <c r="C307" s="661" t="s">
        <v>573</v>
      </c>
      <c r="D307" s="662" t="s">
        <v>1501</v>
      </c>
      <c r="E307" s="661" t="s">
        <v>2917</v>
      </c>
      <c r="F307" s="662" t="s">
        <v>2918</v>
      </c>
      <c r="G307" s="661" t="s">
        <v>2689</v>
      </c>
      <c r="H307" s="661" t="s">
        <v>2690</v>
      </c>
      <c r="I307" s="663">
        <v>782</v>
      </c>
      <c r="J307" s="663">
        <v>1</v>
      </c>
      <c r="K307" s="664">
        <v>782</v>
      </c>
    </row>
    <row r="308" spans="1:11" ht="14.4" customHeight="1" x14ac:dyDescent="0.3">
      <c r="A308" s="659" t="s">
        <v>556</v>
      </c>
      <c r="B308" s="660" t="s">
        <v>1498</v>
      </c>
      <c r="C308" s="661" t="s">
        <v>573</v>
      </c>
      <c r="D308" s="662" t="s">
        <v>1501</v>
      </c>
      <c r="E308" s="661" t="s">
        <v>2917</v>
      </c>
      <c r="F308" s="662" t="s">
        <v>2918</v>
      </c>
      <c r="G308" s="661" t="s">
        <v>2691</v>
      </c>
      <c r="H308" s="661" t="s">
        <v>2692</v>
      </c>
      <c r="I308" s="663">
        <v>118.58</v>
      </c>
      <c r="J308" s="663">
        <v>50</v>
      </c>
      <c r="K308" s="664">
        <v>5929</v>
      </c>
    </row>
    <row r="309" spans="1:11" ht="14.4" customHeight="1" x14ac:dyDescent="0.3">
      <c r="A309" s="659" t="s">
        <v>556</v>
      </c>
      <c r="B309" s="660" t="s">
        <v>1498</v>
      </c>
      <c r="C309" s="661" t="s">
        <v>573</v>
      </c>
      <c r="D309" s="662" t="s">
        <v>1501</v>
      </c>
      <c r="E309" s="661" t="s">
        <v>2917</v>
      </c>
      <c r="F309" s="662" t="s">
        <v>2918</v>
      </c>
      <c r="G309" s="661" t="s">
        <v>2693</v>
      </c>
      <c r="H309" s="661" t="s">
        <v>2694</v>
      </c>
      <c r="I309" s="663">
        <v>118.58</v>
      </c>
      <c r="J309" s="663">
        <v>50</v>
      </c>
      <c r="K309" s="664">
        <v>5929</v>
      </c>
    </row>
    <row r="310" spans="1:11" ht="14.4" customHeight="1" x14ac:dyDescent="0.3">
      <c r="A310" s="659" t="s">
        <v>556</v>
      </c>
      <c r="B310" s="660" t="s">
        <v>1498</v>
      </c>
      <c r="C310" s="661" t="s">
        <v>573</v>
      </c>
      <c r="D310" s="662" t="s">
        <v>1501</v>
      </c>
      <c r="E310" s="661" t="s">
        <v>2923</v>
      </c>
      <c r="F310" s="662" t="s">
        <v>2924</v>
      </c>
      <c r="G310" s="661" t="s">
        <v>2383</v>
      </c>
      <c r="H310" s="661" t="s">
        <v>2384</v>
      </c>
      <c r="I310" s="663">
        <v>33.729999999999997</v>
      </c>
      <c r="J310" s="663">
        <v>36</v>
      </c>
      <c r="K310" s="664">
        <v>1214.26</v>
      </c>
    </row>
    <row r="311" spans="1:11" ht="14.4" customHeight="1" x14ac:dyDescent="0.3">
      <c r="A311" s="659" t="s">
        <v>556</v>
      </c>
      <c r="B311" s="660" t="s">
        <v>1498</v>
      </c>
      <c r="C311" s="661" t="s">
        <v>573</v>
      </c>
      <c r="D311" s="662" t="s">
        <v>1501</v>
      </c>
      <c r="E311" s="661" t="s">
        <v>2923</v>
      </c>
      <c r="F311" s="662" t="s">
        <v>2924</v>
      </c>
      <c r="G311" s="661" t="s">
        <v>2385</v>
      </c>
      <c r="H311" s="661" t="s">
        <v>2386</v>
      </c>
      <c r="I311" s="663">
        <v>46.03</v>
      </c>
      <c r="J311" s="663">
        <v>108</v>
      </c>
      <c r="K311" s="664">
        <v>4971.24</v>
      </c>
    </row>
    <row r="312" spans="1:11" ht="14.4" customHeight="1" x14ac:dyDescent="0.3">
      <c r="A312" s="659" t="s">
        <v>556</v>
      </c>
      <c r="B312" s="660" t="s">
        <v>1498</v>
      </c>
      <c r="C312" s="661" t="s">
        <v>573</v>
      </c>
      <c r="D312" s="662" t="s">
        <v>1501</v>
      </c>
      <c r="E312" s="661" t="s">
        <v>2923</v>
      </c>
      <c r="F312" s="662" t="s">
        <v>2924</v>
      </c>
      <c r="G312" s="661" t="s">
        <v>2385</v>
      </c>
      <c r="H312" s="661" t="s">
        <v>2387</v>
      </c>
      <c r="I312" s="663">
        <v>46.03</v>
      </c>
      <c r="J312" s="663">
        <v>144</v>
      </c>
      <c r="K312" s="664">
        <v>6628.6</v>
      </c>
    </row>
    <row r="313" spans="1:11" ht="14.4" customHeight="1" x14ac:dyDescent="0.3">
      <c r="A313" s="659" t="s">
        <v>556</v>
      </c>
      <c r="B313" s="660" t="s">
        <v>1498</v>
      </c>
      <c r="C313" s="661" t="s">
        <v>573</v>
      </c>
      <c r="D313" s="662" t="s">
        <v>1501</v>
      </c>
      <c r="E313" s="661" t="s">
        <v>2923</v>
      </c>
      <c r="F313" s="662" t="s">
        <v>2924</v>
      </c>
      <c r="G313" s="661" t="s">
        <v>2695</v>
      </c>
      <c r="H313" s="661" t="s">
        <v>2696</v>
      </c>
      <c r="I313" s="663">
        <v>38.199999999999996</v>
      </c>
      <c r="J313" s="663">
        <v>468</v>
      </c>
      <c r="K313" s="664">
        <v>17879</v>
      </c>
    </row>
    <row r="314" spans="1:11" ht="14.4" customHeight="1" x14ac:dyDescent="0.3">
      <c r="A314" s="659" t="s">
        <v>556</v>
      </c>
      <c r="B314" s="660" t="s">
        <v>1498</v>
      </c>
      <c r="C314" s="661" t="s">
        <v>573</v>
      </c>
      <c r="D314" s="662" t="s">
        <v>1501</v>
      </c>
      <c r="E314" s="661" t="s">
        <v>2923</v>
      </c>
      <c r="F314" s="662" t="s">
        <v>2924</v>
      </c>
      <c r="G314" s="661" t="s">
        <v>2697</v>
      </c>
      <c r="H314" s="661" t="s">
        <v>2698</v>
      </c>
      <c r="I314" s="663">
        <v>34.119999999999997</v>
      </c>
      <c r="J314" s="663">
        <v>288</v>
      </c>
      <c r="K314" s="664">
        <v>9826.7099999999991</v>
      </c>
    </row>
    <row r="315" spans="1:11" ht="14.4" customHeight="1" x14ac:dyDescent="0.3">
      <c r="A315" s="659" t="s">
        <v>556</v>
      </c>
      <c r="B315" s="660" t="s">
        <v>1498</v>
      </c>
      <c r="C315" s="661" t="s">
        <v>573</v>
      </c>
      <c r="D315" s="662" t="s">
        <v>1501</v>
      </c>
      <c r="E315" s="661" t="s">
        <v>2923</v>
      </c>
      <c r="F315" s="662" t="s">
        <v>2924</v>
      </c>
      <c r="G315" s="661" t="s">
        <v>2697</v>
      </c>
      <c r="H315" s="661" t="s">
        <v>2699</v>
      </c>
      <c r="I315" s="663">
        <v>34.119999999999997</v>
      </c>
      <c r="J315" s="663">
        <v>288</v>
      </c>
      <c r="K315" s="664">
        <v>9826.7099999999991</v>
      </c>
    </row>
    <row r="316" spans="1:11" ht="14.4" customHeight="1" x14ac:dyDescent="0.3">
      <c r="A316" s="659" t="s">
        <v>556</v>
      </c>
      <c r="B316" s="660" t="s">
        <v>1498</v>
      </c>
      <c r="C316" s="661" t="s">
        <v>573</v>
      </c>
      <c r="D316" s="662" t="s">
        <v>1501</v>
      </c>
      <c r="E316" s="661" t="s">
        <v>2923</v>
      </c>
      <c r="F316" s="662" t="s">
        <v>2924</v>
      </c>
      <c r="G316" s="661" t="s">
        <v>2700</v>
      </c>
      <c r="H316" s="661" t="s">
        <v>2701</v>
      </c>
      <c r="I316" s="663">
        <v>39.229999999999997</v>
      </c>
      <c r="J316" s="663">
        <v>36</v>
      </c>
      <c r="K316" s="664">
        <v>1412.2</v>
      </c>
    </row>
    <row r="317" spans="1:11" ht="14.4" customHeight="1" x14ac:dyDescent="0.3">
      <c r="A317" s="659" t="s">
        <v>556</v>
      </c>
      <c r="B317" s="660" t="s">
        <v>1498</v>
      </c>
      <c r="C317" s="661" t="s">
        <v>573</v>
      </c>
      <c r="D317" s="662" t="s">
        <v>1501</v>
      </c>
      <c r="E317" s="661" t="s">
        <v>2923</v>
      </c>
      <c r="F317" s="662" t="s">
        <v>2924</v>
      </c>
      <c r="G317" s="661" t="s">
        <v>2388</v>
      </c>
      <c r="H317" s="661" t="s">
        <v>2389</v>
      </c>
      <c r="I317" s="663">
        <v>43.92</v>
      </c>
      <c r="J317" s="663">
        <v>216</v>
      </c>
      <c r="K317" s="664">
        <v>9487.5</v>
      </c>
    </row>
    <row r="318" spans="1:11" ht="14.4" customHeight="1" x14ac:dyDescent="0.3">
      <c r="A318" s="659" t="s">
        <v>556</v>
      </c>
      <c r="B318" s="660" t="s">
        <v>1498</v>
      </c>
      <c r="C318" s="661" t="s">
        <v>573</v>
      </c>
      <c r="D318" s="662" t="s">
        <v>1501</v>
      </c>
      <c r="E318" s="661" t="s">
        <v>2923</v>
      </c>
      <c r="F318" s="662" t="s">
        <v>2924</v>
      </c>
      <c r="G318" s="661" t="s">
        <v>2702</v>
      </c>
      <c r="H318" s="661" t="s">
        <v>2703</v>
      </c>
      <c r="I318" s="663">
        <v>31.36</v>
      </c>
      <c r="J318" s="663">
        <v>24</v>
      </c>
      <c r="K318" s="664">
        <v>752.72</v>
      </c>
    </row>
    <row r="319" spans="1:11" ht="14.4" customHeight="1" x14ac:dyDescent="0.3">
      <c r="A319" s="659" t="s">
        <v>556</v>
      </c>
      <c r="B319" s="660" t="s">
        <v>1498</v>
      </c>
      <c r="C319" s="661" t="s">
        <v>573</v>
      </c>
      <c r="D319" s="662" t="s">
        <v>1501</v>
      </c>
      <c r="E319" s="661" t="s">
        <v>2923</v>
      </c>
      <c r="F319" s="662" t="s">
        <v>2924</v>
      </c>
      <c r="G319" s="661" t="s">
        <v>2704</v>
      </c>
      <c r="H319" s="661" t="s">
        <v>2705</v>
      </c>
      <c r="I319" s="663">
        <v>30.32</v>
      </c>
      <c r="J319" s="663">
        <v>24</v>
      </c>
      <c r="K319" s="664">
        <v>727.62</v>
      </c>
    </row>
    <row r="320" spans="1:11" ht="14.4" customHeight="1" x14ac:dyDescent="0.3">
      <c r="A320" s="659" t="s">
        <v>556</v>
      </c>
      <c r="B320" s="660" t="s">
        <v>1498</v>
      </c>
      <c r="C320" s="661" t="s">
        <v>573</v>
      </c>
      <c r="D320" s="662" t="s">
        <v>1501</v>
      </c>
      <c r="E320" s="661" t="s">
        <v>2923</v>
      </c>
      <c r="F320" s="662" t="s">
        <v>2924</v>
      </c>
      <c r="G320" s="661" t="s">
        <v>2706</v>
      </c>
      <c r="H320" s="661" t="s">
        <v>2707</v>
      </c>
      <c r="I320" s="663">
        <v>65.400000000000006</v>
      </c>
      <c r="J320" s="663">
        <v>96</v>
      </c>
      <c r="K320" s="664">
        <v>6278.22</v>
      </c>
    </row>
    <row r="321" spans="1:11" ht="14.4" customHeight="1" x14ac:dyDescent="0.3">
      <c r="A321" s="659" t="s">
        <v>556</v>
      </c>
      <c r="B321" s="660" t="s">
        <v>1498</v>
      </c>
      <c r="C321" s="661" t="s">
        <v>573</v>
      </c>
      <c r="D321" s="662" t="s">
        <v>1501</v>
      </c>
      <c r="E321" s="661" t="s">
        <v>2923</v>
      </c>
      <c r="F321" s="662" t="s">
        <v>2924</v>
      </c>
      <c r="G321" s="661" t="s">
        <v>2390</v>
      </c>
      <c r="H321" s="661" t="s">
        <v>2391</v>
      </c>
      <c r="I321" s="663">
        <v>69.92</v>
      </c>
      <c r="J321" s="663">
        <v>120</v>
      </c>
      <c r="K321" s="664">
        <v>8389.99</v>
      </c>
    </row>
    <row r="322" spans="1:11" ht="14.4" customHeight="1" x14ac:dyDescent="0.3">
      <c r="A322" s="659" t="s">
        <v>556</v>
      </c>
      <c r="B322" s="660" t="s">
        <v>1498</v>
      </c>
      <c r="C322" s="661" t="s">
        <v>573</v>
      </c>
      <c r="D322" s="662" t="s">
        <v>1501</v>
      </c>
      <c r="E322" s="661" t="s">
        <v>2923</v>
      </c>
      <c r="F322" s="662" t="s">
        <v>2924</v>
      </c>
      <c r="G322" s="661" t="s">
        <v>2708</v>
      </c>
      <c r="H322" s="661" t="s">
        <v>2709</v>
      </c>
      <c r="I322" s="663">
        <v>39.229999999999997</v>
      </c>
      <c r="J322" s="663">
        <v>36</v>
      </c>
      <c r="K322" s="664">
        <v>1412.2</v>
      </c>
    </row>
    <row r="323" spans="1:11" ht="14.4" customHeight="1" x14ac:dyDescent="0.3">
      <c r="A323" s="659" t="s">
        <v>556</v>
      </c>
      <c r="B323" s="660" t="s">
        <v>1498</v>
      </c>
      <c r="C323" s="661" t="s">
        <v>573</v>
      </c>
      <c r="D323" s="662" t="s">
        <v>1501</v>
      </c>
      <c r="E323" s="661" t="s">
        <v>2923</v>
      </c>
      <c r="F323" s="662" t="s">
        <v>2924</v>
      </c>
      <c r="G323" s="661" t="s">
        <v>2710</v>
      </c>
      <c r="H323" s="661" t="s">
        <v>2711</v>
      </c>
      <c r="I323" s="663">
        <v>81.069999999999993</v>
      </c>
      <c r="J323" s="663">
        <v>108</v>
      </c>
      <c r="K323" s="664">
        <v>8756.0999999999985</v>
      </c>
    </row>
    <row r="324" spans="1:11" ht="14.4" customHeight="1" x14ac:dyDescent="0.3">
      <c r="A324" s="659" t="s">
        <v>556</v>
      </c>
      <c r="B324" s="660" t="s">
        <v>1498</v>
      </c>
      <c r="C324" s="661" t="s">
        <v>573</v>
      </c>
      <c r="D324" s="662" t="s">
        <v>1501</v>
      </c>
      <c r="E324" s="661" t="s">
        <v>2923</v>
      </c>
      <c r="F324" s="662" t="s">
        <v>2924</v>
      </c>
      <c r="G324" s="661" t="s">
        <v>2712</v>
      </c>
      <c r="H324" s="661" t="s">
        <v>2713</v>
      </c>
      <c r="I324" s="663">
        <v>60.35</v>
      </c>
      <c r="J324" s="663">
        <v>72</v>
      </c>
      <c r="K324" s="664">
        <v>4345.17</v>
      </c>
    </row>
    <row r="325" spans="1:11" ht="14.4" customHeight="1" x14ac:dyDescent="0.3">
      <c r="A325" s="659" t="s">
        <v>556</v>
      </c>
      <c r="B325" s="660" t="s">
        <v>1498</v>
      </c>
      <c r="C325" s="661" t="s">
        <v>573</v>
      </c>
      <c r="D325" s="662" t="s">
        <v>1501</v>
      </c>
      <c r="E325" s="661" t="s">
        <v>2923</v>
      </c>
      <c r="F325" s="662" t="s">
        <v>2924</v>
      </c>
      <c r="G325" s="661" t="s">
        <v>2714</v>
      </c>
      <c r="H325" s="661" t="s">
        <v>2715</v>
      </c>
      <c r="I325" s="663">
        <v>45.11</v>
      </c>
      <c r="J325" s="663">
        <v>72</v>
      </c>
      <c r="K325" s="664">
        <v>3247.6</v>
      </c>
    </row>
    <row r="326" spans="1:11" ht="14.4" customHeight="1" x14ac:dyDescent="0.3">
      <c r="A326" s="659" t="s">
        <v>556</v>
      </c>
      <c r="B326" s="660" t="s">
        <v>1498</v>
      </c>
      <c r="C326" s="661" t="s">
        <v>573</v>
      </c>
      <c r="D326" s="662" t="s">
        <v>1501</v>
      </c>
      <c r="E326" s="661" t="s">
        <v>2923</v>
      </c>
      <c r="F326" s="662" t="s">
        <v>2924</v>
      </c>
      <c r="G326" s="661" t="s">
        <v>2716</v>
      </c>
      <c r="H326" s="661" t="s">
        <v>2717</v>
      </c>
      <c r="I326" s="663">
        <v>36.39</v>
      </c>
      <c r="J326" s="663">
        <v>36</v>
      </c>
      <c r="K326" s="664">
        <v>1310</v>
      </c>
    </row>
    <row r="327" spans="1:11" ht="14.4" customHeight="1" x14ac:dyDescent="0.3">
      <c r="A327" s="659" t="s">
        <v>556</v>
      </c>
      <c r="B327" s="660" t="s">
        <v>1498</v>
      </c>
      <c r="C327" s="661" t="s">
        <v>573</v>
      </c>
      <c r="D327" s="662" t="s">
        <v>1501</v>
      </c>
      <c r="E327" s="661" t="s">
        <v>2923</v>
      </c>
      <c r="F327" s="662" t="s">
        <v>2924</v>
      </c>
      <c r="G327" s="661" t="s">
        <v>2631</v>
      </c>
      <c r="H327" s="661" t="s">
        <v>2632</v>
      </c>
      <c r="I327" s="663">
        <v>32.94</v>
      </c>
      <c r="J327" s="663">
        <v>36</v>
      </c>
      <c r="K327" s="664">
        <v>1186</v>
      </c>
    </row>
    <row r="328" spans="1:11" ht="14.4" customHeight="1" x14ac:dyDescent="0.3">
      <c r="A328" s="659" t="s">
        <v>556</v>
      </c>
      <c r="B328" s="660" t="s">
        <v>1498</v>
      </c>
      <c r="C328" s="661" t="s">
        <v>573</v>
      </c>
      <c r="D328" s="662" t="s">
        <v>1501</v>
      </c>
      <c r="E328" s="661" t="s">
        <v>2923</v>
      </c>
      <c r="F328" s="662" t="s">
        <v>2924</v>
      </c>
      <c r="G328" s="661" t="s">
        <v>2392</v>
      </c>
      <c r="H328" s="661" t="s">
        <v>2393</v>
      </c>
      <c r="I328" s="663">
        <v>33.5</v>
      </c>
      <c r="J328" s="663">
        <v>180</v>
      </c>
      <c r="K328" s="664">
        <v>6029.9699999999993</v>
      </c>
    </row>
    <row r="329" spans="1:11" ht="14.4" customHeight="1" x14ac:dyDescent="0.3">
      <c r="A329" s="659" t="s">
        <v>556</v>
      </c>
      <c r="B329" s="660" t="s">
        <v>1498</v>
      </c>
      <c r="C329" s="661" t="s">
        <v>573</v>
      </c>
      <c r="D329" s="662" t="s">
        <v>1501</v>
      </c>
      <c r="E329" s="661" t="s">
        <v>2923</v>
      </c>
      <c r="F329" s="662" t="s">
        <v>2924</v>
      </c>
      <c r="G329" s="661" t="s">
        <v>2718</v>
      </c>
      <c r="H329" s="661" t="s">
        <v>2719</v>
      </c>
      <c r="I329" s="663">
        <v>67.42</v>
      </c>
      <c r="J329" s="663">
        <v>24</v>
      </c>
      <c r="K329" s="664">
        <v>1618.08</v>
      </c>
    </row>
    <row r="330" spans="1:11" ht="14.4" customHeight="1" x14ac:dyDescent="0.3">
      <c r="A330" s="659" t="s">
        <v>556</v>
      </c>
      <c r="B330" s="660" t="s">
        <v>1498</v>
      </c>
      <c r="C330" s="661" t="s">
        <v>573</v>
      </c>
      <c r="D330" s="662" t="s">
        <v>1501</v>
      </c>
      <c r="E330" s="661" t="s">
        <v>2923</v>
      </c>
      <c r="F330" s="662" t="s">
        <v>2924</v>
      </c>
      <c r="G330" s="661" t="s">
        <v>2720</v>
      </c>
      <c r="H330" s="661" t="s">
        <v>2721</v>
      </c>
      <c r="I330" s="663">
        <v>34.89</v>
      </c>
      <c r="J330" s="663">
        <v>144</v>
      </c>
      <c r="K330" s="664">
        <v>5023.99</v>
      </c>
    </row>
    <row r="331" spans="1:11" ht="14.4" customHeight="1" x14ac:dyDescent="0.3">
      <c r="A331" s="659" t="s">
        <v>556</v>
      </c>
      <c r="B331" s="660" t="s">
        <v>1498</v>
      </c>
      <c r="C331" s="661" t="s">
        <v>573</v>
      </c>
      <c r="D331" s="662" t="s">
        <v>1501</v>
      </c>
      <c r="E331" s="661" t="s">
        <v>2923</v>
      </c>
      <c r="F331" s="662" t="s">
        <v>2924</v>
      </c>
      <c r="G331" s="661" t="s">
        <v>2633</v>
      </c>
      <c r="H331" s="661" t="s">
        <v>2634</v>
      </c>
      <c r="I331" s="663">
        <v>69.92</v>
      </c>
      <c r="J331" s="663">
        <v>144</v>
      </c>
      <c r="K331" s="664">
        <v>10067.98</v>
      </c>
    </row>
    <row r="332" spans="1:11" ht="14.4" customHeight="1" x14ac:dyDescent="0.3">
      <c r="A332" s="659" t="s">
        <v>556</v>
      </c>
      <c r="B332" s="660" t="s">
        <v>1498</v>
      </c>
      <c r="C332" s="661" t="s">
        <v>573</v>
      </c>
      <c r="D332" s="662" t="s">
        <v>1501</v>
      </c>
      <c r="E332" s="661" t="s">
        <v>2923</v>
      </c>
      <c r="F332" s="662" t="s">
        <v>2924</v>
      </c>
      <c r="G332" s="661" t="s">
        <v>2722</v>
      </c>
      <c r="H332" s="661" t="s">
        <v>2723</v>
      </c>
      <c r="I332" s="663">
        <v>35.729999999999997</v>
      </c>
      <c r="J332" s="663">
        <v>36</v>
      </c>
      <c r="K332" s="664">
        <v>1286.1099999999999</v>
      </c>
    </row>
    <row r="333" spans="1:11" ht="14.4" customHeight="1" x14ac:dyDescent="0.3">
      <c r="A333" s="659" t="s">
        <v>556</v>
      </c>
      <c r="B333" s="660" t="s">
        <v>1498</v>
      </c>
      <c r="C333" s="661" t="s">
        <v>573</v>
      </c>
      <c r="D333" s="662" t="s">
        <v>1501</v>
      </c>
      <c r="E333" s="661" t="s">
        <v>2923</v>
      </c>
      <c r="F333" s="662" t="s">
        <v>2924</v>
      </c>
      <c r="G333" s="661" t="s">
        <v>2724</v>
      </c>
      <c r="H333" s="661" t="s">
        <v>2725</v>
      </c>
      <c r="I333" s="663">
        <v>143.75</v>
      </c>
      <c r="J333" s="663">
        <v>24</v>
      </c>
      <c r="K333" s="664">
        <v>3450</v>
      </c>
    </row>
    <row r="334" spans="1:11" ht="14.4" customHeight="1" x14ac:dyDescent="0.3">
      <c r="A334" s="659" t="s">
        <v>556</v>
      </c>
      <c r="B334" s="660" t="s">
        <v>1498</v>
      </c>
      <c r="C334" s="661" t="s">
        <v>573</v>
      </c>
      <c r="D334" s="662" t="s">
        <v>1501</v>
      </c>
      <c r="E334" s="661" t="s">
        <v>2923</v>
      </c>
      <c r="F334" s="662" t="s">
        <v>2924</v>
      </c>
      <c r="G334" s="661" t="s">
        <v>2726</v>
      </c>
      <c r="H334" s="661" t="s">
        <v>2727</v>
      </c>
      <c r="I334" s="663">
        <v>36.74</v>
      </c>
      <c r="J334" s="663">
        <v>36</v>
      </c>
      <c r="K334" s="664">
        <v>1322.5</v>
      </c>
    </row>
    <row r="335" spans="1:11" ht="14.4" customHeight="1" x14ac:dyDescent="0.3">
      <c r="A335" s="659" t="s">
        <v>556</v>
      </c>
      <c r="B335" s="660" t="s">
        <v>1498</v>
      </c>
      <c r="C335" s="661" t="s">
        <v>573</v>
      </c>
      <c r="D335" s="662" t="s">
        <v>1501</v>
      </c>
      <c r="E335" s="661" t="s">
        <v>2925</v>
      </c>
      <c r="F335" s="662" t="s">
        <v>2926</v>
      </c>
      <c r="G335" s="661" t="s">
        <v>2394</v>
      </c>
      <c r="H335" s="661" t="s">
        <v>2395</v>
      </c>
      <c r="I335" s="663">
        <v>0.30166666666666669</v>
      </c>
      <c r="J335" s="663">
        <v>2700</v>
      </c>
      <c r="K335" s="664">
        <v>814</v>
      </c>
    </row>
    <row r="336" spans="1:11" ht="14.4" customHeight="1" x14ac:dyDescent="0.3">
      <c r="A336" s="659" t="s">
        <v>556</v>
      </c>
      <c r="B336" s="660" t="s">
        <v>1498</v>
      </c>
      <c r="C336" s="661" t="s">
        <v>573</v>
      </c>
      <c r="D336" s="662" t="s">
        <v>1501</v>
      </c>
      <c r="E336" s="661" t="s">
        <v>2925</v>
      </c>
      <c r="F336" s="662" t="s">
        <v>2926</v>
      </c>
      <c r="G336" s="661" t="s">
        <v>2396</v>
      </c>
      <c r="H336" s="661" t="s">
        <v>2397</v>
      </c>
      <c r="I336" s="663">
        <v>0.30666666666666664</v>
      </c>
      <c r="J336" s="663">
        <v>1100</v>
      </c>
      <c r="K336" s="664">
        <v>335</v>
      </c>
    </row>
    <row r="337" spans="1:11" ht="14.4" customHeight="1" x14ac:dyDescent="0.3">
      <c r="A337" s="659" t="s">
        <v>556</v>
      </c>
      <c r="B337" s="660" t="s">
        <v>1498</v>
      </c>
      <c r="C337" s="661" t="s">
        <v>573</v>
      </c>
      <c r="D337" s="662" t="s">
        <v>1501</v>
      </c>
      <c r="E337" s="661" t="s">
        <v>2925</v>
      </c>
      <c r="F337" s="662" t="s">
        <v>2926</v>
      </c>
      <c r="G337" s="661" t="s">
        <v>2396</v>
      </c>
      <c r="H337" s="661" t="s">
        <v>2398</v>
      </c>
      <c r="I337" s="663">
        <v>0.31</v>
      </c>
      <c r="J337" s="663">
        <v>1400</v>
      </c>
      <c r="K337" s="664">
        <v>434</v>
      </c>
    </row>
    <row r="338" spans="1:11" ht="14.4" customHeight="1" x14ac:dyDescent="0.3">
      <c r="A338" s="659" t="s">
        <v>556</v>
      </c>
      <c r="B338" s="660" t="s">
        <v>1498</v>
      </c>
      <c r="C338" s="661" t="s">
        <v>573</v>
      </c>
      <c r="D338" s="662" t="s">
        <v>1501</v>
      </c>
      <c r="E338" s="661" t="s">
        <v>2925</v>
      </c>
      <c r="F338" s="662" t="s">
        <v>2926</v>
      </c>
      <c r="G338" s="661" t="s">
        <v>2399</v>
      </c>
      <c r="H338" s="661" t="s">
        <v>2400</v>
      </c>
      <c r="I338" s="663">
        <v>0.3</v>
      </c>
      <c r="J338" s="663">
        <v>200</v>
      </c>
      <c r="K338" s="664">
        <v>60</v>
      </c>
    </row>
    <row r="339" spans="1:11" ht="14.4" customHeight="1" x14ac:dyDescent="0.3">
      <c r="A339" s="659" t="s">
        <v>556</v>
      </c>
      <c r="B339" s="660" t="s">
        <v>1498</v>
      </c>
      <c r="C339" s="661" t="s">
        <v>573</v>
      </c>
      <c r="D339" s="662" t="s">
        <v>1501</v>
      </c>
      <c r="E339" s="661" t="s">
        <v>2925</v>
      </c>
      <c r="F339" s="662" t="s">
        <v>2926</v>
      </c>
      <c r="G339" s="661" t="s">
        <v>2728</v>
      </c>
      <c r="H339" s="661" t="s">
        <v>2729</v>
      </c>
      <c r="I339" s="663">
        <v>0.48</v>
      </c>
      <c r="J339" s="663">
        <v>200</v>
      </c>
      <c r="K339" s="664">
        <v>96</v>
      </c>
    </row>
    <row r="340" spans="1:11" ht="14.4" customHeight="1" x14ac:dyDescent="0.3">
      <c r="A340" s="659" t="s">
        <v>556</v>
      </c>
      <c r="B340" s="660" t="s">
        <v>1498</v>
      </c>
      <c r="C340" s="661" t="s">
        <v>573</v>
      </c>
      <c r="D340" s="662" t="s">
        <v>1501</v>
      </c>
      <c r="E340" s="661" t="s">
        <v>2927</v>
      </c>
      <c r="F340" s="662" t="s">
        <v>2928</v>
      </c>
      <c r="G340" s="661" t="s">
        <v>2405</v>
      </c>
      <c r="H340" s="661" t="s">
        <v>2406</v>
      </c>
      <c r="I340" s="663">
        <v>1.22</v>
      </c>
      <c r="J340" s="663">
        <v>1000</v>
      </c>
      <c r="K340" s="664">
        <v>1218.3</v>
      </c>
    </row>
    <row r="341" spans="1:11" ht="14.4" customHeight="1" x14ac:dyDescent="0.3">
      <c r="A341" s="659" t="s">
        <v>556</v>
      </c>
      <c r="B341" s="660" t="s">
        <v>1498</v>
      </c>
      <c r="C341" s="661" t="s">
        <v>573</v>
      </c>
      <c r="D341" s="662" t="s">
        <v>1501</v>
      </c>
      <c r="E341" s="661" t="s">
        <v>2927</v>
      </c>
      <c r="F341" s="662" t="s">
        <v>2928</v>
      </c>
      <c r="G341" s="661" t="s">
        <v>2407</v>
      </c>
      <c r="H341" s="661" t="s">
        <v>2408</v>
      </c>
      <c r="I341" s="663">
        <v>0.81</v>
      </c>
      <c r="J341" s="663">
        <v>2000</v>
      </c>
      <c r="K341" s="664">
        <v>1614.1</v>
      </c>
    </row>
    <row r="342" spans="1:11" ht="14.4" customHeight="1" x14ac:dyDescent="0.3">
      <c r="A342" s="659" t="s">
        <v>556</v>
      </c>
      <c r="B342" s="660" t="s">
        <v>1498</v>
      </c>
      <c r="C342" s="661" t="s">
        <v>573</v>
      </c>
      <c r="D342" s="662" t="s">
        <v>1501</v>
      </c>
      <c r="E342" s="661" t="s">
        <v>2927</v>
      </c>
      <c r="F342" s="662" t="s">
        <v>2928</v>
      </c>
      <c r="G342" s="661" t="s">
        <v>2409</v>
      </c>
      <c r="H342" s="661" t="s">
        <v>2410</v>
      </c>
      <c r="I342" s="663">
        <v>0.77</v>
      </c>
      <c r="J342" s="663">
        <v>2000</v>
      </c>
      <c r="K342" s="664">
        <v>1540</v>
      </c>
    </row>
    <row r="343" spans="1:11" ht="14.4" customHeight="1" x14ac:dyDescent="0.3">
      <c r="A343" s="659" t="s">
        <v>556</v>
      </c>
      <c r="B343" s="660" t="s">
        <v>1498</v>
      </c>
      <c r="C343" s="661" t="s">
        <v>573</v>
      </c>
      <c r="D343" s="662" t="s">
        <v>1501</v>
      </c>
      <c r="E343" s="661" t="s">
        <v>2927</v>
      </c>
      <c r="F343" s="662" t="s">
        <v>2928</v>
      </c>
      <c r="G343" s="661" t="s">
        <v>2730</v>
      </c>
      <c r="H343" s="661" t="s">
        <v>2731</v>
      </c>
      <c r="I343" s="663">
        <v>0.78</v>
      </c>
      <c r="J343" s="663">
        <v>2000</v>
      </c>
      <c r="K343" s="664">
        <v>1560</v>
      </c>
    </row>
    <row r="344" spans="1:11" ht="14.4" customHeight="1" x14ac:dyDescent="0.3">
      <c r="A344" s="659" t="s">
        <v>556</v>
      </c>
      <c r="B344" s="660" t="s">
        <v>1498</v>
      </c>
      <c r="C344" s="661" t="s">
        <v>573</v>
      </c>
      <c r="D344" s="662" t="s">
        <v>1501</v>
      </c>
      <c r="E344" s="661" t="s">
        <v>2927</v>
      </c>
      <c r="F344" s="662" t="s">
        <v>2928</v>
      </c>
      <c r="G344" s="661" t="s">
        <v>2732</v>
      </c>
      <c r="H344" s="661" t="s">
        <v>2733</v>
      </c>
      <c r="I344" s="663">
        <v>1.1599999999999999</v>
      </c>
      <c r="J344" s="663">
        <v>500</v>
      </c>
      <c r="K344" s="664">
        <v>579.95000000000005</v>
      </c>
    </row>
    <row r="345" spans="1:11" ht="14.4" customHeight="1" x14ac:dyDescent="0.3">
      <c r="A345" s="659" t="s">
        <v>556</v>
      </c>
      <c r="B345" s="660" t="s">
        <v>1498</v>
      </c>
      <c r="C345" s="661" t="s">
        <v>573</v>
      </c>
      <c r="D345" s="662" t="s">
        <v>1501</v>
      </c>
      <c r="E345" s="661" t="s">
        <v>2927</v>
      </c>
      <c r="F345" s="662" t="s">
        <v>2928</v>
      </c>
      <c r="G345" s="661" t="s">
        <v>2411</v>
      </c>
      <c r="H345" s="661" t="s">
        <v>2412</v>
      </c>
      <c r="I345" s="663">
        <v>0.78</v>
      </c>
      <c r="J345" s="663">
        <v>2000</v>
      </c>
      <c r="K345" s="664">
        <v>1560</v>
      </c>
    </row>
    <row r="346" spans="1:11" ht="14.4" customHeight="1" x14ac:dyDescent="0.3">
      <c r="A346" s="659" t="s">
        <v>556</v>
      </c>
      <c r="B346" s="660" t="s">
        <v>1498</v>
      </c>
      <c r="C346" s="661" t="s">
        <v>573</v>
      </c>
      <c r="D346" s="662" t="s">
        <v>1501</v>
      </c>
      <c r="E346" s="661" t="s">
        <v>2927</v>
      </c>
      <c r="F346" s="662" t="s">
        <v>2928</v>
      </c>
      <c r="G346" s="661" t="s">
        <v>2734</v>
      </c>
      <c r="H346" s="661" t="s">
        <v>2735</v>
      </c>
      <c r="I346" s="663">
        <v>1.22</v>
      </c>
      <c r="J346" s="663">
        <v>2000</v>
      </c>
      <c r="K346" s="664">
        <v>2438.3000000000002</v>
      </c>
    </row>
    <row r="347" spans="1:11" ht="14.4" customHeight="1" x14ac:dyDescent="0.3">
      <c r="A347" s="659" t="s">
        <v>556</v>
      </c>
      <c r="B347" s="660" t="s">
        <v>1498</v>
      </c>
      <c r="C347" s="661" t="s">
        <v>573</v>
      </c>
      <c r="D347" s="662" t="s">
        <v>1501</v>
      </c>
      <c r="E347" s="661" t="s">
        <v>2927</v>
      </c>
      <c r="F347" s="662" t="s">
        <v>2928</v>
      </c>
      <c r="G347" s="661" t="s">
        <v>2415</v>
      </c>
      <c r="H347" s="661" t="s">
        <v>2736</v>
      </c>
      <c r="I347" s="663">
        <v>0.71</v>
      </c>
      <c r="J347" s="663">
        <v>7000</v>
      </c>
      <c r="K347" s="664">
        <v>4970</v>
      </c>
    </row>
    <row r="348" spans="1:11" ht="14.4" customHeight="1" x14ac:dyDescent="0.3">
      <c r="A348" s="659" t="s">
        <v>556</v>
      </c>
      <c r="B348" s="660" t="s">
        <v>1498</v>
      </c>
      <c r="C348" s="661" t="s">
        <v>573</v>
      </c>
      <c r="D348" s="662" t="s">
        <v>1501</v>
      </c>
      <c r="E348" s="661" t="s">
        <v>2927</v>
      </c>
      <c r="F348" s="662" t="s">
        <v>2928</v>
      </c>
      <c r="G348" s="661" t="s">
        <v>2415</v>
      </c>
      <c r="H348" s="661" t="s">
        <v>2416</v>
      </c>
      <c r="I348" s="663">
        <v>0.71</v>
      </c>
      <c r="J348" s="663">
        <v>7000</v>
      </c>
      <c r="K348" s="664">
        <v>4970</v>
      </c>
    </row>
    <row r="349" spans="1:11" ht="14.4" customHeight="1" x14ac:dyDescent="0.3">
      <c r="A349" s="659" t="s">
        <v>556</v>
      </c>
      <c r="B349" s="660" t="s">
        <v>1498</v>
      </c>
      <c r="C349" s="661" t="s">
        <v>573</v>
      </c>
      <c r="D349" s="662" t="s">
        <v>1501</v>
      </c>
      <c r="E349" s="661" t="s">
        <v>2927</v>
      </c>
      <c r="F349" s="662" t="s">
        <v>2928</v>
      </c>
      <c r="G349" s="661" t="s">
        <v>2417</v>
      </c>
      <c r="H349" s="661" t="s">
        <v>2418</v>
      </c>
      <c r="I349" s="663">
        <v>0.71</v>
      </c>
      <c r="J349" s="663">
        <v>3000</v>
      </c>
      <c r="K349" s="664">
        <v>2130</v>
      </c>
    </row>
    <row r="350" spans="1:11" ht="14.4" customHeight="1" x14ac:dyDescent="0.3">
      <c r="A350" s="659" t="s">
        <v>556</v>
      </c>
      <c r="B350" s="660" t="s">
        <v>1498</v>
      </c>
      <c r="C350" s="661" t="s">
        <v>573</v>
      </c>
      <c r="D350" s="662" t="s">
        <v>1501</v>
      </c>
      <c r="E350" s="661" t="s">
        <v>2927</v>
      </c>
      <c r="F350" s="662" t="s">
        <v>2928</v>
      </c>
      <c r="G350" s="661" t="s">
        <v>2417</v>
      </c>
      <c r="H350" s="661" t="s">
        <v>2419</v>
      </c>
      <c r="I350" s="663">
        <v>0.71</v>
      </c>
      <c r="J350" s="663">
        <v>4000</v>
      </c>
      <c r="K350" s="664">
        <v>2840</v>
      </c>
    </row>
    <row r="351" spans="1:11" ht="14.4" customHeight="1" x14ac:dyDescent="0.3">
      <c r="A351" s="659" t="s">
        <v>556</v>
      </c>
      <c r="B351" s="660" t="s">
        <v>1498</v>
      </c>
      <c r="C351" s="661" t="s">
        <v>573</v>
      </c>
      <c r="D351" s="662" t="s">
        <v>1501</v>
      </c>
      <c r="E351" s="661" t="s">
        <v>2927</v>
      </c>
      <c r="F351" s="662" t="s">
        <v>2928</v>
      </c>
      <c r="G351" s="661" t="s">
        <v>2640</v>
      </c>
      <c r="H351" s="661" t="s">
        <v>2641</v>
      </c>
      <c r="I351" s="663">
        <v>0.71</v>
      </c>
      <c r="J351" s="663">
        <v>3000</v>
      </c>
      <c r="K351" s="664">
        <v>2130</v>
      </c>
    </row>
    <row r="352" spans="1:11" ht="14.4" customHeight="1" x14ac:dyDescent="0.3">
      <c r="A352" s="659" t="s">
        <v>556</v>
      </c>
      <c r="B352" s="660" t="s">
        <v>1498</v>
      </c>
      <c r="C352" s="661" t="s">
        <v>573</v>
      </c>
      <c r="D352" s="662" t="s">
        <v>1501</v>
      </c>
      <c r="E352" s="661" t="s">
        <v>2927</v>
      </c>
      <c r="F352" s="662" t="s">
        <v>2928</v>
      </c>
      <c r="G352" s="661" t="s">
        <v>2640</v>
      </c>
      <c r="H352" s="661" t="s">
        <v>2737</v>
      </c>
      <c r="I352" s="663">
        <v>0.71</v>
      </c>
      <c r="J352" s="663">
        <v>7000</v>
      </c>
      <c r="K352" s="664">
        <v>4970</v>
      </c>
    </row>
    <row r="353" spans="1:11" ht="14.4" customHeight="1" x14ac:dyDescent="0.3">
      <c r="A353" s="659" t="s">
        <v>556</v>
      </c>
      <c r="B353" s="660" t="s">
        <v>1498</v>
      </c>
      <c r="C353" s="661" t="s">
        <v>576</v>
      </c>
      <c r="D353" s="662" t="s">
        <v>1502</v>
      </c>
      <c r="E353" s="661" t="s">
        <v>2913</v>
      </c>
      <c r="F353" s="662" t="s">
        <v>2914</v>
      </c>
      <c r="G353" s="661" t="s">
        <v>2228</v>
      </c>
      <c r="H353" s="661" t="s">
        <v>2229</v>
      </c>
      <c r="I353" s="663">
        <v>260.3</v>
      </c>
      <c r="J353" s="663">
        <v>1</v>
      </c>
      <c r="K353" s="664">
        <v>260.3</v>
      </c>
    </row>
    <row r="354" spans="1:11" ht="14.4" customHeight="1" x14ac:dyDescent="0.3">
      <c r="A354" s="659" t="s">
        <v>556</v>
      </c>
      <c r="B354" s="660" t="s">
        <v>1498</v>
      </c>
      <c r="C354" s="661" t="s">
        <v>576</v>
      </c>
      <c r="D354" s="662" t="s">
        <v>1502</v>
      </c>
      <c r="E354" s="661" t="s">
        <v>2913</v>
      </c>
      <c r="F354" s="662" t="s">
        <v>2914</v>
      </c>
      <c r="G354" s="661" t="s">
        <v>2738</v>
      </c>
      <c r="H354" s="661" t="s">
        <v>2739</v>
      </c>
      <c r="I354" s="663">
        <v>0.3</v>
      </c>
      <c r="J354" s="663">
        <v>1800</v>
      </c>
      <c r="K354" s="664">
        <v>548.54999999999995</v>
      </c>
    </row>
    <row r="355" spans="1:11" ht="14.4" customHeight="1" x14ac:dyDescent="0.3">
      <c r="A355" s="659" t="s">
        <v>556</v>
      </c>
      <c r="B355" s="660" t="s">
        <v>1498</v>
      </c>
      <c r="C355" s="661" t="s">
        <v>576</v>
      </c>
      <c r="D355" s="662" t="s">
        <v>1502</v>
      </c>
      <c r="E355" s="661" t="s">
        <v>2913</v>
      </c>
      <c r="F355" s="662" t="s">
        <v>2914</v>
      </c>
      <c r="G355" s="661" t="s">
        <v>2646</v>
      </c>
      <c r="H355" s="661" t="s">
        <v>2647</v>
      </c>
      <c r="I355" s="663">
        <v>0.28000000000000003</v>
      </c>
      <c r="J355" s="663">
        <v>5000</v>
      </c>
      <c r="K355" s="664">
        <v>1400</v>
      </c>
    </row>
    <row r="356" spans="1:11" ht="14.4" customHeight="1" x14ac:dyDescent="0.3">
      <c r="A356" s="659" t="s">
        <v>556</v>
      </c>
      <c r="B356" s="660" t="s">
        <v>1498</v>
      </c>
      <c r="C356" s="661" t="s">
        <v>576</v>
      </c>
      <c r="D356" s="662" t="s">
        <v>1502</v>
      </c>
      <c r="E356" s="661" t="s">
        <v>2913</v>
      </c>
      <c r="F356" s="662" t="s">
        <v>2914</v>
      </c>
      <c r="G356" s="661" t="s">
        <v>2236</v>
      </c>
      <c r="H356" s="661" t="s">
        <v>2237</v>
      </c>
      <c r="I356" s="663">
        <v>16.100000000000001</v>
      </c>
      <c r="J356" s="663">
        <v>150</v>
      </c>
      <c r="K356" s="664">
        <v>2415</v>
      </c>
    </row>
    <row r="357" spans="1:11" ht="14.4" customHeight="1" x14ac:dyDescent="0.3">
      <c r="A357" s="659" t="s">
        <v>556</v>
      </c>
      <c r="B357" s="660" t="s">
        <v>1498</v>
      </c>
      <c r="C357" s="661" t="s">
        <v>576</v>
      </c>
      <c r="D357" s="662" t="s">
        <v>1502</v>
      </c>
      <c r="E357" s="661" t="s">
        <v>2913</v>
      </c>
      <c r="F357" s="662" t="s">
        <v>2914</v>
      </c>
      <c r="G357" s="661" t="s">
        <v>2244</v>
      </c>
      <c r="H357" s="661" t="s">
        <v>2245</v>
      </c>
      <c r="I357" s="663">
        <v>140.11000000000001</v>
      </c>
      <c r="J357" s="663">
        <v>100</v>
      </c>
      <c r="K357" s="664">
        <v>14010.910000000002</v>
      </c>
    </row>
    <row r="358" spans="1:11" ht="14.4" customHeight="1" x14ac:dyDescent="0.3">
      <c r="A358" s="659" t="s">
        <v>556</v>
      </c>
      <c r="B358" s="660" t="s">
        <v>1498</v>
      </c>
      <c r="C358" s="661" t="s">
        <v>576</v>
      </c>
      <c r="D358" s="662" t="s">
        <v>1502</v>
      </c>
      <c r="E358" s="661" t="s">
        <v>2913</v>
      </c>
      <c r="F358" s="662" t="s">
        <v>2914</v>
      </c>
      <c r="G358" s="661" t="s">
        <v>2740</v>
      </c>
      <c r="H358" s="661" t="s">
        <v>2741</v>
      </c>
      <c r="I358" s="663">
        <v>14.31</v>
      </c>
      <c r="J358" s="663">
        <v>250</v>
      </c>
      <c r="K358" s="664">
        <v>3578</v>
      </c>
    </row>
    <row r="359" spans="1:11" ht="14.4" customHeight="1" x14ac:dyDescent="0.3">
      <c r="A359" s="659" t="s">
        <v>556</v>
      </c>
      <c r="B359" s="660" t="s">
        <v>1498</v>
      </c>
      <c r="C359" s="661" t="s">
        <v>576</v>
      </c>
      <c r="D359" s="662" t="s">
        <v>1502</v>
      </c>
      <c r="E359" s="661" t="s">
        <v>2913</v>
      </c>
      <c r="F359" s="662" t="s">
        <v>2914</v>
      </c>
      <c r="G359" s="661" t="s">
        <v>2742</v>
      </c>
      <c r="H359" s="661" t="s">
        <v>2743</v>
      </c>
      <c r="I359" s="663">
        <v>0.86</v>
      </c>
      <c r="J359" s="663">
        <v>300</v>
      </c>
      <c r="K359" s="664">
        <v>259.44</v>
      </c>
    </row>
    <row r="360" spans="1:11" ht="14.4" customHeight="1" x14ac:dyDescent="0.3">
      <c r="A360" s="659" t="s">
        <v>556</v>
      </c>
      <c r="B360" s="660" t="s">
        <v>1498</v>
      </c>
      <c r="C360" s="661" t="s">
        <v>576</v>
      </c>
      <c r="D360" s="662" t="s">
        <v>1502</v>
      </c>
      <c r="E360" s="661" t="s">
        <v>2913</v>
      </c>
      <c r="F360" s="662" t="s">
        <v>2914</v>
      </c>
      <c r="G360" s="661" t="s">
        <v>2742</v>
      </c>
      <c r="H360" s="661" t="s">
        <v>2744</v>
      </c>
      <c r="I360" s="663">
        <v>0.9</v>
      </c>
      <c r="J360" s="663">
        <v>400</v>
      </c>
      <c r="K360" s="664">
        <v>358.73</v>
      </c>
    </row>
    <row r="361" spans="1:11" ht="14.4" customHeight="1" x14ac:dyDescent="0.3">
      <c r="A361" s="659" t="s">
        <v>556</v>
      </c>
      <c r="B361" s="660" t="s">
        <v>1498</v>
      </c>
      <c r="C361" s="661" t="s">
        <v>576</v>
      </c>
      <c r="D361" s="662" t="s">
        <v>1502</v>
      </c>
      <c r="E361" s="661" t="s">
        <v>2913</v>
      </c>
      <c r="F361" s="662" t="s">
        <v>2914</v>
      </c>
      <c r="G361" s="661" t="s">
        <v>2254</v>
      </c>
      <c r="H361" s="661" t="s">
        <v>2255</v>
      </c>
      <c r="I361" s="663">
        <v>0.86</v>
      </c>
      <c r="J361" s="663">
        <v>100</v>
      </c>
      <c r="K361" s="664">
        <v>86</v>
      </c>
    </row>
    <row r="362" spans="1:11" ht="14.4" customHeight="1" x14ac:dyDescent="0.3">
      <c r="A362" s="659" t="s">
        <v>556</v>
      </c>
      <c r="B362" s="660" t="s">
        <v>1498</v>
      </c>
      <c r="C362" s="661" t="s">
        <v>576</v>
      </c>
      <c r="D362" s="662" t="s">
        <v>1502</v>
      </c>
      <c r="E362" s="661" t="s">
        <v>2913</v>
      </c>
      <c r="F362" s="662" t="s">
        <v>2914</v>
      </c>
      <c r="G362" s="661" t="s">
        <v>2260</v>
      </c>
      <c r="H362" s="661" t="s">
        <v>2261</v>
      </c>
      <c r="I362" s="663">
        <v>191.13</v>
      </c>
      <c r="J362" s="663">
        <v>3</v>
      </c>
      <c r="K362" s="664">
        <v>573.39</v>
      </c>
    </row>
    <row r="363" spans="1:11" ht="14.4" customHeight="1" x14ac:dyDescent="0.3">
      <c r="A363" s="659" t="s">
        <v>556</v>
      </c>
      <c r="B363" s="660" t="s">
        <v>1498</v>
      </c>
      <c r="C363" s="661" t="s">
        <v>576</v>
      </c>
      <c r="D363" s="662" t="s">
        <v>1502</v>
      </c>
      <c r="E363" s="661" t="s">
        <v>2913</v>
      </c>
      <c r="F363" s="662" t="s">
        <v>2914</v>
      </c>
      <c r="G363" s="661" t="s">
        <v>2745</v>
      </c>
      <c r="H363" s="661" t="s">
        <v>2746</v>
      </c>
      <c r="I363" s="663">
        <v>261.05</v>
      </c>
      <c r="J363" s="663">
        <v>10</v>
      </c>
      <c r="K363" s="664">
        <v>2610.5</v>
      </c>
    </row>
    <row r="364" spans="1:11" ht="14.4" customHeight="1" x14ac:dyDescent="0.3">
      <c r="A364" s="659" t="s">
        <v>556</v>
      </c>
      <c r="B364" s="660" t="s">
        <v>1498</v>
      </c>
      <c r="C364" s="661" t="s">
        <v>576</v>
      </c>
      <c r="D364" s="662" t="s">
        <v>1502</v>
      </c>
      <c r="E364" s="661" t="s">
        <v>2913</v>
      </c>
      <c r="F364" s="662" t="s">
        <v>2914</v>
      </c>
      <c r="G364" s="661" t="s">
        <v>2268</v>
      </c>
      <c r="H364" s="661" t="s">
        <v>2437</v>
      </c>
      <c r="I364" s="663">
        <v>111.59</v>
      </c>
      <c r="J364" s="663">
        <v>50</v>
      </c>
      <c r="K364" s="664">
        <v>5579.5</v>
      </c>
    </row>
    <row r="365" spans="1:11" ht="14.4" customHeight="1" x14ac:dyDescent="0.3">
      <c r="A365" s="659" t="s">
        <v>556</v>
      </c>
      <c r="B365" s="660" t="s">
        <v>1498</v>
      </c>
      <c r="C365" s="661" t="s">
        <v>576</v>
      </c>
      <c r="D365" s="662" t="s">
        <v>1502</v>
      </c>
      <c r="E365" s="661" t="s">
        <v>2913</v>
      </c>
      <c r="F365" s="662" t="s">
        <v>2914</v>
      </c>
      <c r="G365" s="661" t="s">
        <v>2747</v>
      </c>
      <c r="H365" s="661" t="s">
        <v>2748</v>
      </c>
      <c r="I365" s="663">
        <v>4.18</v>
      </c>
      <c r="J365" s="663">
        <v>1800</v>
      </c>
      <c r="K365" s="664">
        <v>7522.8</v>
      </c>
    </row>
    <row r="366" spans="1:11" ht="14.4" customHeight="1" x14ac:dyDescent="0.3">
      <c r="A366" s="659" t="s">
        <v>556</v>
      </c>
      <c r="B366" s="660" t="s">
        <v>1498</v>
      </c>
      <c r="C366" s="661" t="s">
        <v>576</v>
      </c>
      <c r="D366" s="662" t="s">
        <v>1502</v>
      </c>
      <c r="E366" s="661" t="s">
        <v>2915</v>
      </c>
      <c r="F366" s="662" t="s">
        <v>2916</v>
      </c>
      <c r="G366" s="661" t="s">
        <v>2274</v>
      </c>
      <c r="H366" s="661" t="s">
        <v>2275</v>
      </c>
      <c r="I366" s="663">
        <v>2.75</v>
      </c>
      <c r="J366" s="663">
        <v>50</v>
      </c>
      <c r="K366" s="664">
        <v>137.5</v>
      </c>
    </row>
    <row r="367" spans="1:11" ht="14.4" customHeight="1" x14ac:dyDescent="0.3">
      <c r="A367" s="659" t="s">
        <v>556</v>
      </c>
      <c r="B367" s="660" t="s">
        <v>1498</v>
      </c>
      <c r="C367" s="661" t="s">
        <v>576</v>
      </c>
      <c r="D367" s="662" t="s">
        <v>1502</v>
      </c>
      <c r="E367" s="661" t="s">
        <v>2915</v>
      </c>
      <c r="F367" s="662" t="s">
        <v>2916</v>
      </c>
      <c r="G367" s="661" t="s">
        <v>2749</v>
      </c>
      <c r="H367" s="661" t="s">
        <v>2750</v>
      </c>
      <c r="I367" s="663">
        <v>12.73</v>
      </c>
      <c r="J367" s="663">
        <v>50</v>
      </c>
      <c r="K367" s="664">
        <v>636.5</v>
      </c>
    </row>
    <row r="368" spans="1:11" ht="14.4" customHeight="1" x14ac:dyDescent="0.3">
      <c r="A368" s="659" t="s">
        <v>556</v>
      </c>
      <c r="B368" s="660" t="s">
        <v>1498</v>
      </c>
      <c r="C368" s="661" t="s">
        <v>576</v>
      </c>
      <c r="D368" s="662" t="s">
        <v>1502</v>
      </c>
      <c r="E368" s="661" t="s">
        <v>2915</v>
      </c>
      <c r="F368" s="662" t="s">
        <v>2916</v>
      </c>
      <c r="G368" s="661" t="s">
        <v>2751</v>
      </c>
      <c r="H368" s="661" t="s">
        <v>2752</v>
      </c>
      <c r="I368" s="663">
        <v>12.723333333333334</v>
      </c>
      <c r="J368" s="663">
        <v>50</v>
      </c>
      <c r="K368" s="664">
        <v>636.20000000000005</v>
      </c>
    </row>
    <row r="369" spans="1:11" ht="14.4" customHeight="1" x14ac:dyDescent="0.3">
      <c r="A369" s="659" t="s">
        <v>556</v>
      </c>
      <c r="B369" s="660" t="s">
        <v>1498</v>
      </c>
      <c r="C369" s="661" t="s">
        <v>576</v>
      </c>
      <c r="D369" s="662" t="s">
        <v>1502</v>
      </c>
      <c r="E369" s="661" t="s">
        <v>2915</v>
      </c>
      <c r="F369" s="662" t="s">
        <v>2916</v>
      </c>
      <c r="G369" s="661" t="s">
        <v>2276</v>
      </c>
      <c r="H369" s="661" t="s">
        <v>2277</v>
      </c>
      <c r="I369" s="663">
        <v>0.93</v>
      </c>
      <c r="J369" s="663">
        <v>200</v>
      </c>
      <c r="K369" s="664">
        <v>186</v>
      </c>
    </row>
    <row r="370" spans="1:11" ht="14.4" customHeight="1" x14ac:dyDescent="0.3">
      <c r="A370" s="659" t="s">
        <v>556</v>
      </c>
      <c r="B370" s="660" t="s">
        <v>1498</v>
      </c>
      <c r="C370" s="661" t="s">
        <v>576</v>
      </c>
      <c r="D370" s="662" t="s">
        <v>1502</v>
      </c>
      <c r="E370" s="661" t="s">
        <v>2915</v>
      </c>
      <c r="F370" s="662" t="s">
        <v>2916</v>
      </c>
      <c r="G370" s="661" t="s">
        <v>2278</v>
      </c>
      <c r="H370" s="661" t="s">
        <v>2279</v>
      </c>
      <c r="I370" s="663">
        <v>1.4424999999999999</v>
      </c>
      <c r="J370" s="663">
        <v>838</v>
      </c>
      <c r="K370" s="664">
        <v>1205.28</v>
      </c>
    </row>
    <row r="371" spans="1:11" ht="14.4" customHeight="1" x14ac:dyDescent="0.3">
      <c r="A371" s="659" t="s">
        <v>556</v>
      </c>
      <c r="B371" s="660" t="s">
        <v>1498</v>
      </c>
      <c r="C371" s="661" t="s">
        <v>576</v>
      </c>
      <c r="D371" s="662" t="s">
        <v>1502</v>
      </c>
      <c r="E371" s="661" t="s">
        <v>2915</v>
      </c>
      <c r="F371" s="662" t="s">
        <v>2916</v>
      </c>
      <c r="G371" s="661" t="s">
        <v>2280</v>
      </c>
      <c r="H371" s="661" t="s">
        <v>2281</v>
      </c>
      <c r="I371" s="663">
        <v>0.41749999999999998</v>
      </c>
      <c r="J371" s="663">
        <v>500</v>
      </c>
      <c r="K371" s="664">
        <v>209</v>
      </c>
    </row>
    <row r="372" spans="1:11" ht="14.4" customHeight="1" x14ac:dyDescent="0.3">
      <c r="A372" s="659" t="s">
        <v>556</v>
      </c>
      <c r="B372" s="660" t="s">
        <v>1498</v>
      </c>
      <c r="C372" s="661" t="s">
        <v>576</v>
      </c>
      <c r="D372" s="662" t="s">
        <v>1502</v>
      </c>
      <c r="E372" s="661" t="s">
        <v>2915</v>
      </c>
      <c r="F372" s="662" t="s">
        <v>2916</v>
      </c>
      <c r="G372" s="661" t="s">
        <v>2282</v>
      </c>
      <c r="H372" s="661" t="s">
        <v>2283</v>
      </c>
      <c r="I372" s="663">
        <v>0.61666666666666659</v>
      </c>
      <c r="J372" s="663">
        <v>1900</v>
      </c>
      <c r="K372" s="664">
        <v>1189</v>
      </c>
    </row>
    <row r="373" spans="1:11" ht="14.4" customHeight="1" x14ac:dyDescent="0.3">
      <c r="A373" s="659" t="s">
        <v>556</v>
      </c>
      <c r="B373" s="660" t="s">
        <v>1498</v>
      </c>
      <c r="C373" s="661" t="s">
        <v>576</v>
      </c>
      <c r="D373" s="662" t="s">
        <v>1502</v>
      </c>
      <c r="E373" s="661" t="s">
        <v>2915</v>
      </c>
      <c r="F373" s="662" t="s">
        <v>2916</v>
      </c>
      <c r="G373" s="661" t="s">
        <v>2753</v>
      </c>
      <c r="H373" s="661" t="s">
        <v>2754</v>
      </c>
      <c r="I373" s="663">
        <v>4.2300000000000004</v>
      </c>
      <c r="J373" s="663">
        <v>100</v>
      </c>
      <c r="K373" s="664">
        <v>423</v>
      </c>
    </row>
    <row r="374" spans="1:11" ht="14.4" customHeight="1" x14ac:dyDescent="0.3">
      <c r="A374" s="659" t="s">
        <v>556</v>
      </c>
      <c r="B374" s="660" t="s">
        <v>1498</v>
      </c>
      <c r="C374" s="661" t="s">
        <v>576</v>
      </c>
      <c r="D374" s="662" t="s">
        <v>1502</v>
      </c>
      <c r="E374" s="661" t="s">
        <v>2915</v>
      </c>
      <c r="F374" s="662" t="s">
        <v>2916</v>
      </c>
      <c r="G374" s="661" t="s">
        <v>2755</v>
      </c>
      <c r="H374" s="661" t="s">
        <v>2756</v>
      </c>
      <c r="I374" s="663">
        <v>64.22</v>
      </c>
      <c r="J374" s="663">
        <v>100</v>
      </c>
      <c r="K374" s="664">
        <v>6422.08</v>
      </c>
    </row>
    <row r="375" spans="1:11" ht="14.4" customHeight="1" x14ac:dyDescent="0.3">
      <c r="A375" s="659" t="s">
        <v>556</v>
      </c>
      <c r="B375" s="660" t="s">
        <v>1498</v>
      </c>
      <c r="C375" s="661" t="s">
        <v>576</v>
      </c>
      <c r="D375" s="662" t="s">
        <v>1502</v>
      </c>
      <c r="E375" s="661" t="s">
        <v>2915</v>
      </c>
      <c r="F375" s="662" t="s">
        <v>2916</v>
      </c>
      <c r="G375" s="661" t="s">
        <v>2757</v>
      </c>
      <c r="H375" s="661" t="s">
        <v>2758</v>
      </c>
      <c r="I375" s="663">
        <v>34.729999999999997</v>
      </c>
      <c r="J375" s="663">
        <v>80</v>
      </c>
      <c r="K375" s="664">
        <v>2778.2</v>
      </c>
    </row>
    <row r="376" spans="1:11" ht="14.4" customHeight="1" x14ac:dyDescent="0.3">
      <c r="A376" s="659" t="s">
        <v>556</v>
      </c>
      <c r="B376" s="660" t="s">
        <v>1498</v>
      </c>
      <c r="C376" s="661" t="s">
        <v>576</v>
      </c>
      <c r="D376" s="662" t="s">
        <v>1502</v>
      </c>
      <c r="E376" s="661" t="s">
        <v>2915</v>
      </c>
      <c r="F376" s="662" t="s">
        <v>2916</v>
      </c>
      <c r="G376" s="661" t="s">
        <v>2663</v>
      </c>
      <c r="H376" s="661" t="s">
        <v>2664</v>
      </c>
      <c r="I376" s="663">
        <v>0.59</v>
      </c>
      <c r="J376" s="663">
        <v>2500</v>
      </c>
      <c r="K376" s="664">
        <v>1475</v>
      </c>
    </row>
    <row r="377" spans="1:11" ht="14.4" customHeight="1" x14ac:dyDescent="0.3">
      <c r="A377" s="659" t="s">
        <v>556</v>
      </c>
      <c r="B377" s="660" t="s">
        <v>1498</v>
      </c>
      <c r="C377" s="661" t="s">
        <v>576</v>
      </c>
      <c r="D377" s="662" t="s">
        <v>1502</v>
      </c>
      <c r="E377" s="661" t="s">
        <v>2915</v>
      </c>
      <c r="F377" s="662" t="s">
        <v>2916</v>
      </c>
      <c r="G377" s="661" t="s">
        <v>2316</v>
      </c>
      <c r="H377" s="661" t="s">
        <v>2317</v>
      </c>
      <c r="I377" s="663">
        <v>2.9083333333333337</v>
      </c>
      <c r="J377" s="663">
        <v>600</v>
      </c>
      <c r="K377" s="664">
        <v>1745</v>
      </c>
    </row>
    <row r="378" spans="1:11" ht="14.4" customHeight="1" x14ac:dyDescent="0.3">
      <c r="A378" s="659" t="s">
        <v>556</v>
      </c>
      <c r="B378" s="660" t="s">
        <v>1498</v>
      </c>
      <c r="C378" s="661" t="s">
        <v>576</v>
      </c>
      <c r="D378" s="662" t="s">
        <v>1502</v>
      </c>
      <c r="E378" s="661" t="s">
        <v>2915</v>
      </c>
      <c r="F378" s="662" t="s">
        <v>2916</v>
      </c>
      <c r="G378" s="661" t="s">
        <v>2759</v>
      </c>
      <c r="H378" s="661" t="s">
        <v>2760</v>
      </c>
      <c r="I378" s="663">
        <v>84.91</v>
      </c>
      <c r="J378" s="663">
        <v>20</v>
      </c>
      <c r="K378" s="664">
        <v>1698.11</v>
      </c>
    </row>
    <row r="379" spans="1:11" ht="14.4" customHeight="1" x14ac:dyDescent="0.3">
      <c r="A379" s="659" t="s">
        <v>556</v>
      </c>
      <c r="B379" s="660" t="s">
        <v>1498</v>
      </c>
      <c r="C379" s="661" t="s">
        <v>576</v>
      </c>
      <c r="D379" s="662" t="s">
        <v>1502</v>
      </c>
      <c r="E379" s="661" t="s">
        <v>2915</v>
      </c>
      <c r="F379" s="662" t="s">
        <v>2916</v>
      </c>
      <c r="G379" s="661" t="s">
        <v>2328</v>
      </c>
      <c r="H379" s="661" t="s">
        <v>2329</v>
      </c>
      <c r="I379" s="663">
        <v>12.105</v>
      </c>
      <c r="J379" s="663">
        <v>20</v>
      </c>
      <c r="K379" s="664">
        <v>242.1</v>
      </c>
    </row>
    <row r="380" spans="1:11" ht="14.4" customHeight="1" x14ac:dyDescent="0.3">
      <c r="A380" s="659" t="s">
        <v>556</v>
      </c>
      <c r="B380" s="660" t="s">
        <v>1498</v>
      </c>
      <c r="C380" s="661" t="s">
        <v>576</v>
      </c>
      <c r="D380" s="662" t="s">
        <v>1502</v>
      </c>
      <c r="E380" s="661" t="s">
        <v>2915</v>
      </c>
      <c r="F380" s="662" t="s">
        <v>2916</v>
      </c>
      <c r="G380" s="661" t="s">
        <v>2761</v>
      </c>
      <c r="H380" s="661" t="s">
        <v>2762</v>
      </c>
      <c r="I380" s="663">
        <v>17.3</v>
      </c>
      <c r="J380" s="663">
        <v>200</v>
      </c>
      <c r="K380" s="664">
        <v>3460.6</v>
      </c>
    </row>
    <row r="381" spans="1:11" ht="14.4" customHeight="1" x14ac:dyDescent="0.3">
      <c r="A381" s="659" t="s">
        <v>556</v>
      </c>
      <c r="B381" s="660" t="s">
        <v>1498</v>
      </c>
      <c r="C381" s="661" t="s">
        <v>576</v>
      </c>
      <c r="D381" s="662" t="s">
        <v>1502</v>
      </c>
      <c r="E381" s="661" t="s">
        <v>2915</v>
      </c>
      <c r="F381" s="662" t="s">
        <v>2916</v>
      </c>
      <c r="G381" s="661" t="s">
        <v>2763</v>
      </c>
      <c r="H381" s="661" t="s">
        <v>2764</v>
      </c>
      <c r="I381" s="663">
        <v>1.55</v>
      </c>
      <c r="J381" s="663">
        <v>75</v>
      </c>
      <c r="K381" s="664">
        <v>116.25</v>
      </c>
    </row>
    <row r="382" spans="1:11" ht="14.4" customHeight="1" x14ac:dyDescent="0.3">
      <c r="A382" s="659" t="s">
        <v>556</v>
      </c>
      <c r="B382" s="660" t="s">
        <v>1498</v>
      </c>
      <c r="C382" s="661" t="s">
        <v>576</v>
      </c>
      <c r="D382" s="662" t="s">
        <v>1502</v>
      </c>
      <c r="E382" s="661" t="s">
        <v>2915</v>
      </c>
      <c r="F382" s="662" t="s">
        <v>2916</v>
      </c>
      <c r="G382" s="661" t="s">
        <v>2765</v>
      </c>
      <c r="H382" s="661" t="s">
        <v>2766</v>
      </c>
      <c r="I382" s="663">
        <v>17.3</v>
      </c>
      <c r="J382" s="663">
        <v>100</v>
      </c>
      <c r="K382" s="664">
        <v>1730.3</v>
      </c>
    </row>
    <row r="383" spans="1:11" ht="14.4" customHeight="1" x14ac:dyDescent="0.3">
      <c r="A383" s="659" t="s">
        <v>556</v>
      </c>
      <c r="B383" s="660" t="s">
        <v>1498</v>
      </c>
      <c r="C383" s="661" t="s">
        <v>576</v>
      </c>
      <c r="D383" s="662" t="s">
        <v>1502</v>
      </c>
      <c r="E383" s="661" t="s">
        <v>2915</v>
      </c>
      <c r="F383" s="662" t="s">
        <v>2916</v>
      </c>
      <c r="G383" s="661" t="s">
        <v>2767</v>
      </c>
      <c r="H383" s="661" t="s">
        <v>2768</v>
      </c>
      <c r="I383" s="663">
        <v>170.25</v>
      </c>
      <c r="J383" s="663">
        <v>2</v>
      </c>
      <c r="K383" s="664">
        <v>340.49</v>
      </c>
    </row>
    <row r="384" spans="1:11" ht="14.4" customHeight="1" x14ac:dyDescent="0.3">
      <c r="A384" s="659" t="s">
        <v>556</v>
      </c>
      <c r="B384" s="660" t="s">
        <v>1498</v>
      </c>
      <c r="C384" s="661" t="s">
        <v>576</v>
      </c>
      <c r="D384" s="662" t="s">
        <v>1502</v>
      </c>
      <c r="E384" s="661" t="s">
        <v>2915</v>
      </c>
      <c r="F384" s="662" t="s">
        <v>2916</v>
      </c>
      <c r="G384" s="661" t="s">
        <v>2769</v>
      </c>
      <c r="H384" s="661" t="s">
        <v>2770</v>
      </c>
      <c r="I384" s="663">
        <v>527.96</v>
      </c>
      <c r="J384" s="663">
        <v>10</v>
      </c>
      <c r="K384" s="664">
        <v>5279.65</v>
      </c>
    </row>
    <row r="385" spans="1:11" ht="14.4" customHeight="1" x14ac:dyDescent="0.3">
      <c r="A385" s="659" t="s">
        <v>556</v>
      </c>
      <c r="B385" s="660" t="s">
        <v>1498</v>
      </c>
      <c r="C385" s="661" t="s">
        <v>576</v>
      </c>
      <c r="D385" s="662" t="s">
        <v>1502</v>
      </c>
      <c r="E385" s="661" t="s">
        <v>2915</v>
      </c>
      <c r="F385" s="662" t="s">
        <v>2916</v>
      </c>
      <c r="G385" s="661" t="s">
        <v>2350</v>
      </c>
      <c r="H385" s="661" t="s">
        <v>2351</v>
      </c>
      <c r="I385" s="663">
        <v>13.79</v>
      </c>
      <c r="J385" s="663">
        <v>25</v>
      </c>
      <c r="K385" s="664">
        <v>344.8</v>
      </c>
    </row>
    <row r="386" spans="1:11" ht="14.4" customHeight="1" x14ac:dyDescent="0.3">
      <c r="A386" s="659" t="s">
        <v>556</v>
      </c>
      <c r="B386" s="660" t="s">
        <v>1498</v>
      </c>
      <c r="C386" s="661" t="s">
        <v>576</v>
      </c>
      <c r="D386" s="662" t="s">
        <v>1502</v>
      </c>
      <c r="E386" s="661" t="s">
        <v>2915</v>
      </c>
      <c r="F386" s="662" t="s">
        <v>2916</v>
      </c>
      <c r="G386" s="661" t="s">
        <v>2771</v>
      </c>
      <c r="H386" s="661" t="s">
        <v>2772</v>
      </c>
      <c r="I386" s="663">
        <v>4235.1099999999997</v>
      </c>
      <c r="J386" s="663">
        <v>3</v>
      </c>
      <c r="K386" s="664">
        <v>12705.33</v>
      </c>
    </row>
    <row r="387" spans="1:11" ht="14.4" customHeight="1" x14ac:dyDescent="0.3">
      <c r="A387" s="659" t="s">
        <v>556</v>
      </c>
      <c r="B387" s="660" t="s">
        <v>1498</v>
      </c>
      <c r="C387" s="661" t="s">
        <v>576</v>
      </c>
      <c r="D387" s="662" t="s">
        <v>1502</v>
      </c>
      <c r="E387" s="661" t="s">
        <v>2915</v>
      </c>
      <c r="F387" s="662" t="s">
        <v>2916</v>
      </c>
      <c r="G387" s="661" t="s">
        <v>2773</v>
      </c>
      <c r="H387" s="661" t="s">
        <v>2774</v>
      </c>
      <c r="I387" s="663">
        <v>76.23</v>
      </c>
      <c r="J387" s="663">
        <v>390</v>
      </c>
      <c r="K387" s="664">
        <v>29729.7</v>
      </c>
    </row>
    <row r="388" spans="1:11" ht="14.4" customHeight="1" x14ac:dyDescent="0.3">
      <c r="A388" s="659" t="s">
        <v>556</v>
      </c>
      <c r="B388" s="660" t="s">
        <v>1498</v>
      </c>
      <c r="C388" s="661" t="s">
        <v>576</v>
      </c>
      <c r="D388" s="662" t="s">
        <v>1502</v>
      </c>
      <c r="E388" s="661" t="s">
        <v>2915</v>
      </c>
      <c r="F388" s="662" t="s">
        <v>2916</v>
      </c>
      <c r="G388" s="661" t="s">
        <v>2775</v>
      </c>
      <c r="H388" s="661" t="s">
        <v>2776</v>
      </c>
      <c r="I388" s="663">
        <v>2.9</v>
      </c>
      <c r="J388" s="663">
        <v>100</v>
      </c>
      <c r="K388" s="664">
        <v>290</v>
      </c>
    </row>
    <row r="389" spans="1:11" ht="14.4" customHeight="1" x14ac:dyDescent="0.3">
      <c r="A389" s="659" t="s">
        <v>556</v>
      </c>
      <c r="B389" s="660" t="s">
        <v>1498</v>
      </c>
      <c r="C389" s="661" t="s">
        <v>576</v>
      </c>
      <c r="D389" s="662" t="s">
        <v>1502</v>
      </c>
      <c r="E389" s="661" t="s">
        <v>2915</v>
      </c>
      <c r="F389" s="662" t="s">
        <v>2916</v>
      </c>
      <c r="G389" s="661" t="s">
        <v>2777</v>
      </c>
      <c r="H389" s="661" t="s">
        <v>2778</v>
      </c>
      <c r="I389" s="663">
        <v>21.9</v>
      </c>
      <c r="J389" s="663">
        <v>20</v>
      </c>
      <c r="K389" s="664">
        <v>438.02</v>
      </c>
    </row>
    <row r="390" spans="1:11" ht="14.4" customHeight="1" x14ac:dyDescent="0.3">
      <c r="A390" s="659" t="s">
        <v>556</v>
      </c>
      <c r="B390" s="660" t="s">
        <v>1498</v>
      </c>
      <c r="C390" s="661" t="s">
        <v>576</v>
      </c>
      <c r="D390" s="662" t="s">
        <v>1502</v>
      </c>
      <c r="E390" s="661" t="s">
        <v>2915</v>
      </c>
      <c r="F390" s="662" t="s">
        <v>2916</v>
      </c>
      <c r="G390" s="661" t="s">
        <v>2779</v>
      </c>
      <c r="H390" s="661" t="s">
        <v>2780</v>
      </c>
      <c r="I390" s="663">
        <v>280.77999999999997</v>
      </c>
      <c r="J390" s="663">
        <v>10</v>
      </c>
      <c r="K390" s="664">
        <v>2807.81</v>
      </c>
    </row>
    <row r="391" spans="1:11" ht="14.4" customHeight="1" x14ac:dyDescent="0.3">
      <c r="A391" s="659" t="s">
        <v>556</v>
      </c>
      <c r="B391" s="660" t="s">
        <v>1498</v>
      </c>
      <c r="C391" s="661" t="s">
        <v>576</v>
      </c>
      <c r="D391" s="662" t="s">
        <v>1502</v>
      </c>
      <c r="E391" s="661" t="s">
        <v>2915</v>
      </c>
      <c r="F391" s="662" t="s">
        <v>2916</v>
      </c>
      <c r="G391" s="661" t="s">
        <v>2781</v>
      </c>
      <c r="H391" s="661" t="s">
        <v>2782</v>
      </c>
      <c r="I391" s="663">
        <v>10.88</v>
      </c>
      <c r="J391" s="663">
        <v>900</v>
      </c>
      <c r="K391" s="664">
        <v>9790.11</v>
      </c>
    </row>
    <row r="392" spans="1:11" ht="14.4" customHeight="1" x14ac:dyDescent="0.3">
      <c r="A392" s="659" t="s">
        <v>556</v>
      </c>
      <c r="B392" s="660" t="s">
        <v>1498</v>
      </c>
      <c r="C392" s="661" t="s">
        <v>576</v>
      </c>
      <c r="D392" s="662" t="s">
        <v>1502</v>
      </c>
      <c r="E392" s="661" t="s">
        <v>2915</v>
      </c>
      <c r="F392" s="662" t="s">
        <v>2916</v>
      </c>
      <c r="G392" s="661" t="s">
        <v>2783</v>
      </c>
      <c r="H392" s="661" t="s">
        <v>2784</v>
      </c>
      <c r="I392" s="663">
        <v>25.59</v>
      </c>
      <c r="J392" s="663">
        <v>30</v>
      </c>
      <c r="K392" s="664">
        <v>767.7</v>
      </c>
    </row>
    <row r="393" spans="1:11" ht="14.4" customHeight="1" x14ac:dyDescent="0.3">
      <c r="A393" s="659" t="s">
        <v>556</v>
      </c>
      <c r="B393" s="660" t="s">
        <v>1498</v>
      </c>
      <c r="C393" s="661" t="s">
        <v>576</v>
      </c>
      <c r="D393" s="662" t="s">
        <v>1502</v>
      </c>
      <c r="E393" s="661" t="s">
        <v>2915</v>
      </c>
      <c r="F393" s="662" t="s">
        <v>2916</v>
      </c>
      <c r="G393" s="661" t="s">
        <v>2783</v>
      </c>
      <c r="H393" s="661" t="s">
        <v>2785</v>
      </c>
      <c r="I393" s="663">
        <v>25.59</v>
      </c>
      <c r="J393" s="663">
        <v>40</v>
      </c>
      <c r="K393" s="664">
        <v>1023.66</v>
      </c>
    </row>
    <row r="394" spans="1:11" ht="14.4" customHeight="1" x14ac:dyDescent="0.3">
      <c r="A394" s="659" t="s">
        <v>556</v>
      </c>
      <c r="B394" s="660" t="s">
        <v>1498</v>
      </c>
      <c r="C394" s="661" t="s">
        <v>576</v>
      </c>
      <c r="D394" s="662" t="s">
        <v>1502</v>
      </c>
      <c r="E394" s="661" t="s">
        <v>2915</v>
      </c>
      <c r="F394" s="662" t="s">
        <v>2916</v>
      </c>
      <c r="G394" s="661" t="s">
        <v>2786</v>
      </c>
      <c r="H394" s="661" t="s">
        <v>2787</v>
      </c>
      <c r="I394" s="663">
        <v>2625.7</v>
      </c>
      <c r="J394" s="663">
        <v>1</v>
      </c>
      <c r="K394" s="664">
        <v>2625.7</v>
      </c>
    </row>
    <row r="395" spans="1:11" ht="14.4" customHeight="1" x14ac:dyDescent="0.3">
      <c r="A395" s="659" t="s">
        <v>556</v>
      </c>
      <c r="B395" s="660" t="s">
        <v>1498</v>
      </c>
      <c r="C395" s="661" t="s">
        <v>576</v>
      </c>
      <c r="D395" s="662" t="s">
        <v>1502</v>
      </c>
      <c r="E395" s="661" t="s">
        <v>2915</v>
      </c>
      <c r="F395" s="662" t="s">
        <v>2916</v>
      </c>
      <c r="G395" s="661" t="s">
        <v>2788</v>
      </c>
      <c r="H395" s="661" t="s">
        <v>2789</v>
      </c>
      <c r="I395" s="663">
        <v>2238.5</v>
      </c>
      <c r="J395" s="663">
        <v>2</v>
      </c>
      <c r="K395" s="664">
        <v>4477</v>
      </c>
    </row>
    <row r="396" spans="1:11" ht="14.4" customHeight="1" x14ac:dyDescent="0.3">
      <c r="A396" s="659" t="s">
        <v>556</v>
      </c>
      <c r="B396" s="660" t="s">
        <v>1498</v>
      </c>
      <c r="C396" s="661" t="s">
        <v>576</v>
      </c>
      <c r="D396" s="662" t="s">
        <v>1502</v>
      </c>
      <c r="E396" s="661" t="s">
        <v>2915</v>
      </c>
      <c r="F396" s="662" t="s">
        <v>2916</v>
      </c>
      <c r="G396" s="661" t="s">
        <v>2790</v>
      </c>
      <c r="H396" s="661" t="s">
        <v>2791</v>
      </c>
      <c r="I396" s="663">
        <v>2625.7</v>
      </c>
      <c r="J396" s="663">
        <v>1</v>
      </c>
      <c r="K396" s="664">
        <v>2625.7</v>
      </c>
    </row>
    <row r="397" spans="1:11" ht="14.4" customHeight="1" x14ac:dyDescent="0.3">
      <c r="A397" s="659" t="s">
        <v>556</v>
      </c>
      <c r="B397" s="660" t="s">
        <v>1498</v>
      </c>
      <c r="C397" s="661" t="s">
        <v>576</v>
      </c>
      <c r="D397" s="662" t="s">
        <v>1502</v>
      </c>
      <c r="E397" s="661" t="s">
        <v>2915</v>
      </c>
      <c r="F397" s="662" t="s">
        <v>2916</v>
      </c>
      <c r="G397" s="661" t="s">
        <v>2792</v>
      </c>
      <c r="H397" s="661" t="s">
        <v>2793</v>
      </c>
      <c r="I397" s="663">
        <v>99.1</v>
      </c>
      <c r="J397" s="663">
        <v>6</v>
      </c>
      <c r="K397" s="664">
        <v>594.59</v>
      </c>
    </row>
    <row r="398" spans="1:11" ht="14.4" customHeight="1" x14ac:dyDescent="0.3">
      <c r="A398" s="659" t="s">
        <v>556</v>
      </c>
      <c r="B398" s="660" t="s">
        <v>1498</v>
      </c>
      <c r="C398" s="661" t="s">
        <v>576</v>
      </c>
      <c r="D398" s="662" t="s">
        <v>1502</v>
      </c>
      <c r="E398" s="661" t="s">
        <v>2915</v>
      </c>
      <c r="F398" s="662" t="s">
        <v>2916</v>
      </c>
      <c r="G398" s="661" t="s">
        <v>2794</v>
      </c>
      <c r="H398" s="661" t="s">
        <v>2795</v>
      </c>
      <c r="I398" s="663">
        <v>656.67</v>
      </c>
      <c r="J398" s="663">
        <v>1</v>
      </c>
      <c r="K398" s="664">
        <v>656.67</v>
      </c>
    </row>
    <row r="399" spans="1:11" ht="14.4" customHeight="1" x14ac:dyDescent="0.3">
      <c r="A399" s="659" t="s">
        <v>556</v>
      </c>
      <c r="B399" s="660" t="s">
        <v>1498</v>
      </c>
      <c r="C399" s="661" t="s">
        <v>576</v>
      </c>
      <c r="D399" s="662" t="s">
        <v>1502</v>
      </c>
      <c r="E399" s="661" t="s">
        <v>2915</v>
      </c>
      <c r="F399" s="662" t="s">
        <v>2916</v>
      </c>
      <c r="G399" s="661" t="s">
        <v>2796</v>
      </c>
      <c r="H399" s="661" t="s">
        <v>2797</v>
      </c>
      <c r="I399" s="663">
        <v>1681.42</v>
      </c>
      <c r="J399" s="663">
        <v>1</v>
      </c>
      <c r="K399" s="664">
        <v>1681.42</v>
      </c>
    </row>
    <row r="400" spans="1:11" ht="14.4" customHeight="1" x14ac:dyDescent="0.3">
      <c r="A400" s="659" t="s">
        <v>556</v>
      </c>
      <c r="B400" s="660" t="s">
        <v>1498</v>
      </c>
      <c r="C400" s="661" t="s">
        <v>576</v>
      </c>
      <c r="D400" s="662" t="s">
        <v>1502</v>
      </c>
      <c r="E400" s="661" t="s">
        <v>2915</v>
      </c>
      <c r="F400" s="662" t="s">
        <v>2916</v>
      </c>
      <c r="G400" s="661" t="s">
        <v>2798</v>
      </c>
      <c r="H400" s="661" t="s">
        <v>2799</v>
      </c>
      <c r="I400" s="663">
        <v>823.28</v>
      </c>
      <c r="J400" s="663">
        <v>1</v>
      </c>
      <c r="K400" s="664">
        <v>823.28</v>
      </c>
    </row>
    <row r="401" spans="1:11" ht="14.4" customHeight="1" x14ac:dyDescent="0.3">
      <c r="A401" s="659" t="s">
        <v>556</v>
      </c>
      <c r="B401" s="660" t="s">
        <v>1498</v>
      </c>
      <c r="C401" s="661" t="s">
        <v>576</v>
      </c>
      <c r="D401" s="662" t="s">
        <v>1502</v>
      </c>
      <c r="E401" s="661" t="s">
        <v>2915</v>
      </c>
      <c r="F401" s="662" t="s">
        <v>2916</v>
      </c>
      <c r="G401" s="661" t="s">
        <v>2800</v>
      </c>
      <c r="H401" s="661" t="s">
        <v>2801</v>
      </c>
      <c r="I401" s="663">
        <v>98.01</v>
      </c>
      <c r="J401" s="663">
        <v>6</v>
      </c>
      <c r="K401" s="664">
        <v>588.05999999999995</v>
      </c>
    </row>
    <row r="402" spans="1:11" ht="14.4" customHeight="1" x14ac:dyDescent="0.3">
      <c r="A402" s="659" t="s">
        <v>556</v>
      </c>
      <c r="B402" s="660" t="s">
        <v>1498</v>
      </c>
      <c r="C402" s="661" t="s">
        <v>576</v>
      </c>
      <c r="D402" s="662" t="s">
        <v>1502</v>
      </c>
      <c r="E402" s="661" t="s">
        <v>2915</v>
      </c>
      <c r="F402" s="662" t="s">
        <v>2916</v>
      </c>
      <c r="G402" s="661" t="s">
        <v>2802</v>
      </c>
      <c r="H402" s="661" t="s">
        <v>2803</v>
      </c>
      <c r="I402" s="663">
        <v>725.27</v>
      </c>
      <c r="J402" s="663">
        <v>1</v>
      </c>
      <c r="K402" s="664">
        <v>725.27</v>
      </c>
    </row>
    <row r="403" spans="1:11" ht="14.4" customHeight="1" x14ac:dyDescent="0.3">
      <c r="A403" s="659" t="s">
        <v>556</v>
      </c>
      <c r="B403" s="660" t="s">
        <v>1498</v>
      </c>
      <c r="C403" s="661" t="s">
        <v>576</v>
      </c>
      <c r="D403" s="662" t="s">
        <v>1502</v>
      </c>
      <c r="E403" s="661" t="s">
        <v>2915</v>
      </c>
      <c r="F403" s="662" t="s">
        <v>2916</v>
      </c>
      <c r="G403" s="661" t="s">
        <v>2804</v>
      </c>
      <c r="H403" s="661" t="s">
        <v>2805</v>
      </c>
      <c r="I403" s="663">
        <v>1203.3499999999999</v>
      </c>
      <c r="J403" s="663">
        <v>10</v>
      </c>
      <c r="K403" s="664">
        <v>12033.45</v>
      </c>
    </row>
    <row r="404" spans="1:11" ht="14.4" customHeight="1" x14ac:dyDescent="0.3">
      <c r="A404" s="659" t="s">
        <v>556</v>
      </c>
      <c r="B404" s="660" t="s">
        <v>1498</v>
      </c>
      <c r="C404" s="661" t="s">
        <v>576</v>
      </c>
      <c r="D404" s="662" t="s">
        <v>1502</v>
      </c>
      <c r="E404" s="661" t="s">
        <v>2915</v>
      </c>
      <c r="F404" s="662" t="s">
        <v>2916</v>
      </c>
      <c r="G404" s="661" t="s">
        <v>2806</v>
      </c>
      <c r="H404" s="661" t="s">
        <v>2807</v>
      </c>
      <c r="I404" s="663">
        <v>1438.57</v>
      </c>
      <c r="J404" s="663">
        <v>2</v>
      </c>
      <c r="K404" s="664">
        <v>2877.14</v>
      </c>
    </row>
    <row r="405" spans="1:11" ht="14.4" customHeight="1" x14ac:dyDescent="0.3">
      <c r="A405" s="659" t="s">
        <v>556</v>
      </c>
      <c r="B405" s="660" t="s">
        <v>1498</v>
      </c>
      <c r="C405" s="661" t="s">
        <v>576</v>
      </c>
      <c r="D405" s="662" t="s">
        <v>1502</v>
      </c>
      <c r="E405" s="661" t="s">
        <v>2915</v>
      </c>
      <c r="F405" s="662" t="s">
        <v>2916</v>
      </c>
      <c r="G405" s="661" t="s">
        <v>2808</v>
      </c>
      <c r="H405" s="661" t="s">
        <v>2809</v>
      </c>
      <c r="I405" s="663">
        <v>294.02999999999997</v>
      </c>
      <c r="J405" s="663">
        <v>1</v>
      </c>
      <c r="K405" s="664">
        <v>294.02999999999997</v>
      </c>
    </row>
    <row r="406" spans="1:11" ht="14.4" customHeight="1" x14ac:dyDescent="0.3">
      <c r="A406" s="659" t="s">
        <v>556</v>
      </c>
      <c r="B406" s="660" t="s">
        <v>1498</v>
      </c>
      <c r="C406" s="661" t="s">
        <v>576</v>
      </c>
      <c r="D406" s="662" t="s">
        <v>1502</v>
      </c>
      <c r="E406" s="661" t="s">
        <v>2915</v>
      </c>
      <c r="F406" s="662" t="s">
        <v>2916</v>
      </c>
      <c r="G406" s="661" t="s">
        <v>2810</v>
      </c>
      <c r="H406" s="661" t="s">
        <v>2811</v>
      </c>
      <c r="I406" s="663">
        <v>1813.8</v>
      </c>
      <c r="J406" s="663">
        <v>1</v>
      </c>
      <c r="K406" s="664">
        <v>1813.8</v>
      </c>
    </row>
    <row r="407" spans="1:11" ht="14.4" customHeight="1" x14ac:dyDescent="0.3">
      <c r="A407" s="659" t="s">
        <v>556</v>
      </c>
      <c r="B407" s="660" t="s">
        <v>1498</v>
      </c>
      <c r="C407" s="661" t="s">
        <v>576</v>
      </c>
      <c r="D407" s="662" t="s">
        <v>1502</v>
      </c>
      <c r="E407" s="661" t="s">
        <v>2933</v>
      </c>
      <c r="F407" s="662" t="s">
        <v>2934</v>
      </c>
      <c r="G407" s="661" t="s">
        <v>2812</v>
      </c>
      <c r="H407" s="661" t="s">
        <v>2813</v>
      </c>
      <c r="I407" s="663">
        <v>495.13599999999997</v>
      </c>
      <c r="J407" s="663">
        <v>5</v>
      </c>
      <c r="K407" s="664">
        <v>2475.6799999999998</v>
      </c>
    </row>
    <row r="408" spans="1:11" ht="14.4" customHeight="1" x14ac:dyDescent="0.3">
      <c r="A408" s="659" t="s">
        <v>556</v>
      </c>
      <c r="B408" s="660" t="s">
        <v>1498</v>
      </c>
      <c r="C408" s="661" t="s">
        <v>576</v>
      </c>
      <c r="D408" s="662" t="s">
        <v>1502</v>
      </c>
      <c r="E408" s="661" t="s">
        <v>2933</v>
      </c>
      <c r="F408" s="662" t="s">
        <v>2934</v>
      </c>
      <c r="G408" s="661" t="s">
        <v>2814</v>
      </c>
      <c r="H408" s="661" t="s">
        <v>2815</v>
      </c>
      <c r="I408" s="663">
        <v>277.89</v>
      </c>
      <c r="J408" s="663">
        <v>3</v>
      </c>
      <c r="K408" s="664">
        <v>833.67</v>
      </c>
    </row>
    <row r="409" spans="1:11" ht="14.4" customHeight="1" x14ac:dyDescent="0.3">
      <c r="A409" s="659" t="s">
        <v>556</v>
      </c>
      <c r="B409" s="660" t="s">
        <v>1498</v>
      </c>
      <c r="C409" s="661" t="s">
        <v>576</v>
      </c>
      <c r="D409" s="662" t="s">
        <v>1502</v>
      </c>
      <c r="E409" s="661" t="s">
        <v>2933</v>
      </c>
      <c r="F409" s="662" t="s">
        <v>2934</v>
      </c>
      <c r="G409" s="661" t="s">
        <v>2816</v>
      </c>
      <c r="H409" s="661" t="s">
        <v>2817</v>
      </c>
      <c r="I409" s="663">
        <v>273.14499999999998</v>
      </c>
      <c r="J409" s="663">
        <v>2</v>
      </c>
      <c r="K409" s="664">
        <v>546.29</v>
      </c>
    </row>
    <row r="410" spans="1:11" ht="14.4" customHeight="1" x14ac:dyDescent="0.3">
      <c r="A410" s="659" t="s">
        <v>556</v>
      </c>
      <c r="B410" s="660" t="s">
        <v>1498</v>
      </c>
      <c r="C410" s="661" t="s">
        <v>576</v>
      </c>
      <c r="D410" s="662" t="s">
        <v>1502</v>
      </c>
      <c r="E410" s="661" t="s">
        <v>2933</v>
      </c>
      <c r="F410" s="662" t="s">
        <v>2934</v>
      </c>
      <c r="G410" s="661" t="s">
        <v>2818</v>
      </c>
      <c r="H410" s="661" t="s">
        <v>2819</v>
      </c>
      <c r="I410" s="663">
        <v>280.86666666666673</v>
      </c>
      <c r="J410" s="663">
        <v>4</v>
      </c>
      <c r="K410" s="664">
        <v>1119.8900000000001</v>
      </c>
    </row>
    <row r="411" spans="1:11" ht="14.4" customHeight="1" x14ac:dyDescent="0.3">
      <c r="A411" s="659" t="s">
        <v>556</v>
      </c>
      <c r="B411" s="660" t="s">
        <v>1498</v>
      </c>
      <c r="C411" s="661" t="s">
        <v>576</v>
      </c>
      <c r="D411" s="662" t="s">
        <v>1502</v>
      </c>
      <c r="E411" s="661" t="s">
        <v>2933</v>
      </c>
      <c r="F411" s="662" t="s">
        <v>2934</v>
      </c>
      <c r="G411" s="661" t="s">
        <v>2820</v>
      </c>
      <c r="H411" s="661" t="s">
        <v>2821</v>
      </c>
      <c r="I411" s="663">
        <v>273.14999999999998</v>
      </c>
      <c r="J411" s="663">
        <v>3</v>
      </c>
      <c r="K411" s="664">
        <v>819.3900000000001</v>
      </c>
    </row>
    <row r="412" spans="1:11" ht="14.4" customHeight="1" x14ac:dyDescent="0.3">
      <c r="A412" s="659" t="s">
        <v>556</v>
      </c>
      <c r="B412" s="660" t="s">
        <v>1498</v>
      </c>
      <c r="C412" s="661" t="s">
        <v>576</v>
      </c>
      <c r="D412" s="662" t="s">
        <v>1502</v>
      </c>
      <c r="E412" s="661" t="s">
        <v>2917</v>
      </c>
      <c r="F412" s="662" t="s">
        <v>2918</v>
      </c>
      <c r="G412" s="661" t="s">
        <v>2822</v>
      </c>
      <c r="H412" s="661" t="s">
        <v>2823</v>
      </c>
      <c r="I412" s="663">
        <v>139.25307692307692</v>
      </c>
      <c r="J412" s="663">
        <v>153</v>
      </c>
      <c r="K412" s="664">
        <v>21106.3</v>
      </c>
    </row>
    <row r="413" spans="1:11" ht="14.4" customHeight="1" x14ac:dyDescent="0.3">
      <c r="A413" s="659" t="s">
        <v>556</v>
      </c>
      <c r="B413" s="660" t="s">
        <v>1498</v>
      </c>
      <c r="C413" s="661" t="s">
        <v>576</v>
      </c>
      <c r="D413" s="662" t="s">
        <v>1502</v>
      </c>
      <c r="E413" s="661" t="s">
        <v>2917</v>
      </c>
      <c r="F413" s="662" t="s">
        <v>2918</v>
      </c>
      <c r="G413" s="661" t="s">
        <v>2824</v>
      </c>
      <c r="H413" s="661" t="s">
        <v>2825</v>
      </c>
      <c r="I413" s="663">
        <v>538.70000000000005</v>
      </c>
      <c r="J413" s="663">
        <v>6</v>
      </c>
      <c r="K413" s="664">
        <v>3224.3500000000004</v>
      </c>
    </row>
    <row r="414" spans="1:11" ht="14.4" customHeight="1" x14ac:dyDescent="0.3">
      <c r="A414" s="659" t="s">
        <v>556</v>
      </c>
      <c r="B414" s="660" t="s">
        <v>1498</v>
      </c>
      <c r="C414" s="661" t="s">
        <v>576</v>
      </c>
      <c r="D414" s="662" t="s">
        <v>1502</v>
      </c>
      <c r="E414" s="661" t="s">
        <v>2917</v>
      </c>
      <c r="F414" s="662" t="s">
        <v>2918</v>
      </c>
      <c r="G414" s="661" t="s">
        <v>2826</v>
      </c>
      <c r="H414" s="661" t="s">
        <v>2827</v>
      </c>
      <c r="I414" s="663">
        <v>151.06950000000001</v>
      </c>
      <c r="J414" s="663">
        <v>144</v>
      </c>
      <c r="K414" s="664">
        <v>21717.22</v>
      </c>
    </row>
    <row r="415" spans="1:11" ht="14.4" customHeight="1" x14ac:dyDescent="0.3">
      <c r="A415" s="659" t="s">
        <v>556</v>
      </c>
      <c r="B415" s="660" t="s">
        <v>1498</v>
      </c>
      <c r="C415" s="661" t="s">
        <v>576</v>
      </c>
      <c r="D415" s="662" t="s">
        <v>1502</v>
      </c>
      <c r="E415" s="661" t="s">
        <v>2917</v>
      </c>
      <c r="F415" s="662" t="s">
        <v>2918</v>
      </c>
      <c r="G415" s="661" t="s">
        <v>2828</v>
      </c>
      <c r="H415" s="661" t="s">
        <v>2829</v>
      </c>
      <c r="I415" s="663">
        <v>333.80263157894734</v>
      </c>
      <c r="J415" s="663">
        <v>40</v>
      </c>
      <c r="K415" s="664">
        <v>13281.560000000001</v>
      </c>
    </row>
    <row r="416" spans="1:11" ht="14.4" customHeight="1" x14ac:dyDescent="0.3">
      <c r="A416" s="659" t="s">
        <v>556</v>
      </c>
      <c r="B416" s="660" t="s">
        <v>1498</v>
      </c>
      <c r="C416" s="661" t="s">
        <v>576</v>
      </c>
      <c r="D416" s="662" t="s">
        <v>1502</v>
      </c>
      <c r="E416" s="661" t="s">
        <v>2917</v>
      </c>
      <c r="F416" s="662" t="s">
        <v>2918</v>
      </c>
      <c r="G416" s="661" t="s">
        <v>2830</v>
      </c>
      <c r="H416" s="661" t="s">
        <v>2831</v>
      </c>
      <c r="I416" s="663">
        <v>151.73500000000001</v>
      </c>
      <c r="J416" s="663">
        <v>19</v>
      </c>
      <c r="K416" s="664">
        <v>2896.42</v>
      </c>
    </row>
    <row r="417" spans="1:11" ht="14.4" customHeight="1" x14ac:dyDescent="0.3">
      <c r="A417" s="659" t="s">
        <v>556</v>
      </c>
      <c r="B417" s="660" t="s">
        <v>1498</v>
      </c>
      <c r="C417" s="661" t="s">
        <v>576</v>
      </c>
      <c r="D417" s="662" t="s">
        <v>1502</v>
      </c>
      <c r="E417" s="661" t="s">
        <v>2917</v>
      </c>
      <c r="F417" s="662" t="s">
        <v>2918</v>
      </c>
      <c r="G417" s="661" t="s">
        <v>2375</v>
      </c>
      <c r="H417" s="661" t="s">
        <v>2376</v>
      </c>
      <c r="I417" s="663">
        <v>147.25</v>
      </c>
      <c r="J417" s="663">
        <v>12</v>
      </c>
      <c r="K417" s="664">
        <v>1767</v>
      </c>
    </row>
    <row r="418" spans="1:11" ht="14.4" customHeight="1" x14ac:dyDescent="0.3">
      <c r="A418" s="659" t="s">
        <v>556</v>
      </c>
      <c r="B418" s="660" t="s">
        <v>1498</v>
      </c>
      <c r="C418" s="661" t="s">
        <v>576</v>
      </c>
      <c r="D418" s="662" t="s">
        <v>1502</v>
      </c>
      <c r="E418" s="661" t="s">
        <v>2917</v>
      </c>
      <c r="F418" s="662" t="s">
        <v>2918</v>
      </c>
      <c r="G418" s="661" t="s">
        <v>2832</v>
      </c>
      <c r="H418" s="661" t="s">
        <v>2833</v>
      </c>
      <c r="I418" s="663">
        <v>173.41714285714286</v>
      </c>
      <c r="J418" s="663">
        <v>58</v>
      </c>
      <c r="K418" s="664">
        <v>9949.08</v>
      </c>
    </row>
    <row r="419" spans="1:11" ht="14.4" customHeight="1" x14ac:dyDescent="0.3">
      <c r="A419" s="659" t="s">
        <v>556</v>
      </c>
      <c r="B419" s="660" t="s">
        <v>1498</v>
      </c>
      <c r="C419" s="661" t="s">
        <v>576</v>
      </c>
      <c r="D419" s="662" t="s">
        <v>1502</v>
      </c>
      <c r="E419" s="661" t="s">
        <v>2917</v>
      </c>
      <c r="F419" s="662" t="s">
        <v>2918</v>
      </c>
      <c r="G419" s="661" t="s">
        <v>2834</v>
      </c>
      <c r="H419" s="661" t="s">
        <v>2835</v>
      </c>
      <c r="I419" s="663">
        <v>154.62555555555551</v>
      </c>
      <c r="J419" s="663">
        <v>35</v>
      </c>
      <c r="K419" s="664">
        <v>5381.26</v>
      </c>
    </row>
    <row r="420" spans="1:11" ht="14.4" customHeight="1" x14ac:dyDescent="0.3">
      <c r="A420" s="659" t="s">
        <v>556</v>
      </c>
      <c r="B420" s="660" t="s">
        <v>1498</v>
      </c>
      <c r="C420" s="661" t="s">
        <v>576</v>
      </c>
      <c r="D420" s="662" t="s">
        <v>1502</v>
      </c>
      <c r="E420" s="661" t="s">
        <v>2917</v>
      </c>
      <c r="F420" s="662" t="s">
        <v>2918</v>
      </c>
      <c r="G420" s="661" t="s">
        <v>2836</v>
      </c>
      <c r="H420" s="661" t="s">
        <v>2837</v>
      </c>
      <c r="I420" s="663">
        <v>532.2650000000001</v>
      </c>
      <c r="J420" s="663">
        <v>4</v>
      </c>
      <c r="K420" s="664">
        <v>2129.0600000000004</v>
      </c>
    </row>
    <row r="421" spans="1:11" ht="14.4" customHeight="1" x14ac:dyDescent="0.3">
      <c r="A421" s="659" t="s">
        <v>556</v>
      </c>
      <c r="B421" s="660" t="s">
        <v>1498</v>
      </c>
      <c r="C421" s="661" t="s">
        <v>576</v>
      </c>
      <c r="D421" s="662" t="s">
        <v>1502</v>
      </c>
      <c r="E421" s="661" t="s">
        <v>2917</v>
      </c>
      <c r="F421" s="662" t="s">
        <v>2918</v>
      </c>
      <c r="G421" s="661" t="s">
        <v>2838</v>
      </c>
      <c r="H421" s="661" t="s">
        <v>2839</v>
      </c>
      <c r="I421" s="663">
        <v>158.51</v>
      </c>
      <c r="J421" s="663">
        <v>2</v>
      </c>
      <c r="K421" s="664">
        <v>317.02999999999997</v>
      </c>
    </row>
    <row r="422" spans="1:11" ht="14.4" customHeight="1" x14ac:dyDescent="0.3">
      <c r="A422" s="659" t="s">
        <v>556</v>
      </c>
      <c r="B422" s="660" t="s">
        <v>1498</v>
      </c>
      <c r="C422" s="661" t="s">
        <v>576</v>
      </c>
      <c r="D422" s="662" t="s">
        <v>1502</v>
      </c>
      <c r="E422" s="661" t="s">
        <v>2917</v>
      </c>
      <c r="F422" s="662" t="s">
        <v>2918</v>
      </c>
      <c r="G422" s="661" t="s">
        <v>2840</v>
      </c>
      <c r="H422" s="661" t="s">
        <v>2841</v>
      </c>
      <c r="I422" s="663">
        <v>150.38499999999999</v>
      </c>
      <c r="J422" s="663">
        <v>8</v>
      </c>
      <c r="K422" s="664">
        <v>1204.79</v>
      </c>
    </row>
    <row r="423" spans="1:11" ht="14.4" customHeight="1" x14ac:dyDescent="0.3">
      <c r="A423" s="659" t="s">
        <v>556</v>
      </c>
      <c r="B423" s="660" t="s">
        <v>1498</v>
      </c>
      <c r="C423" s="661" t="s">
        <v>576</v>
      </c>
      <c r="D423" s="662" t="s">
        <v>1502</v>
      </c>
      <c r="E423" s="661" t="s">
        <v>2917</v>
      </c>
      <c r="F423" s="662" t="s">
        <v>2918</v>
      </c>
      <c r="G423" s="661" t="s">
        <v>2842</v>
      </c>
      <c r="H423" s="661" t="s">
        <v>2843</v>
      </c>
      <c r="I423" s="663">
        <v>3746.58</v>
      </c>
      <c r="J423" s="663">
        <v>1</v>
      </c>
      <c r="K423" s="664">
        <v>3746.58</v>
      </c>
    </row>
    <row r="424" spans="1:11" ht="14.4" customHeight="1" x14ac:dyDescent="0.3">
      <c r="A424" s="659" t="s">
        <v>556</v>
      </c>
      <c r="B424" s="660" t="s">
        <v>1498</v>
      </c>
      <c r="C424" s="661" t="s">
        <v>576</v>
      </c>
      <c r="D424" s="662" t="s">
        <v>1502</v>
      </c>
      <c r="E424" s="661" t="s">
        <v>2917</v>
      </c>
      <c r="F424" s="662" t="s">
        <v>2918</v>
      </c>
      <c r="G424" s="661" t="s">
        <v>2844</v>
      </c>
      <c r="H424" s="661" t="s">
        <v>2845</v>
      </c>
      <c r="I424" s="663">
        <v>175.82000000000002</v>
      </c>
      <c r="J424" s="663">
        <v>7</v>
      </c>
      <c r="K424" s="664">
        <v>1220.24</v>
      </c>
    </row>
    <row r="425" spans="1:11" ht="14.4" customHeight="1" x14ac:dyDescent="0.3">
      <c r="A425" s="659" t="s">
        <v>556</v>
      </c>
      <c r="B425" s="660" t="s">
        <v>1498</v>
      </c>
      <c r="C425" s="661" t="s">
        <v>576</v>
      </c>
      <c r="D425" s="662" t="s">
        <v>1502</v>
      </c>
      <c r="E425" s="661" t="s">
        <v>2917</v>
      </c>
      <c r="F425" s="662" t="s">
        <v>2918</v>
      </c>
      <c r="G425" s="661" t="s">
        <v>2846</v>
      </c>
      <c r="H425" s="661" t="s">
        <v>2847</v>
      </c>
      <c r="I425" s="663">
        <v>154.02499999999998</v>
      </c>
      <c r="J425" s="663">
        <v>7</v>
      </c>
      <c r="K425" s="664">
        <v>1100.6200000000001</v>
      </c>
    </row>
    <row r="426" spans="1:11" ht="14.4" customHeight="1" x14ac:dyDescent="0.3">
      <c r="A426" s="659" t="s">
        <v>556</v>
      </c>
      <c r="B426" s="660" t="s">
        <v>1498</v>
      </c>
      <c r="C426" s="661" t="s">
        <v>576</v>
      </c>
      <c r="D426" s="662" t="s">
        <v>1502</v>
      </c>
      <c r="E426" s="661" t="s">
        <v>2917</v>
      </c>
      <c r="F426" s="662" t="s">
        <v>2918</v>
      </c>
      <c r="G426" s="661" t="s">
        <v>2848</v>
      </c>
      <c r="H426" s="661" t="s">
        <v>2849</v>
      </c>
      <c r="I426" s="663">
        <v>1005.2</v>
      </c>
      <c r="J426" s="663">
        <v>4</v>
      </c>
      <c r="K426" s="664">
        <v>4029.85</v>
      </c>
    </row>
    <row r="427" spans="1:11" ht="14.4" customHeight="1" x14ac:dyDescent="0.3">
      <c r="A427" s="659" t="s">
        <v>556</v>
      </c>
      <c r="B427" s="660" t="s">
        <v>1498</v>
      </c>
      <c r="C427" s="661" t="s">
        <v>576</v>
      </c>
      <c r="D427" s="662" t="s">
        <v>1502</v>
      </c>
      <c r="E427" s="661" t="s">
        <v>2917</v>
      </c>
      <c r="F427" s="662" t="s">
        <v>2918</v>
      </c>
      <c r="G427" s="661" t="s">
        <v>2850</v>
      </c>
      <c r="H427" s="661" t="s">
        <v>2851</v>
      </c>
      <c r="I427" s="663">
        <v>2488.9699999999998</v>
      </c>
      <c r="J427" s="663">
        <v>1</v>
      </c>
      <c r="K427" s="664">
        <v>2488.9699999999998</v>
      </c>
    </row>
    <row r="428" spans="1:11" ht="14.4" customHeight="1" x14ac:dyDescent="0.3">
      <c r="A428" s="659" t="s">
        <v>556</v>
      </c>
      <c r="B428" s="660" t="s">
        <v>1498</v>
      </c>
      <c r="C428" s="661" t="s">
        <v>576</v>
      </c>
      <c r="D428" s="662" t="s">
        <v>1502</v>
      </c>
      <c r="E428" s="661" t="s">
        <v>2917</v>
      </c>
      <c r="F428" s="662" t="s">
        <v>2918</v>
      </c>
      <c r="G428" s="661" t="s">
        <v>2852</v>
      </c>
      <c r="H428" s="661" t="s">
        <v>2853</v>
      </c>
      <c r="I428" s="663">
        <v>1951.73</v>
      </c>
      <c r="J428" s="663">
        <v>1</v>
      </c>
      <c r="K428" s="664">
        <v>1951.73</v>
      </c>
    </row>
    <row r="429" spans="1:11" ht="14.4" customHeight="1" x14ac:dyDescent="0.3">
      <c r="A429" s="659" t="s">
        <v>556</v>
      </c>
      <c r="B429" s="660" t="s">
        <v>1498</v>
      </c>
      <c r="C429" s="661" t="s">
        <v>576</v>
      </c>
      <c r="D429" s="662" t="s">
        <v>1502</v>
      </c>
      <c r="E429" s="661" t="s">
        <v>2917</v>
      </c>
      <c r="F429" s="662" t="s">
        <v>2918</v>
      </c>
      <c r="G429" s="661" t="s">
        <v>2854</v>
      </c>
      <c r="H429" s="661" t="s">
        <v>2855</v>
      </c>
      <c r="I429" s="663">
        <v>137.78500000000003</v>
      </c>
      <c r="J429" s="663">
        <v>14</v>
      </c>
      <c r="K429" s="664">
        <v>1931.15</v>
      </c>
    </row>
    <row r="430" spans="1:11" ht="14.4" customHeight="1" x14ac:dyDescent="0.3">
      <c r="A430" s="659" t="s">
        <v>556</v>
      </c>
      <c r="B430" s="660" t="s">
        <v>1498</v>
      </c>
      <c r="C430" s="661" t="s">
        <v>576</v>
      </c>
      <c r="D430" s="662" t="s">
        <v>1502</v>
      </c>
      <c r="E430" s="661" t="s">
        <v>2917</v>
      </c>
      <c r="F430" s="662" t="s">
        <v>2918</v>
      </c>
      <c r="G430" s="661" t="s">
        <v>2856</v>
      </c>
      <c r="H430" s="661" t="s">
        <v>2857</v>
      </c>
      <c r="I430" s="663">
        <v>2069.5699999999997</v>
      </c>
      <c r="J430" s="663">
        <v>2</v>
      </c>
      <c r="K430" s="664">
        <v>4139.1399999999994</v>
      </c>
    </row>
    <row r="431" spans="1:11" ht="14.4" customHeight="1" x14ac:dyDescent="0.3">
      <c r="A431" s="659" t="s">
        <v>556</v>
      </c>
      <c r="B431" s="660" t="s">
        <v>1498</v>
      </c>
      <c r="C431" s="661" t="s">
        <v>576</v>
      </c>
      <c r="D431" s="662" t="s">
        <v>1502</v>
      </c>
      <c r="E431" s="661" t="s">
        <v>2917</v>
      </c>
      <c r="F431" s="662" t="s">
        <v>2918</v>
      </c>
      <c r="G431" s="661" t="s">
        <v>2858</v>
      </c>
      <c r="H431" s="661" t="s">
        <v>2859</v>
      </c>
      <c r="I431" s="663">
        <v>334.34000000000003</v>
      </c>
      <c r="J431" s="663">
        <v>3</v>
      </c>
      <c r="K431" s="664">
        <v>996.3</v>
      </c>
    </row>
    <row r="432" spans="1:11" ht="14.4" customHeight="1" x14ac:dyDescent="0.3">
      <c r="A432" s="659" t="s">
        <v>556</v>
      </c>
      <c r="B432" s="660" t="s">
        <v>1498</v>
      </c>
      <c r="C432" s="661" t="s">
        <v>576</v>
      </c>
      <c r="D432" s="662" t="s">
        <v>1502</v>
      </c>
      <c r="E432" s="661" t="s">
        <v>2917</v>
      </c>
      <c r="F432" s="662" t="s">
        <v>2918</v>
      </c>
      <c r="G432" s="661" t="s">
        <v>2860</v>
      </c>
      <c r="H432" s="661" t="s">
        <v>2861</v>
      </c>
      <c r="I432" s="663">
        <v>327.62</v>
      </c>
      <c r="J432" s="663">
        <v>1</v>
      </c>
      <c r="K432" s="664">
        <v>327.62</v>
      </c>
    </row>
    <row r="433" spans="1:11" ht="14.4" customHeight="1" x14ac:dyDescent="0.3">
      <c r="A433" s="659" t="s">
        <v>556</v>
      </c>
      <c r="B433" s="660" t="s">
        <v>1498</v>
      </c>
      <c r="C433" s="661" t="s">
        <v>576</v>
      </c>
      <c r="D433" s="662" t="s">
        <v>1502</v>
      </c>
      <c r="E433" s="661" t="s">
        <v>2917</v>
      </c>
      <c r="F433" s="662" t="s">
        <v>2918</v>
      </c>
      <c r="G433" s="661" t="s">
        <v>2862</v>
      </c>
      <c r="H433" s="661" t="s">
        <v>2863</v>
      </c>
      <c r="I433" s="663">
        <v>137.19</v>
      </c>
      <c r="J433" s="663">
        <v>1</v>
      </c>
      <c r="K433" s="664">
        <v>137.19</v>
      </c>
    </row>
    <row r="434" spans="1:11" ht="14.4" customHeight="1" x14ac:dyDescent="0.3">
      <c r="A434" s="659" t="s">
        <v>556</v>
      </c>
      <c r="B434" s="660" t="s">
        <v>1498</v>
      </c>
      <c r="C434" s="661" t="s">
        <v>576</v>
      </c>
      <c r="D434" s="662" t="s">
        <v>1502</v>
      </c>
      <c r="E434" s="661" t="s">
        <v>2917</v>
      </c>
      <c r="F434" s="662" t="s">
        <v>2918</v>
      </c>
      <c r="G434" s="661" t="s">
        <v>2864</v>
      </c>
      <c r="H434" s="661" t="s">
        <v>2865</v>
      </c>
      <c r="I434" s="663">
        <v>259.7</v>
      </c>
      <c r="J434" s="663">
        <v>1</v>
      </c>
      <c r="K434" s="664">
        <v>259.7</v>
      </c>
    </row>
    <row r="435" spans="1:11" ht="14.4" customHeight="1" x14ac:dyDescent="0.3">
      <c r="A435" s="659" t="s">
        <v>556</v>
      </c>
      <c r="B435" s="660" t="s">
        <v>1498</v>
      </c>
      <c r="C435" s="661" t="s">
        <v>576</v>
      </c>
      <c r="D435" s="662" t="s">
        <v>1502</v>
      </c>
      <c r="E435" s="661" t="s">
        <v>2917</v>
      </c>
      <c r="F435" s="662" t="s">
        <v>2918</v>
      </c>
      <c r="G435" s="661" t="s">
        <v>2866</v>
      </c>
      <c r="H435" s="661" t="s">
        <v>2867</v>
      </c>
      <c r="I435" s="663">
        <v>1427.28</v>
      </c>
      <c r="J435" s="663">
        <v>6</v>
      </c>
      <c r="K435" s="664">
        <v>8563.69</v>
      </c>
    </row>
    <row r="436" spans="1:11" ht="14.4" customHeight="1" x14ac:dyDescent="0.3">
      <c r="A436" s="659" t="s">
        <v>556</v>
      </c>
      <c r="B436" s="660" t="s">
        <v>1498</v>
      </c>
      <c r="C436" s="661" t="s">
        <v>576</v>
      </c>
      <c r="D436" s="662" t="s">
        <v>1502</v>
      </c>
      <c r="E436" s="661" t="s">
        <v>2917</v>
      </c>
      <c r="F436" s="662" t="s">
        <v>2918</v>
      </c>
      <c r="G436" s="661" t="s">
        <v>2868</v>
      </c>
      <c r="H436" s="661" t="s">
        <v>2869</v>
      </c>
      <c r="I436" s="663">
        <v>136.22999999999999</v>
      </c>
      <c r="J436" s="663">
        <v>4</v>
      </c>
      <c r="K436" s="664">
        <v>544.92999999999995</v>
      </c>
    </row>
    <row r="437" spans="1:11" ht="14.4" customHeight="1" x14ac:dyDescent="0.3">
      <c r="A437" s="659" t="s">
        <v>556</v>
      </c>
      <c r="B437" s="660" t="s">
        <v>1498</v>
      </c>
      <c r="C437" s="661" t="s">
        <v>576</v>
      </c>
      <c r="D437" s="662" t="s">
        <v>1502</v>
      </c>
      <c r="E437" s="661" t="s">
        <v>2917</v>
      </c>
      <c r="F437" s="662" t="s">
        <v>2918</v>
      </c>
      <c r="G437" s="661" t="s">
        <v>2870</v>
      </c>
      <c r="H437" s="661" t="s">
        <v>2871</v>
      </c>
      <c r="I437" s="663">
        <v>11413.6</v>
      </c>
      <c r="J437" s="663">
        <v>1</v>
      </c>
      <c r="K437" s="664">
        <v>11413.6</v>
      </c>
    </row>
    <row r="438" spans="1:11" ht="14.4" customHeight="1" x14ac:dyDescent="0.3">
      <c r="A438" s="659" t="s">
        <v>556</v>
      </c>
      <c r="B438" s="660" t="s">
        <v>1498</v>
      </c>
      <c r="C438" s="661" t="s">
        <v>576</v>
      </c>
      <c r="D438" s="662" t="s">
        <v>1502</v>
      </c>
      <c r="E438" s="661" t="s">
        <v>2917</v>
      </c>
      <c r="F438" s="662" t="s">
        <v>2918</v>
      </c>
      <c r="G438" s="661" t="s">
        <v>2872</v>
      </c>
      <c r="H438" s="661" t="s">
        <v>2873</v>
      </c>
      <c r="I438" s="663">
        <v>1427.28</v>
      </c>
      <c r="J438" s="663">
        <v>8</v>
      </c>
      <c r="K438" s="664">
        <v>11418.22</v>
      </c>
    </row>
    <row r="439" spans="1:11" ht="14.4" customHeight="1" x14ac:dyDescent="0.3">
      <c r="A439" s="659" t="s">
        <v>556</v>
      </c>
      <c r="B439" s="660" t="s">
        <v>1498</v>
      </c>
      <c r="C439" s="661" t="s">
        <v>576</v>
      </c>
      <c r="D439" s="662" t="s">
        <v>1502</v>
      </c>
      <c r="E439" s="661" t="s">
        <v>2917</v>
      </c>
      <c r="F439" s="662" t="s">
        <v>2918</v>
      </c>
      <c r="G439" s="661" t="s">
        <v>2874</v>
      </c>
      <c r="H439" s="661" t="s">
        <v>2875</v>
      </c>
      <c r="I439" s="663">
        <v>11413.69</v>
      </c>
      <c r="J439" s="663">
        <v>1</v>
      </c>
      <c r="K439" s="664">
        <v>11413.69</v>
      </c>
    </row>
    <row r="440" spans="1:11" ht="14.4" customHeight="1" x14ac:dyDescent="0.3">
      <c r="A440" s="659" t="s">
        <v>556</v>
      </c>
      <c r="B440" s="660" t="s">
        <v>1498</v>
      </c>
      <c r="C440" s="661" t="s">
        <v>576</v>
      </c>
      <c r="D440" s="662" t="s">
        <v>1502</v>
      </c>
      <c r="E440" s="661" t="s">
        <v>2917</v>
      </c>
      <c r="F440" s="662" t="s">
        <v>2918</v>
      </c>
      <c r="G440" s="661" t="s">
        <v>2876</v>
      </c>
      <c r="H440" s="661" t="s">
        <v>2877</v>
      </c>
      <c r="I440" s="663">
        <v>159.63999999999999</v>
      </c>
      <c r="J440" s="663">
        <v>1</v>
      </c>
      <c r="K440" s="664">
        <v>159.63999999999999</v>
      </c>
    </row>
    <row r="441" spans="1:11" ht="14.4" customHeight="1" x14ac:dyDescent="0.3">
      <c r="A441" s="659" t="s">
        <v>556</v>
      </c>
      <c r="B441" s="660" t="s">
        <v>1498</v>
      </c>
      <c r="C441" s="661" t="s">
        <v>576</v>
      </c>
      <c r="D441" s="662" t="s">
        <v>1502</v>
      </c>
      <c r="E441" s="661" t="s">
        <v>2923</v>
      </c>
      <c r="F441" s="662" t="s">
        <v>2924</v>
      </c>
      <c r="G441" s="661" t="s">
        <v>2383</v>
      </c>
      <c r="H441" s="661" t="s">
        <v>2384</v>
      </c>
      <c r="I441" s="663">
        <v>33.729999999999997</v>
      </c>
      <c r="J441" s="663">
        <v>36</v>
      </c>
      <c r="K441" s="664">
        <v>1214.26</v>
      </c>
    </row>
    <row r="442" spans="1:11" ht="14.4" customHeight="1" x14ac:dyDescent="0.3">
      <c r="A442" s="659" t="s">
        <v>556</v>
      </c>
      <c r="B442" s="660" t="s">
        <v>1498</v>
      </c>
      <c r="C442" s="661" t="s">
        <v>576</v>
      </c>
      <c r="D442" s="662" t="s">
        <v>1502</v>
      </c>
      <c r="E442" s="661" t="s">
        <v>2923</v>
      </c>
      <c r="F442" s="662" t="s">
        <v>2924</v>
      </c>
      <c r="G442" s="661" t="s">
        <v>2385</v>
      </c>
      <c r="H442" s="661" t="s">
        <v>2386</v>
      </c>
      <c r="I442" s="663">
        <v>46.03</v>
      </c>
      <c r="J442" s="663">
        <v>36</v>
      </c>
      <c r="K442" s="664">
        <v>1657.08</v>
      </c>
    </row>
    <row r="443" spans="1:11" ht="14.4" customHeight="1" x14ac:dyDescent="0.3">
      <c r="A443" s="659" t="s">
        <v>556</v>
      </c>
      <c r="B443" s="660" t="s">
        <v>1498</v>
      </c>
      <c r="C443" s="661" t="s">
        <v>576</v>
      </c>
      <c r="D443" s="662" t="s">
        <v>1502</v>
      </c>
      <c r="E443" s="661" t="s">
        <v>2923</v>
      </c>
      <c r="F443" s="662" t="s">
        <v>2924</v>
      </c>
      <c r="G443" s="661" t="s">
        <v>2385</v>
      </c>
      <c r="H443" s="661" t="s">
        <v>2387</v>
      </c>
      <c r="I443" s="663">
        <v>46.03</v>
      </c>
      <c r="J443" s="663">
        <v>144</v>
      </c>
      <c r="K443" s="664">
        <v>6628.32</v>
      </c>
    </row>
    <row r="444" spans="1:11" ht="14.4" customHeight="1" x14ac:dyDescent="0.3">
      <c r="A444" s="659" t="s">
        <v>556</v>
      </c>
      <c r="B444" s="660" t="s">
        <v>1498</v>
      </c>
      <c r="C444" s="661" t="s">
        <v>576</v>
      </c>
      <c r="D444" s="662" t="s">
        <v>1502</v>
      </c>
      <c r="E444" s="661" t="s">
        <v>2923</v>
      </c>
      <c r="F444" s="662" t="s">
        <v>2924</v>
      </c>
      <c r="G444" s="661" t="s">
        <v>2697</v>
      </c>
      <c r="H444" s="661" t="s">
        <v>2698</v>
      </c>
      <c r="I444" s="663">
        <v>34.119999999999997</v>
      </c>
      <c r="J444" s="663">
        <v>108</v>
      </c>
      <c r="K444" s="664">
        <v>3685.01</v>
      </c>
    </row>
    <row r="445" spans="1:11" ht="14.4" customHeight="1" x14ac:dyDescent="0.3">
      <c r="A445" s="659" t="s">
        <v>556</v>
      </c>
      <c r="B445" s="660" t="s">
        <v>1498</v>
      </c>
      <c r="C445" s="661" t="s">
        <v>576</v>
      </c>
      <c r="D445" s="662" t="s">
        <v>1502</v>
      </c>
      <c r="E445" s="661" t="s">
        <v>2923</v>
      </c>
      <c r="F445" s="662" t="s">
        <v>2924</v>
      </c>
      <c r="G445" s="661" t="s">
        <v>2388</v>
      </c>
      <c r="H445" s="661" t="s">
        <v>2389</v>
      </c>
      <c r="I445" s="663">
        <v>43.92</v>
      </c>
      <c r="J445" s="663">
        <v>72</v>
      </c>
      <c r="K445" s="664">
        <v>3162.5</v>
      </c>
    </row>
    <row r="446" spans="1:11" ht="14.4" customHeight="1" x14ac:dyDescent="0.3">
      <c r="A446" s="659" t="s">
        <v>556</v>
      </c>
      <c r="B446" s="660" t="s">
        <v>1498</v>
      </c>
      <c r="C446" s="661" t="s">
        <v>576</v>
      </c>
      <c r="D446" s="662" t="s">
        <v>1502</v>
      </c>
      <c r="E446" s="661" t="s">
        <v>2923</v>
      </c>
      <c r="F446" s="662" t="s">
        <v>2924</v>
      </c>
      <c r="G446" s="661" t="s">
        <v>2702</v>
      </c>
      <c r="H446" s="661" t="s">
        <v>2878</v>
      </c>
      <c r="I446" s="663">
        <v>31.36</v>
      </c>
      <c r="J446" s="663">
        <v>24</v>
      </c>
      <c r="K446" s="664">
        <v>752.72</v>
      </c>
    </row>
    <row r="447" spans="1:11" ht="14.4" customHeight="1" x14ac:dyDescent="0.3">
      <c r="A447" s="659" t="s">
        <v>556</v>
      </c>
      <c r="B447" s="660" t="s">
        <v>1498</v>
      </c>
      <c r="C447" s="661" t="s">
        <v>576</v>
      </c>
      <c r="D447" s="662" t="s">
        <v>1502</v>
      </c>
      <c r="E447" s="661" t="s">
        <v>2923</v>
      </c>
      <c r="F447" s="662" t="s">
        <v>2924</v>
      </c>
      <c r="G447" s="661" t="s">
        <v>2704</v>
      </c>
      <c r="H447" s="661" t="s">
        <v>2879</v>
      </c>
      <c r="I447" s="663">
        <v>30.32</v>
      </c>
      <c r="J447" s="663">
        <v>48</v>
      </c>
      <c r="K447" s="664">
        <v>1455.26</v>
      </c>
    </row>
    <row r="448" spans="1:11" ht="14.4" customHeight="1" x14ac:dyDescent="0.3">
      <c r="A448" s="659" t="s">
        <v>556</v>
      </c>
      <c r="B448" s="660" t="s">
        <v>1498</v>
      </c>
      <c r="C448" s="661" t="s">
        <v>576</v>
      </c>
      <c r="D448" s="662" t="s">
        <v>1502</v>
      </c>
      <c r="E448" s="661" t="s">
        <v>2923</v>
      </c>
      <c r="F448" s="662" t="s">
        <v>2924</v>
      </c>
      <c r="G448" s="661" t="s">
        <v>2390</v>
      </c>
      <c r="H448" s="661" t="s">
        <v>2391</v>
      </c>
      <c r="I448" s="663">
        <v>69.92</v>
      </c>
      <c r="J448" s="663">
        <v>408</v>
      </c>
      <c r="K448" s="664">
        <v>28526.19</v>
      </c>
    </row>
    <row r="449" spans="1:11" ht="14.4" customHeight="1" x14ac:dyDescent="0.3">
      <c r="A449" s="659" t="s">
        <v>556</v>
      </c>
      <c r="B449" s="660" t="s">
        <v>1498</v>
      </c>
      <c r="C449" s="661" t="s">
        <v>576</v>
      </c>
      <c r="D449" s="662" t="s">
        <v>1502</v>
      </c>
      <c r="E449" s="661" t="s">
        <v>2923</v>
      </c>
      <c r="F449" s="662" t="s">
        <v>2924</v>
      </c>
      <c r="G449" s="661" t="s">
        <v>2716</v>
      </c>
      <c r="H449" s="661" t="s">
        <v>2717</v>
      </c>
      <c r="I449" s="663">
        <v>36.39</v>
      </c>
      <c r="J449" s="663">
        <v>36</v>
      </c>
      <c r="K449" s="664">
        <v>1310</v>
      </c>
    </row>
    <row r="450" spans="1:11" ht="14.4" customHeight="1" x14ac:dyDescent="0.3">
      <c r="A450" s="659" t="s">
        <v>556</v>
      </c>
      <c r="B450" s="660" t="s">
        <v>1498</v>
      </c>
      <c r="C450" s="661" t="s">
        <v>576</v>
      </c>
      <c r="D450" s="662" t="s">
        <v>1502</v>
      </c>
      <c r="E450" s="661" t="s">
        <v>2923</v>
      </c>
      <c r="F450" s="662" t="s">
        <v>2924</v>
      </c>
      <c r="G450" s="661" t="s">
        <v>2631</v>
      </c>
      <c r="H450" s="661" t="s">
        <v>2632</v>
      </c>
      <c r="I450" s="663">
        <v>32.94</v>
      </c>
      <c r="J450" s="663">
        <v>36</v>
      </c>
      <c r="K450" s="664">
        <v>1186</v>
      </c>
    </row>
    <row r="451" spans="1:11" ht="14.4" customHeight="1" x14ac:dyDescent="0.3">
      <c r="A451" s="659" t="s">
        <v>556</v>
      </c>
      <c r="B451" s="660" t="s">
        <v>1498</v>
      </c>
      <c r="C451" s="661" t="s">
        <v>576</v>
      </c>
      <c r="D451" s="662" t="s">
        <v>1502</v>
      </c>
      <c r="E451" s="661" t="s">
        <v>2923</v>
      </c>
      <c r="F451" s="662" t="s">
        <v>2924</v>
      </c>
      <c r="G451" s="661" t="s">
        <v>2392</v>
      </c>
      <c r="H451" s="661" t="s">
        <v>2393</v>
      </c>
      <c r="I451" s="663">
        <v>33.5</v>
      </c>
      <c r="J451" s="663">
        <v>36</v>
      </c>
      <c r="K451" s="664">
        <v>1206</v>
      </c>
    </row>
    <row r="452" spans="1:11" ht="14.4" customHeight="1" x14ac:dyDescent="0.3">
      <c r="A452" s="659" t="s">
        <v>556</v>
      </c>
      <c r="B452" s="660" t="s">
        <v>1498</v>
      </c>
      <c r="C452" s="661" t="s">
        <v>576</v>
      </c>
      <c r="D452" s="662" t="s">
        <v>1502</v>
      </c>
      <c r="E452" s="661" t="s">
        <v>2923</v>
      </c>
      <c r="F452" s="662" t="s">
        <v>2924</v>
      </c>
      <c r="G452" s="661" t="s">
        <v>2718</v>
      </c>
      <c r="H452" s="661" t="s">
        <v>2719</v>
      </c>
      <c r="I452" s="663">
        <v>67.42</v>
      </c>
      <c r="J452" s="663">
        <v>72</v>
      </c>
      <c r="K452" s="664">
        <v>4854.33</v>
      </c>
    </row>
    <row r="453" spans="1:11" ht="14.4" customHeight="1" x14ac:dyDescent="0.3">
      <c r="A453" s="659" t="s">
        <v>556</v>
      </c>
      <c r="B453" s="660" t="s">
        <v>1498</v>
      </c>
      <c r="C453" s="661" t="s">
        <v>576</v>
      </c>
      <c r="D453" s="662" t="s">
        <v>1502</v>
      </c>
      <c r="E453" s="661" t="s">
        <v>2923</v>
      </c>
      <c r="F453" s="662" t="s">
        <v>2924</v>
      </c>
      <c r="G453" s="661" t="s">
        <v>2720</v>
      </c>
      <c r="H453" s="661" t="s">
        <v>2721</v>
      </c>
      <c r="I453" s="663">
        <v>34.89</v>
      </c>
      <c r="J453" s="663">
        <v>72</v>
      </c>
      <c r="K453" s="664">
        <v>2511.9899999999998</v>
      </c>
    </row>
    <row r="454" spans="1:11" ht="14.4" customHeight="1" x14ac:dyDescent="0.3">
      <c r="A454" s="659" t="s">
        <v>556</v>
      </c>
      <c r="B454" s="660" t="s">
        <v>1498</v>
      </c>
      <c r="C454" s="661" t="s">
        <v>576</v>
      </c>
      <c r="D454" s="662" t="s">
        <v>1502</v>
      </c>
      <c r="E454" s="661" t="s">
        <v>2923</v>
      </c>
      <c r="F454" s="662" t="s">
        <v>2924</v>
      </c>
      <c r="G454" s="661" t="s">
        <v>2633</v>
      </c>
      <c r="H454" s="661" t="s">
        <v>2634</v>
      </c>
      <c r="I454" s="663">
        <v>69.92</v>
      </c>
      <c r="J454" s="663">
        <v>48</v>
      </c>
      <c r="K454" s="664">
        <v>3356</v>
      </c>
    </row>
    <row r="455" spans="1:11" ht="14.4" customHeight="1" x14ac:dyDescent="0.3">
      <c r="A455" s="659" t="s">
        <v>556</v>
      </c>
      <c r="B455" s="660" t="s">
        <v>1498</v>
      </c>
      <c r="C455" s="661" t="s">
        <v>576</v>
      </c>
      <c r="D455" s="662" t="s">
        <v>1502</v>
      </c>
      <c r="E455" s="661" t="s">
        <v>2923</v>
      </c>
      <c r="F455" s="662" t="s">
        <v>2924</v>
      </c>
      <c r="G455" s="661" t="s">
        <v>2880</v>
      </c>
      <c r="H455" s="661" t="s">
        <v>2881</v>
      </c>
      <c r="I455" s="663">
        <v>143.75</v>
      </c>
      <c r="J455" s="663">
        <v>24</v>
      </c>
      <c r="K455" s="664">
        <v>3450</v>
      </c>
    </row>
    <row r="456" spans="1:11" ht="14.4" customHeight="1" x14ac:dyDescent="0.3">
      <c r="A456" s="659" t="s">
        <v>556</v>
      </c>
      <c r="B456" s="660" t="s">
        <v>1498</v>
      </c>
      <c r="C456" s="661" t="s">
        <v>576</v>
      </c>
      <c r="D456" s="662" t="s">
        <v>1502</v>
      </c>
      <c r="E456" s="661" t="s">
        <v>2923</v>
      </c>
      <c r="F456" s="662" t="s">
        <v>2924</v>
      </c>
      <c r="G456" s="661" t="s">
        <v>2882</v>
      </c>
      <c r="H456" s="661" t="s">
        <v>2883</v>
      </c>
      <c r="I456" s="663">
        <v>143.75</v>
      </c>
      <c r="J456" s="663">
        <v>24</v>
      </c>
      <c r="K456" s="664">
        <v>3450</v>
      </c>
    </row>
    <row r="457" spans="1:11" ht="14.4" customHeight="1" x14ac:dyDescent="0.3">
      <c r="A457" s="659" t="s">
        <v>556</v>
      </c>
      <c r="B457" s="660" t="s">
        <v>1498</v>
      </c>
      <c r="C457" s="661" t="s">
        <v>576</v>
      </c>
      <c r="D457" s="662" t="s">
        <v>1502</v>
      </c>
      <c r="E457" s="661" t="s">
        <v>2925</v>
      </c>
      <c r="F457" s="662" t="s">
        <v>2926</v>
      </c>
      <c r="G457" s="661" t="s">
        <v>2394</v>
      </c>
      <c r="H457" s="661" t="s">
        <v>2395</v>
      </c>
      <c r="I457" s="663">
        <v>0.3</v>
      </c>
      <c r="J457" s="663">
        <v>2300</v>
      </c>
      <c r="K457" s="664">
        <v>690</v>
      </c>
    </row>
    <row r="458" spans="1:11" ht="14.4" customHeight="1" x14ac:dyDescent="0.3">
      <c r="A458" s="659" t="s">
        <v>556</v>
      </c>
      <c r="B458" s="660" t="s">
        <v>1498</v>
      </c>
      <c r="C458" s="661" t="s">
        <v>576</v>
      </c>
      <c r="D458" s="662" t="s">
        <v>1502</v>
      </c>
      <c r="E458" s="661" t="s">
        <v>2925</v>
      </c>
      <c r="F458" s="662" t="s">
        <v>2926</v>
      </c>
      <c r="G458" s="661" t="s">
        <v>2396</v>
      </c>
      <c r="H458" s="661" t="s">
        <v>2397</v>
      </c>
      <c r="I458" s="663">
        <v>0.3</v>
      </c>
      <c r="J458" s="663">
        <v>500</v>
      </c>
      <c r="K458" s="664">
        <v>150</v>
      </c>
    </row>
    <row r="459" spans="1:11" ht="14.4" customHeight="1" x14ac:dyDescent="0.3">
      <c r="A459" s="659" t="s">
        <v>556</v>
      </c>
      <c r="B459" s="660" t="s">
        <v>1498</v>
      </c>
      <c r="C459" s="661" t="s">
        <v>576</v>
      </c>
      <c r="D459" s="662" t="s">
        <v>1502</v>
      </c>
      <c r="E459" s="661" t="s">
        <v>2925</v>
      </c>
      <c r="F459" s="662" t="s">
        <v>2926</v>
      </c>
      <c r="G459" s="661" t="s">
        <v>2396</v>
      </c>
      <c r="H459" s="661" t="s">
        <v>2398</v>
      </c>
      <c r="I459" s="663">
        <v>0.31</v>
      </c>
      <c r="J459" s="663">
        <v>600</v>
      </c>
      <c r="K459" s="664">
        <v>186</v>
      </c>
    </row>
    <row r="460" spans="1:11" ht="14.4" customHeight="1" x14ac:dyDescent="0.3">
      <c r="A460" s="659" t="s">
        <v>556</v>
      </c>
      <c r="B460" s="660" t="s">
        <v>1498</v>
      </c>
      <c r="C460" s="661" t="s">
        <v>576</v>
      </c>
      <c r="D460" s="662" t="s">
        <v>1502</v>
      </c>
      <c r="E460" s="661" t="s">
        <v>2925</v>
      </c>
      <c r="F460" s="662" t="s">
        <v>2926</v>
      </c>
      <c r="G460" s="661" t="s">
        <v>2884</v>
      </c>
      <c r="H460" s="661" t="s">
        <v>2885</v>
      </c>
      <c r="I460" s="663">
        <v>372.26</v>
      </c>
      <c r="J460" s="663">
        <v>2</v>
      </c>
      <c r="K460" s="664">
        <v>744.52</v>
      </c>
    </row>
    <row r="461" spans="1:11" ht="14.4" customHeight="1" x14ac:dyDescent="0.3">
      <c r="A461" s="659" t="s">
        <v>556</v>
      </c>
      <c r="B461" s="660" t="s">
        <v>1498</v>
      </c>
      <c r="C461" s="661" t="s">
        <v>576</v>
      </c>
      <c r="D461" s="662" t="s">
        <v>1502</v>
      </c>
      <c r="E461" s="661" t="s">
        <v>2925</v>
      </c>
      <c r="F461" s="662" t="s">
        <v>2926</v>
      </c>
      <c r="G461" s="661" t="s">
        <v>2403</v>
      </c>
      <c r="H461" s="661" t="s">
        <v>2404</v>
      </c>
      <c r="I461" s="663">
        <v>372.25</v>
      </c>
      <c r="J461" s="663">
        <v>1</v>
      </c>
      <c r="K461" s="664">
        <v>372.25</v>
      </c>
    </row>
    <row r="462" spans="1:11" ht="14.4" customHeight="1" x14ac:dyDescent="0.3">
      <c r="A462" s="659" t="s">
        <v>556</v>
      </c>
      <c r="B462" s="660" t="s">
        <v>1498</v>
      </c>
      <c r="C462" s="661" t="s">
        <v>576</v>
      </c>
      <c r="D462" s="662" t="s">
        <v>1502</v>
      </c>
      <c r="E462" s="661" t="s">
        <v>2927</v>
      </c>
      <c r="F462" s="662" t="s">
        <v>2928</v>
      </c>
      <c r="G462" s="661" t="s">
        <v>2886</v>
      </c>
      <c r="H462" s="661" t="s">
        <v>2887</v>
      </c>
      <c r="I462" s="663">
        <v>10.55</v>
      </c>
      <c r="J462" s="663">
        <v>40</v>
      </c>
      <c r="K462" s="664">
        <v>422.05</v>
      </c>
    </row>
    <row r="463" spans="1:11" ht="14.4" customHeight="1" x14ac:dyDescent="0.3">
      <c r="A463" s="659" t="s">
        <v>556</v>
      </c>
      <c r="B463" s="660" t="s">
        <v>1498</v>
      </c>
      <c r="C463" s="661" t="s">
        <v>576</v>
      </c>
      <c r="D463" s="662" t="s">
        <v>1502</v>
      </c>
      <c r="E463" s="661" t="s">
        <v>2927</v>
      </c>
      <c r="F463" s="662" t="s">
        <v>2928</v>
      </c>
      <c r="G463" s="661" t="s">
        <v>2888</v>
      </c>
      <c r="H463" s="661" t="s">
        <v>2889</v>
      </c>
      <c r="I463" s="663">
        <v>7.5</v>
      </c>
      <c r="J463" s="663">
        <v>150</v>
      </c>
      <c r="K463" s="664">
        <v>1125</v>
      </c>
    </row>
    <row r="464" spans="1:11" ht="14.4" customHeight="1" x14ac:dyDescent="0.3">
      <c r="A464" s="659" t="s">
        <v>556</v>
      </c>
      <c r="B464" s="660" t="s">
        <v>1498</v>
      </c>
      <c r="C464" s="661" t="s">
        <v>576</v>
      </c>
      <c r="D464" s="662" t="s">
        <v>1502</v>
      </c>
      <c r="E464" s="661" t="s">
        <v>2927</v>
      </c>
      <c r="F464" s="662" t="s">
        <v>2928</v>
      </c>
      <c r="G464" s="661" t="s">
        <v>2888</v>
      </c>
      <c r="H464" s="661" t="s">
        <v>2890</v>
      </c>
      <c r="I464" s="663">
        <v>7.5049999999999999</v>
      </c>
      <c r="J464" s="663">
        <v>150</v>
      </c>
      <c r="K464" s="664">
        <v>1126</v>
      </c>
    </row>
    <row r="465" spans="1:11" ht="14.4" customHeight="1" x14ac:dyDescent="0.3">
      <c r="A465" s="659" t="s">
        <v>556</v>
      </c>
      <c r="B465" s="660" t="s">
        <v>1498</v>
      </c>
      <c r="C465" s="661" t="s">
        <v>576</v>
      </c>
      <c r="D465" s="662" t="s">
        <v>1502</v>
      </c>
      <c r="E465" s="661" t="s">
        <v>2927</v>
      </c>
      <c r="F465" s="662" t="s">
        <v>2928</v>
      </c>
      <c r="G465" s="661" t="s">
        <v>2891</v>
      </c>
      <c r="H465" s="661" t="s">
        <v>2892</v>
      </c>
      <c r="I465" s="663">
        <v>7.5049999999999999</v>
      </c>
      <c r="J465" s="663">
        <v>200</v>
      </c>
      <c r="K465" s="664">
        <v>1501.5</v>
      </c>
    </row>
    <row r="466" spans="1:11" ht="14.4" customHeight="1" x14ac:dyDescent="0.3">
      <c r="A466" s="659" t="s">
        <v>556</v>
      </c>
      <c r="B466" s="660" t="s">
        <v>1498</v>
      </c>
      <c r="C466" s="661" t="s">
        <v>576</v>
      </c>
      <c r="D466" s="662" t="s">
        <v>1502</v>
      </c>
      <c r="E466" s="661" t="s">
        <v>2927</v>
      </c>
      <c r="F466" s="662" t="s">
        <v>2928</v>
      </c>
      <c r="G466" s="661" t="s">
        <v>2891</v>
      </c>
      <c r="H466" s="661" t="s">
        <v>2893</v>
      </c>
      <c r="I466" s="663">
        <v>7.5039999999999996</v>
      </c>
      <c r="J466" s="663">
        <v>500</v>
      </c>
      <c r="K466" s="664">
        <v>3752.5</v>
      </c>
    </row>
    <row r="467" spans="1:11" ht="14.4" customHeight="1" x14ac:dyDescent="0.3">
      <c r="A467" s="659" t="s">
        <v>556</v>
      </c>
      <c r="B467" s="660" t="s">
        <v>1498</v>
      </c>
      <c r="C467" s="661" t="s">
        <v>576</v>
      </c>
      <c r="D467" s="662" t="s">
        <v>1502</v>
      </c>
      <c r="E467" s="661" t="s">
        <v>2927</v>
      </c>
      <c r="F467" s="662" t="s">
        <v>2928</v>
      </c>
      <c r="G467" s="661" t="s">
        <v>2891</v>
      </c>
      <c r="H467" s="661" t="s">
        <v>2894</v>
      </c>
      <c r="I467" s="663">
        <v>7.503333333333333</v>
      </c>
      <c r="J467" s="663">
        <v>300</v>
      </c>
      <c r="K467" s="664">
        <v>2251</v>
      </c>
    </row>
    <row r="468" spans="1:11" ht="14.4" customHeight="1" x14ac:dyDescent="0.3">
      <c r="A468" s="659" t="s">
        <v>556</v>
      </c>
      <c r="B468" s="660" t="s">
        <v>1498</v>
      </c>
      <c r="C468" s="661" t="s">
        <v>576</v>
      </c>
      <c r="D468" s="662" t="s">
        <v>1502</v>
      </c>
      <c r="E468" s="661" t="s">
        <v>2927</v>
      </c>
      <c r="F468" s="662" t="s">
        <v>2928</v>
      </c>
      <c r="G468" s="661" t="s">
        <v>2895</v>
      </c>
      <c r="H468" s="661" t="s">
        <v>2896</v>
      </c>
      <c r="I468" s="663">
        <v>7.5</v>
      </c>
      <c r="J468" s="663">
        <v>50</v>
      </c>
      <c r="K468" s="664">
        <v>375</v>
      </c>
    </row>
    <row r="469" spans="1:11" ht="14.4" customHeight="1" x14ac:dyDescent="0.3">
      <c r="A469" s="659" t="s">
        <v>556</v>
      </c>
      <c r="B469" s="660" t="s">
        <v>1498</v>
      </c>
      <c r="C469" s="661" t="s">
        <v>576</v>
      </c>
      <c r="D469" s="662" t="s">
        <v>1502</v>
      </c>
      <c r="E469" s="661" t="s">
        <v>2927</v>
      </c>
      <c r="F469" s="662" t="s">
        <v>2928</v>
      </c>
      <c r="G469" s="661" t="s">
        <v>2895</v>
      </c>
      <c r="H469" s="661" t="s">
        <v>2897</v>
      </c>
      <c r="I469" s="663">
        <v>7.5049999999999999</v>
      </c>
      <c r="J469" s="663">
        <v>100</v>
      </c>
      <c r="K469" s="664">
        <v>750.5</v>
      </c>
    </row>
    <row r="470" spans="1:11" ht="14.4" customHeight="1" x14ac:dyDescent="0.3">
      <c r="A470" s="659" t="s">
        <v>556</v>
      </c>
      <c r="B470" s="660" t="s">
        <v>1498</v>
      </c>
      <c r="C470" s="661" t="s">
        <v>576</v>
      </c>
      <c r="D470" s="662" t="s">
        <v>1502</v>
      </c>
      <c r="E470" s="661" t="s">
        <v>2927</v>
      </c>
      <c r="F470" s="662" t="s">
        <v>2928</v>
      </c>
      <c r="G470" s="661" t="s">
        <v>2895</v>
      </c>
      <c r="H470" s="661" t="s">
        <v>2898</v>
      </c>
      <c r="I470" s="663">
        <v>7.5049999999999999</v>
      </c>
      <c r="J470" s="663">
        <v>100</v>
      </c>
      <c r="K470" s="664">
        <v>750.5</v>
      </c>
    </row>
    <row r="471" spans="1:11" ht="14.4" customHeight="1" x14ac:dyDescent="0.3">
      <c r="A471" s="659" t="s">
        <v>556</v>
      </c>
      <c r="B471" s="660" t="s">
        <v>1498</v>
      </c>
      <c r="C471" s="661" t="s">
        <v>576</v>
      </c>
      <c r="D471" s="662" t="s">
        <v>1502</v>
      </c>
      <c r="E471" s="661" t="s">
        <v>2927</v>
      </c>
      <c r="F471" s="662" t="s">
        <v>2928</v>
      </c>
      <c r="G471" s="661" t="s">
        <v>2899</v>
      </c>
      <c r="H471" s="661" t="s">
        <v>2900</v>
      </c>
      <c r="I471" s="663">
        <v>7.503333333333333</v>
      </c>
      <c r="J471" s="663">
        <v>350</v>
      </c>
      <c r="K471" s="664">
        <v>2626</v>
      </c>
    </row>
    <row r="472" spans="1:11" ht="14.4" customHeight="1" x14ac:dyDescent="0.3">
      <c r="A472" s="659" t="s">
        <v>556</v>
      </c>
      <c r="B472" s="660" t="s">
        <v>1498</v>
      </c>
      <c r="C472" s="661" t="s">
        <v>576</v>
      </c>
      <c r="D472" s="662" t="s">
        <v>1502</v>
      </c>
      <c r="E472" s="661" t="s">
        <v>2927</v>
      </c>
      <c r="F472" s="662" t="s">
        <v>2928</v>
      </c>
      <c r="G472" s="661" t="s">
        <v>2899</v>
      </c>
      <c r="H472" s="661" t="s">
        <v>2901</v>
      </c>
      <c r="I472" s="663">
        <v>7.5066666666666668</v>
      </c>
      <c r="J472" s="663">
        <v>400</v>
      </c>
      <c r="K472" s="664">
        <v>3002</v>
      </c>
    </row>
    <row r="473" spans="1:11" ht="14.4" customHeight="1" x14ac:dyDescent="0.3">
      <c r="A473" s="659" t="s">
        <v>556</v>
      </c>
      <c r="B473" s="660" t="s">
        <v>1498</v>
      </c>
      <c r="C473" s="661" t="s">
        <v>576</v>
      </c>
      <c r="D473" s="662" t="s">
        <v>1502</v>
      </c>
      <c r="E473" s="661" t="s">
        <v>2927</v>
      </c>
      <c r="F473" s="662" t="s">
        <v>2928</v>
      </c>
      <c r="G473" s="661" t="s">
        <v>2899</v>
      </c>
      <c r="H473" s="661" t="s">
        <v>2902</v>
      </c>
      <c r="I473" s="663">
        <v>7.503333333333333</v>
      </c>
      <c r="J473" s="663">
        <v>300</v>
      </c>
      <c r="K473" s="664">
        <v>2251</v>
      </c>
    </row>
    <row r="474" spans="1:11" ht="14.4" customHeight="1" x14ac:dyDescent="0.3">
      <c r="A474" s="659" t="s">
        <v>556</v>
      </c>
      <c r="B474" s="660" t="s">
        <v>1498</v>
      </c>
      <c r="C474" s="661" t="s">
        <v>576</v>
      </c>
      <c r="D474" s="662" t="s">
        <v>1502</v>
      </c>
      <c r="E474" s="661" t="s">
        <v>2927</v>
      </c>
      <c r="F474" s="662" t="s">
        <v>2928</v>
      </c>
      <c r="G474" s="661" t="s">
        <v>2903</v>
      </c>
      <c r="H474" s="661" t="s">
        <v>2904</v>
      </c>
      <c r="I474" s="663">
        <v>7.5</v>
      </c>
      <c r="J474" s="663">
        <v>300</v>
      </c>
      <c r="K474" s="664">
        <v>2250</v>
      </c>
    </row>
    <row r="475" spans="1:11" ht="14.4" customHeight="1" x14ac:dyDescent="0.3">
      <c r="A475" s="659" t="s">
        <v>556</v>
      </c>
      <c r="B475" s="660" t="s">
        <v>1498</v>
      </c>
      <c r="C475" s="661" t="s">
        <v>576</v>
      </c>
      <c r="D475" s="662" t="s">
        <v>1502</v>
      </c>
      <c r="E475" s="661" t="s">
        <v>2927</v>
      </c>
      <c r="F475" s="662" t="s">
        <v>2928</v>
      </c>
      <c r="G475" s="661" t="s">
        <v>2903</v>
      </c>
      <c r="H475" s="661" t="s">
        <v>2905</v>
      </c>
      <c r="I475" s="663">
        <v>7.504999999999999</v>
      </c>
      <c r="J475" s="663">
        <v>550</v>
      </c>
      <c r="K475" s="664">
        <v>4128.5</v>
      </c>
    </row>
    <row r="476" spans="1:11" ht="14.4" customHeight="1" x14ac:dyDescent="0.3">
      <c r="A476" s="659" t="s">
        <v>556</v>
      </c>
      <c r="B476" s="660" t="s">
        <v>1498</v>
      </c>
      <c r="C476" s="661" t="s">
        <v>576</v>
      </c>
      <c r="D476" s="662" t="s">
        <v>1502</v>
      </c>
      <c r="E476" s="661" t="s">
        <v>2927</v>
      </c>
      <c r="F476" s="662" t="s">
        <v>2928</v>
      </c>
      <c r="G476" s="661" t="s">
        <v>2903</v>
      </c>
      <c r="H476" s="661" t="s">
        <v>2906</v>
      </c>
      <c r="I476" s="663">
        <v>7.5019999999999998</v>
      </c>
      <c r="J476" s="663">
        <v>350</v>
      </c>
      <c r="K476" s="664">
        <v>2626</v>
      </c>
    </row>
    <row r="477" spans="1:11" ht="14.4" customHeight="1" x14ac:dyDescent="0.3">
      <c r="A477" s="659" t="s">
        <v>556</v>
      </c>
      <c r="B477" s="660" t="s">
        <v>1498</v>
      </c>
      <c r="C477" s="661" t="s">
        <v>576</v>
      </c>
      <c r="D477" s="662" t="s">
        <v>1502</v>
      </c>
      <c r="E477" s="661" t="s">
        <v>2927</v>
      </c>
      <c r="F477" s="662" t="s">
        <v>2928</v>
      </c>
      <c r="G477" s="661" t="s">
        <v>2907</v>
      </c>
      <c r="H477" s="661" t="s">
        <v>2908</v>
      </c>
      <c r="I477" s="663">
        <v>7.5049999999999999</v>
      </c>
      <c r="J477" s="663">
        <v>100</v>
      </c>
      <c r="K477" s="664">
        <v>750.5</v>
      </c>
    </row>
    <row r="478" spans="1:11" ht="14.4" customHeight="1" x14ac:dyDescent="0.3">
      <c r="A478" s="659" t="s">
        <v>556</v>
      </c>
      <c r="B478" s="660" t="s">
        <v>1498</v>
      </c>
      <c r="C478" s="661" t="s">
        <v>576</v>
      </c>
      <c r="D478" s="662" t="s">
        <v>1502</v>
      </c>
      <c r="E478" s="661" t="s">
        <v>2927</v>
      </c>
      <c r="F478" s="662" t="s">
        <v>2928</v>
      </c>
      <c r="G478" s="661" t="s">
        <v>2907</v>
      </c>
      <c r="H478" s="661" t="s">
        <v>2909</v>
      </c>
      <c r="I478" s="663">
        <v>7.5</v>
      </c>
      <c r="J478" s="663">
        <v>200</v>
      </c>
      <c r="K478" s="664">
        <v>1500.2</v>
      </c>
    </row>
    <row r="479" spans="1:11" ht="14.4" customHeight="1" x14ac:dyDescent="0.3">
      <c r="A479" s="659" t="s">
        <v>556</v>
      </c>
      <c r="B479" s="660" t="s">
        <v>1498</v>
      </c>
      <c r="C479" s="661" t="s">
        <v>576</v>
      </c>
      <c r="D479" s="662" t="s">
        <v>1502</v>
      </c>
      <c r="E479" s="661" t="s">
        <v>2927</v>
      </c>
      <c r="F479" s="662" t="s">
        <v>2928</v>
      </c>
      <c r="G479" s="661" t="s">
        <v>2907</v>
      </c>
      <c r="H479" s="661" t="s">
        <v>2910</v>
      </c>
      <c r="I479" s="663">
        <v>7.5</v>
      </c>
      <c r="J479" s="663">
        <v>50</v>
      </c>
      <c r="K479" s="664">
        <v>375</v>
      </c>
    </row>
    <row r="480" spans="1:11" ht="14.4" customHeight="1" thickBot="1" x14ac:dyDescent="0.35">
      <c r="A480" s="665" t="s">
        <v>556</v>
      </c>
      <c r="B480" s="666" t="s">
        <v>1498</v>
      </c>
      <c r="C480" s="667" t="s">
        <v>576</v>
      </c>
      <c r="D480" s="668" t="s">
        <v>1502</v>
      </c>
      <c r="E480" s="667" t="s">
        <v>2929</v>
      </c>
      <c r="F480" s="668" t="s">
        <v>2930</v>
      </c>
      <c r="G480" s="667" t="s">
        <v>2911</v>
      </c>
      <c r="H480" s="667" t="s">
        <v>2912</v>
      </c>
      <c r="I480" s="669">
        <v>182.4</v>
      </c>
      <c r="J480" s="669">
        <v>7.6999999999999999E-2</v>
      </c>
      <c r="K480" s="670">
        <v>14.0448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1">
        <v>930</v>
      </c>
      <c r="AH3" s="777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2" t="s">
        <v>275</v>
      </c>
      <c r="AH4" s="777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3"/>
      <c r="AH5" s="777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7.6</v>
      </c>
      <c r="F6" s="430">
        <f xml:space="preserve">
TRUNC(IF($A$4&lt;=12,SUMIFS('ON Data'!K:K,'ON Data'!$D:$D,$A$4,'ON Data'!$E:$E,1),SUMIFS('ON Data'!K:K,'ON Data'!$E:$E,1)/'ON Data'!$D$3),1)</f>
        <v>18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0.5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4">
        <f xml:space="preserve">
TRUNC(IF($A$4&lt;=12,SUMIFS('ON Data'!AM:AM,'ON Data'!$D:$D,$A$4,'ON Data'!$E:$E,1),SUMIFS('ON Data'!AM:AM,'ON Data'!$E:$E,1)/'ON Data'!$D$3),1)</f>
        <v>0.2</v>
      </c>
      <c r="AH6" s="777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4"/>
      <c r="AH7" s="777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4"/>
      <c r="AH8" s="777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5"/>
      <c r="AH9" s="777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6"/>
      <c r="AH10" s="777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39787.65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10629.4</v>
      </c>
      <c r="F11" s="412">
        <f xml:space="preserve">
IF($A$4&lt;=12,SUMIFS('ON Data'!K:K,'ON Data'!$D:$D,$A$4,'ON Data'!$E:$E,2),SUMIFS('ON Data'!K:K,'ON Data'!$E:$E,2))</f>
        <v>23919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728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1348.5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2802.75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7">
        <f xml:space="preserve">
IF($A$4&lt;=12,SUMIFS('ON Data'!AM:AM,'ON Data'!$D:$D,$A$4,'ON Data'!$E:$E,2),SUMIFS('ON Data'!AM:AM,'ON Data'!$E:$E,2))</f>
        <v>360</v>
      </c>
      <c r="AH11" s="777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1082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1043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39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7">
        <f xml:space="preserve">
IF($A$4&lt;=12,SUMIFS('ON Data'!AM:AM,'ON Data'!$D:$D,$A$4,'ON Data'!$E:$E,3),SUMIFS('ON Data'!AM:AM,'ON Data'!$E:$E,3))</f>
        <v>0</v>
      </c>
      <c r="AH12" s="777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1645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943</v>
      </c>
      <c r="F13" s="412">
        <f xml:space="preserve">
IF($A$4&lt;=12,SUMIFS('ON Data'!K:K,'ON Data'!$D:$D,$A$4,'ON Data'!$E:$E,4),SUMIFS('ON Data'!K:K,'ON Data'!$E:$E,4))</f>
        <v>636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25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7">
        <f xml:space="preserve">
IF($A$4&lt;=12,SUMIFS('ON Data'!AM:AM,'ON Data'!$D:$D,$A$4,'ON Data'!$E:$E,4),SUMIFS('ON Data'!AM:AM,'ON Data'!$E:$E,4))</f>
        <v>0</v>
      </c>
      <c r="AH13" s="777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12120</v>
      </c>
      <c r="C14" s="414">
        <f xml:space="preserve">
IF($A$4&lt;=12,SUMIFS('ON Data'!G:G,'ON Data'!$D:$D,$A$4,'ON Data'!$E:$E,5),SUMIFS('ON Data'!G:G,'ON Data'!$E:$E,5))</f>
        <v>12120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8">
        <f xml:space="preserve">
IF($A$4&lt;=12,SUMIFS('ON Data'!AM:AM,'ON Data'!$D:$D,$A$4,'ON Data'!$E:$E,5),SUMIFS('ON Data'!AM:AM,'ON Data'!$E:$E,5))</f>
        <v>0</v>
      </c>
      <c r="AH14" s="777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69"/>
      <c r="AH15" s="777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7">
        <f xml:space="preserve">
IF($A$4&lt;=12,SUMIFS('ON Data'!AM:AM,'ON Data'!$D:$D,$A$4,'ON Data'!$E:$E,7),SUMIFS('ON Data'!AM:AM,'ON Data'!$E:$E,7))</f>
        <v>0</v>
      </c>
      <c r="AH16" s="777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7">
        <f xml:space="preserve">
IF($A$4&lt;=12,SUMIFS('ON Data'!AM:AM,'ON Data'!$D:$D,$A$4,'ON Data'!$E:$E,8),SUMIFS('ON Data'!AM:AM,'ON Data'!$E:$E,8))</f>
        <v>0</v>
      </c>
      <c r="AH17" s="777"/>
    </row>
    <row r="18" spans="1:34" x14ac:dyDescent="0.3">
      <c r="A18" s="395" t="s">
        <v>265</v>
      </c>
      <c r="B18" s="410">
        <f xml:space="preserve">
B19-B16-B17</f>
        <v>859065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580629</v>
      </c>
      <c r="F18" s="412">
        <f t="shared" si="1"/>
        <v>249984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4777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7866</v>
      </c>
      <c r="AA18" s="412">
        <f t="shared" si="1"/>
        <v>0</v>
      </c>
      <c r="AB18" s="412">
        <f t="shared" si="1"/>
        <v>0</v>
      </c>
      <c r="AC18" s="412">
        <f t="shared" si="1"/>
        <v>13376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7">
        <f t="shared" si="1"/>
        <v>2433</v>
      </c>
      <c r="AH18" s="777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859065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580629</v>
      </c>
      <c r="F19" s="421">
        <f xml:space="preserve">
IF($A$4&lt;=12,SUMIFS('ON Data'!K:K,'ON Data'!$D:$D,$A$4,'ON Data'!$E:$E,9),SUMIFS('ON Data'!K:K,'ON Data'!$E:$E,9))</f>
        <v>249984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4777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7866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13376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0">
        <f xml:space="preserve">
IF($A$4&lt;=12,SUMIFS('ON Data'!AM:AM,'ON Data'!$D:$D,$A$4,'ON Data'!$E:$E,9),SUMIFS('ON Data'!AM:AM,'ON Data'!$E:$E,9))</f>
        <v>2433</v>
      </c>
      <c r="AH19" s="777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13883975</v>
      </c>
      <c r="C20" s="423">
        <f xml:space="preserve">
IF($A$4&lt;=12,SUMIFS('ON Data'!G:G,'ON Data'!$D:$D,$A$4,'ON Data'!$E:$E,6),SUMIFS('ON Data'!G:G,'ON Data'!$E:$E,6))</f>
        <v>3936350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4499719</v>
      </c>
      <c r="F20" s="424">
        <f xml:space="preserve">
IF($A$4&lt;=12,SUMIFS('ON Data'!K:K,'ON Data'!$D:$D,$A$4,'ON Data'!$E:$E,6),SUMIFS('ON Data'!K:K,'ON Data'!$E:$E,6))</f>
        <v>4806152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122959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172674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299959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1">
        <f xml:space="preserve">
IF($A$4&lt;=12,SUMIFS('ON Data'!AM:AM,'ON Data'!$D:$D,$A$4,'ON Data'!$E:$E,6),SUMIFS('ON Data'!AM:AM,'ON Data'!$E:$E,6))</f>
        <v>46162</v>
      </c>
      <c r="AH20" s="777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7">
        <f xml:space="preserve">
IF($A$4&lt;=12,SUMIFS('ON Data'!AM:AM,'ON Data'!$D:$D,$A$4,'ON Data'!$E:$E,12),SUMIFS('ON Data'!AM:AM,'ON Data'!$E:$E,12))</f>
        <v>0</v>
      </c>
      <c r="AH21" s="777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2" t="str">
        <f t="shared" si="2"/>
        <v/>
      </c>
      <c r="AH22" s="777"/>
    </row>
    <row r="23" spans="1:34" ht="15" hidden="1" outlineLevel="1" thickBot="1" x14ac:dyDescent="0.35">
      <c r="A23" s="398" t="s">
        <v>69</v>
      </c>
      <c r="B23" s="413">
        <f xml:space="preserve">
IF(B21="","",B20-B21)</f>
        <v>13883975</v>
      </c>
      <c r="C23" s="414">
        <f t="shared" ref="C23:AG23" si="3" xml:space="preserve">
IF(C21="","",C20-C21)</f>
        <v>3936350</v>
      </c>
      <c r="D23" s="415">
        <f t="shared" si="3"/>
        <v>0</v>
      </c>
      <c r="E23" s="415">
        <f t="shared" si="3"/>
        <v>4499719</v>
      </c>
      <c r="F23" s="415">
        <f t="shared" si="3"/>
        <v>4806152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122959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172674</v>
      </c>
      <c r="AA23" s="415">
        <f t="shared" si="3"/>
        <v>0</v>
      </c>
      <c r="AB23" s="415">
        <f t="shared" si="3"/>
        <v>0</v>
      </c>
      <c r="AC23" s="415">
        <f t="shared" si="3"/>
        <v>299959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8">
        <f t="shared" si="3"/>
        <v>46162</v>
      </c>
      <c r="AH23" s="777"/>
    </row>
    <row r="24" spans="1:34" x14ac:dyDescent="0.3">
      <c r="A24" s="392" t="s">
        <v>267</v>
      </c>
      <c r="B24" s="439" t="s">
        <v>3</v>
      </c>
      <c r="C24" s="778" t="s">
        <v>278</v>
      </c>
      <c r="D24" s="752"/>
      <c r="E24" s="753"/>
      <c r="F24" s="753" t="s">
        <v>279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73" t="s">
        <v>280</v>
      </c>
      <c r="AH24" s="777"/>
    </row>
    <row r="25" spans="1:34" x14ac:dyDescent="0.3">
      <c r="A25" s="393" t="s">
        <v>94</v>
      </c>
      <c r="B25" s="410">
        <f xml:space="preserve">
SUM(C25:AG25)</f>
        <v>700</v>
      </c>
      <c r="C25" s="779">
        <f xml:space="preserve">
IF($A$4&lt;=12,SUMIFS('ON Data'!H:H,'ON Data'!$D:$D,$A$4,'ON Data'!$E:$E,10),SUMIFS('ON Data'!H:H,'ON Data'!$E:$E,10))</f>
        <v>0</v>
      </c>
      <c r="D25" s="754"/>
      <c r="E25" s="755"/>
      <c r="F25" s="755">
        <f xml:space="preserve">
IF($A$4&lt;=12,SUMIFS('ON Data'!K:K,'ON Data'!$D:$D,$A$4,'ON Data'!$E:$E,10),SUMIFS('ON Data'!K:K,'ON Data'!$E:$E,10))</f>
        <v>700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74">
        <f xml:space="preserve">
IF($A$4&lt;=12,SUMIFS('ON Data'!AM:AM,'ON Data'!$D:$D,$A$4,'ON Data'!$E:$E,10),SUMIFS('ON Data'!AM:AM,'ON Data'!$E:$E,10))</f>
        <v>0</v>
      </c>
      <c r="AH25" s="777"/>
    </row>
    <row r="26" spans="1:34" x14ac:dyDescent="0.3">
      <c r="A26" s="399" t="s">
        <v>277</v>
      </c>
      <c r="B26" s="419">
        <f xml:space="preserve">
SUM(C26:AG26)</f>
        <v>19386</v>
      </c>
      <c r="C26" s="779">
        <f xml:space="preserve">
IF($A$4&lt;=12,SUMIFS('ON Data'!H:H,'ON Data'!$D:$D,$A$4,'ON Data'!$E:$E,11),SUMIFS('ON Data'!H:H,'ON Data'!$E:$E,11))</f>
        <v>19386</v>
      </c>
      <c r="D26" s="754"/>
      <c r="E26" s="755"/>
      <c r="F26" s="756">
        <f xml:space="preserve">
IF($A$4&lt;=12,SUMIFS('ON Data'!K:K,'ON Data'!$D:$D,$A$4,'ON Data'!$E:$E,11),SUMIFS('ON Data'!K:K,'ON Data'!$E:$E,11))</f>
        <v>0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74">
        <f xml:space="preserve">
IF($A$4&lt;=12,SUMIFS('ON Data'!AM:AM,'ON Data'!$D:$D,$A$4,'ON Data'!$E:$E,11),SUMIFS('ON Data'!AM:AM,'ON Data'!$E:$E,11))</f>
        <v>0</v>
      </c>
      <c r="AH26" s="777"/>
    </row>
    <row r="27" spans="1:34" x14ac:dyDescent="0.3">
      <c r="A27" s="399" t="s">
        <v>96</v>
      </c>
      <c r="B27" s="440">
        <f xml:space="preserve">
IF(B26=0,0,B25/B26)</f>
        <v>3.6108531930258952E-2</v>
      </c>
      <c r="C27" s="780">
        <f xml:space="preserve">
IF(C26=0,0,C25/C26)</f>
        <v>0</v>
      </c>
      <c r="D27" s="757"/>
      <c r="E27" s="758"/>
      <c r="F27" s="758">
        <f xml:space="preserve">
IF(F26=0,0,F25/F26)</f>
        <v>0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75">
        <f xml:space="preserve">
IF(AG26=0,0,AG25/AG26)</f>
        <v>0</v>
      </c>
      <c r="AH27" s="777"/>
    </row>
    <row r="28" spans="1:34" ht="15" thickBot="1" x14ac:dyDescent="0.35">
      <c r="A28" s="399" t="s">
        <v>276</v>
      </c>
      <c r="B28" s="419">
        <f xml:space="preserve">
SUM(C28:AG28)</f>
        <v>18686</v>
      </c>
      <c r="C28" s="781">
        <f xml:space="preserve">
C26-C25</f>
        <v>19386</v>
      </c>
      <c r="D28" s="759"/>
      <c r="E28" s="760"/>
      <c r="F28" s="760">
        <f xml:space="preserve">
F26-F25</f>
        <v>-700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76">
        <f xml:space="preserve">
AG26-AG25</f>
        <v>0</v>
      </c>
      <c r="AH28" s="777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2936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14797940.250000002</v>
      </c>
      <c r="G3" s="380">
        <f t="shared" ref="G3:AN3" si="0">SUMIF($E5:$E1048576,"&lt;10",G5:G1048576)</f>
        <v>3948470</v>
      </c>
      <c r="H3" s="380">
        <f t="shared" si="0"/>
        <v>0</v>
      </c>
      <c r="I3" s="380">
        <f t="shared" si="0"/>
        <v>5093032.5</v>
      </c>
      <c r="J3" s="380">
        <f t="shared" si="0"/>
        <v>0</v>
      </c>
      <c r="K3" s="380">
        <f t="shared" si="0"/>
        <v>5080853.75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128507.5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181922.5</v>
      </c>
      <c r="AF3" s="380">
        <f t="shared" si="0"/>
        <v>0</v>
      </c>
      <c r="AG3" s="380">
        <f t="shared" si="0"/>
        <v>0</v>
      </c>
      <c r="AH3" s="380">
        <f t="shared" si="0"/>
        <v>316196.75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48957.25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25</v>
      </c>
      <c r="D5" s="379">
        <v>1</v>
      </c>
      <c r="E5" s="379">
        <v>1</v>
      </c>
      <c r="F5" s="379">
        <v>29</v>
      </c>
      <c r="G5" s="379">
        <v>0</v>
      </c>
      <c r="H5" s="379">
        <v>0</v>
      </c>
      <c r="I5" s="379">
        <v>7.5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0.5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0.25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25</v>
      </c>
      <c r="D6" s="379">
        <v>1</v>
      </c>
      <c r="E6" s="379">
        <v>2</v>
      </c>
      <c r="F6" s="379">
        <v>4804.3999999999996</v>
      </c>
      <c r="G6" s="379">
        <v>0</v>
      </c>
      <c r="H6" s="379">
        <v>0</v>
      </c>
      <c r="I6" s="379">
        <v>1146.4000000000001</v>
      </c>
      <c r="J6" s="379">
        <v>0</v>
      </c>
      <c r="K6" s="379">
        <v>3026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92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178.25</v>
      </c>
      <c r="AF6" s="379">
        <v>0</v>
      </c>
      <c r="AG6" s="379">
        <v>0</v>
      </c>
      <c r="AH6" s="379">
        <v>315.75</v>
      </c>
      <c r="AI6" s="379">
        <v>0</v>
      </c>
      <c r="AJ6" s="379">
        <v>0</v>
      </c>
      <c r="AK6" s="379">
        <v>0</v>
      </c>
      <c r="AL6" s="379">
        <v>0</v>
      </c>
      <c r="AM6" s="379">
        <v>46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25</v>
      </c>
      <c r="D7" s="379">
        <v>1</v>
      </c>
      <c r="E7" s="379">
        <v>3</v>
      </c>
      <c r="F7" s="379">
        <v>107</v>
      </c>
      <c r="G7" s="379">
        <v>0</v>
      </c>
      <c r="H7" s="379">
        <v>0</v>
      </c>
      <c r="I7" s="379">
        <v>102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5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25</v>
      </c>
      <c r="D8" s="379">
        <v>1</v>
      </c>
      <c r="E8" s="379">
        <v>4</v>
      </c>
      <c r="F8" s="379">
        <v>228</v>
      </c>
      <c r="G8" s="379">
        <v>0</v>
      </c>
      <c r="H8" s="379">
        <v>0</v>
      </c>
      <c r="I8" s="379">
        <v>136</v>
      </c>
      <c r="J8" s="379">
        <v>0</v>
      </c>
      <c r="K8" s="379">
        <v>82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5</v>
      </c>
      <c r="AF8" s="379">
        <v>0</v>
      </c>
      <c r="AG8" s="379">
        <v>0</v>
      </c>
      <c r="AH8" s="379">
        <v>5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25</v>
      </c>
      <c r="D9" s="379">
        <v>1</v>
      </c>
      <c r="E9" s="379">
        <v>5</v>
      </c>
      <c r="F9" s="379">
        <v>1359</v>
      </c>
      <c r="G9" s="379">
        <v>1359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25</v>
      </c>
      <c r="D10" s="379">
        <v>1</v>
      </c>
      <c r="E10" s="379">
        <v>6</v>
      </c>
      <c r="F10" s="379">
        <v>1663701</v>
      </c>
      <c r="G10" s="379">
        <v>441450</v>
      </c>
      <c r="H10" s="379">
        <v>0</v>
      </c>
      <c r="I10" s="379">
        <v>654944</v>
      </c>
      <c r="J10" s="379">
        <v>0</v>
      </c>
      <c r="K10" s="379">
        <v>501034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12589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18064</v>
      </c>
      <c r="AF10" s="379">
        <v>0</v>
      </c>
      <c r="AG10" s="379">
        <v>0</v>
      </c>
      <c r="AH10" s="379">
        <v>30770</v>
      </c>
      <c r="AI10" s="379">
        <v>0</v>
      </c>
      <c r="AJ10" s="379">
        <v>0</v>
      </c>
      <c r="AK10" s="379">
        <v>0</v>
      </c>
      <c r="AL10" s="379">
        <v>0</v>
      </c>
      <c r="AM10" s="379">
        <v>4850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25</v>
      </c>
      <c r="D11" s="379">
        <v>1</v>
      </c>
      <c r="E11" s="379">
        <v>9</v>
      </c>
      <c r="F11" s="379">
        <v>204476</v>
      </c>
      <c r="G11" s="379">
        <v>0</v>
      </c>
      <c r="H11" s="379">
        <v>0</v>
      </c>
      <c r="I11" s="379">
        <v>204476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25</v>
      </c>
      <c r="D12" s="379">
        <v>1</v>
      </c>
      <c r="E12" s="379">
        <v>11</v>
      </c>
      <c r="F12" s="379">
        <v>2154</v>
      </c>
      <c r="G12" s="379">
        <v>0</v>
      </c>
      <c r="H12" s="379">
        <v>2154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25</v>
      </c>
      <c r="D13" s="379">
        <v>2</v>
      </c>
      <c r="E13" s="379">
        <v>1</v>
      </c>
      <c r="F13" s="379">
        <v>29</v>
      </c>
      <c r="G13" s="379">
        <v>0</v>
      </c>
      <c r="H13" s="379">
        <v>0</v>
      </c>
      <c r="I13" s="379">
        <v>7.5</v>
      </c>
      <c r="J13" s="379">
        <v>0</v>
      </c>
      <c r="K13" s="379">
        <v>17.75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0.5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1</v>
      </c>
      <c r="AF13" s="379">
        <v>0</v>
      </c>
      <c r="AG13" s="379">
        <v>0</v>
      </c>
      <c r="AH13" s="379">
        <v>2</v>
      </c>
      <c r="AI13" s="379">
        <v>0</v>
      </c>
      <c r="AJ13" s="379">
        <v>0</v>
      </c>
      <c r="AK13" s="379">
        <v>0</v>
      </c>
      <c r="AL13" s="379">
        <v>0</v>
      </c>
      <c r="AM13" s="379">
        <v>0.25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25</v>
      </c>
      <c r="D14" s="379">
        <v>2</v>
      </c>
      <c r="E14" s="379">
        <v>2</v>
      </c>
      <c r="F14" s="379">
        <v>4213.5</v>
      </c>
      <c r="G14" s="379">
        <v>0</v>
      </c>
      <c r="H14" s="379">
        <v>0</v>
      </c>
      <c r="I14" s="379">
        <v>1116</v>
      </c>
      <c r="J14" s="379">
        <v>0</v>
      </c>
      <c r="K14" s="379">
        <v>2513.5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80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155</v>
      </c>
      <c r="AF14" s="379">
        <v>0</v>
      </c>
      <c r="AG14" s="379">
        <v>0</v>
      </c>
      <c r="AH14" s="379">
        <v>315</v>
      </c>
      <c r="AI14" s="379">
        <v>0</v>
      </c>
      <c r="AJ14" s="379">
        <v>0</v>
      </c>
      <c r="AK14" s="379">
        <v>0</v>
      </c>
      <c r="AL14" s="379">
        <v>0</v>
      </c>
      <c r="AM14" s="379">
        <v>34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25</v>
      </c>
      <c r="D15" s="379">
        <v>2</v>
      </c>
      <c r="E15" s="379">
        <v>3</v>
      </c>
      <c r="F15" s="379">
        <v>102</v>
      </c>
      <c r="G15" s="379">
        <v>0</v>
      </c>
      <c r="H15" s="379">
        <v>0</v>
      </c>
      <c r="I15" s="379">
        <v>102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25</v>
      </c>
      <c r="D16" s="379">
        <v>2</v>
      </c>
      <c r="E16" s="379">
        <v>4</v>
      </c>
      <c r="F16" s="379">
        <v>142</v>
      </c>
      <c r="G16" s="379">
        <v>0</v>
      </c>
      <c r="H16" s="379">
        <v>0</v>
      </c>
      <c r="I16" s="379">
        <v>68</v>
      </c>
      <c r="J16" s="379">
        <v>0</v>
      </c>
      <c r="K16" s="379">
        <v>64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5</v>
      </c>
      <c r="AF16" s="379">
        <v>0</v>
      </c>
      <c r="AG16" s="379">
        <v>0</v>
      </c>
      <c r="AH16" s="379">
        <v>5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25</v>
      </c>
      <c r="D17" s="379">
        <v>2</v>
      </c>
      <c r="E17" s="379">
        <v>5</v>
      </c>
      <c r="F17" s="379">
        <v>1212</v>
      </c>
      <c r="G17" s="379">
        <v>1212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25</v>
      </c>
      <c r="D18" s="379">
        <v>2</v>
      </c>
      <c r="E18" s="379">
        <v>6</v>
      </c>
      <c r="F18" s="379">
        <v>1353359</v>
      </c>
      <c r="G18" s="379">
        <v>391500</v>
      </c>
      <c r="H18" s="379">
        <v>0</v>
      </c>
      <c r="I18" s="379">
        <v>418420</v>
      </c>
      <c r="J18" s="379">
        <v>0</v>
      </c>
      <c r="K18" s="379">
        <v>478520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11940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17899</v>
      </c>
      <c r="AF18" s="379">
        <v>0</v>
      </c>
      <c r="AG18" s="379">
        <v>0</v>
      </c>
      <c r="AH18" s="379">
        <v>30221</v>
      </c>
      <c r="AI18" s="379">
        <v>0</v>
      </c>
      <c r="AJ18" s="379">
        <v>0</v>
      </c>
      <c r="AK18" s="379">
        <v>0</v>
      </c>
      <c r="AL18" s="379">
        <v>0</v>
      </c>
      <c r="AM18" s="379">
        <v>4859</v>
      </c>
      <c r="AN18" s="379">
        <v>0</v>
      </c>
    </row>
    <row r="19" spans="3:40" x14ac:dyDescent="0.3">
      <c r="C19" s="379">
        <v>25</v>
      </c>
      <c r="D19" s="379">
        <v>2</v>
      </c>
      <c r="E19" s="379">
        <v>9</v>
      </c>
      <c r="F19" s="379">
        <v>17144</v>
      </c>
      <c r="G19" s="379">
        <v>0</v>
      </c>
      <c r="H19" s="379">
        <v>0</v>
      </c>
      <c r="I19" s="379">
        <v>8148</v>
      </c>
      <c r="J19" s="379">
        <v>0</v>
      </c>
      <c r="K19" s="379">
        <v>8996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25</v>
      </c>
      <c r="D20" s="379">
        <v>2</v>
      </c>
      <c r="E20" s="379">
        <v>11</v>
      </c>
      <c r="F20" s="379">
        <v>2154</v>
      </c>
      <c r="G20" s="379">
        <v>0</v>
      </c>
      <c r="H20" s="379">
        <v>2154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25</v>
      </c>
      <c r="D21" s="379">
        <v>3</v>
      </c>
      <c r="E21" s="379">
        <v>1</v>
      </c>
      <c r="F21" s="379">
        <v>29</v>
      </c>
      <c r="G21" s="379">
        <v>0</v>
      </c>
      <c r="H21" s="379">
        <v>0</v>
      </c>
      <c r="I21" s="379">
        <v>7.5</v>
      </c>
      <c r="J21" s="379">
        <v>0</v>
      </c>
      <c r="K21" s="379">
        <v>17.75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0.5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1</v>
      </c>
      <c r="AF21" s="379">
        <v>0</v>
      </c>
      <c r="AG21" s="379">
        <v>0</v>
      </c>
      <c r="AH21" s="379">
        <v>2</v>
      </c>
      <c r="AI21" s="379">
        <v>0</v>
      </c>
      <c r="AJ21" s="379">
        <v>0</v>
      </c>
      <c r="AK21" s="379">
        <v>0</v>
      </c>
      <c r="AL21" s="379">
        <v>0</v>
      </c>
      <c r="AM21" s="379">
        <v>0.25</v>
      </c>
      <c r="AN21" s="379">
        <v>0</v>
      </c>
    </row>
    <row r="22" spans="3:40" x14ac:dyDescent="0.3">
      <c r="C22" s="379">
        <v>25</v>
      </c>
      <c r="D22" s="379">
        <v>3</v>
      </c>
      <c r="E22" s="379">
        <v>2</v>
      </c>
      <c r="F22" s="379">
        <v>4630.6000000000004</v>
      </c>
      <c r="G22" s="379">
        <v>0</v>
      </c>
      <c r="H22" s="379">
        <v>0</v>
      </c>
      <c r="I22" s="379">
        <v>1255.5999999999999</v>
      </c>
      <c r="J22" s="379">
        <v>0</v>
      </c>
      <c r="K22" s="379">
        <v>2763.5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84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162.75</v>
      </c>
      <c r="AF22" s="379">
        <v>0</v>
      </c>
      <c r="AG22" s="379">
        <v>0</v>
      </c>
      <c r="AH22" s="379">
        <v>322.75</v>
      </c>
      <c r="AI22" s="379">
        <v>0</v>
      </c>
      <c r="AJ22" s="379">
        <v>0</v>
      </c>
      <c r="AK22" s="379">
        <v>0</v>
      </c>
      <c r="AL22" s="379">
        <v>0</v>
      </c>
      <c r="AM22" s="379">
        <v>42</v>
      </c>
      <c r="AN22" s="379">
        <v>0</v>
      </c>
    </row>
    <row r="23" spans="3:40" x14ac:dyDescent="0.3">
      <c r="C23" s="379">
        <v>25</v>
      </c>
      <c r="D23" s="379">
        <v>3</v>
      </c>
      <c r="E23" s="379">
        <v>3</v>
      </c>
      <c r="F23" s="379">
        <v>131</v>
      </c>
      <c r="G23" s="379">
        <v>0</v>
      </c>
      <c r="H23" s="379">
        <v>0</v>
      </c>
      <c r="I23" s="379">
        <v>126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5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25</v>
      </c>
      <c r="D24" s="379">
        <v>3</v>
      </c>
      <c r="E24" s="379">
        <v>4</v>
      </c>
      <c r="F24" s="379">
        <v>202</v>
      </c>
      <c r="G24" s="379">
        <v>0</v>
      </c>
      <c r="H24" s="379">
        <v>0</v>
      </c>
      <c r="I24" s="379">
        <v>102</v>
      </c>
      <c r="J24" s="379">
        <v>0</v>
      </c>
      <c r="K24" s="379">
        <v>91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5</v>
      </c>
      <c r="AF24" s="379">
        <v>0</v>
      </c>
      <c r="AG24" s="379">
        <v>0</v>
      </c>
      <c r="AH24" s="379">
        <v>4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25</v>
      </c>
      <c r="D25" s="379">
        <v>3</v>
      </c>
      <c r="E25" s="379">
        <v>5</v>
      </c>
      <c r="F25" s="379">
        <v>1393</v>
      </c>
      <c r="G25" s="379">
        <v>1393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25</v>
      </c>
      <c r="D26" s="379">
        <v>3</v>
      </c>
      <c r="E26" s="379">
        <v>6</v>
      </c>
      <c r="F26" s="379">
        <v>1449815</v>
      </c>
      <c r="G26" s="379">
        <v>453650</v>
      </c>
      <c r="H26" s="379">
        <v>0</v>
      </c>
      <c r="I26" s="379">
        <v>430131</v>
      </c>
      <c r="J26" s="379">
        <v>0</v>
      </c>
      <c r="K26" s="379">
        <v>499688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12651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18079</v>
      </c>
      <c r="AF26" s="379">
        <v>0</v>
      </c>
      <c r="AG26" s="379">
        <v>0</v>
      </c>
      <c r="AH26" s="379">
        <v>30766</v>
      </c>
      <c r="AI26" s="379">
        <v>0</v>
      </c>
      <c r="AJ26" s="379">
        <v>0</v>
      </c>
      <c r="AK26" s="379">
        <v>0</v>
      </c>
      <c r="AL26" s="379">
        <v>0</v>
      </c>
      <c r="AM26" s="379">
        <v>4850</v>
      </c>
      <c r="AN26" s="379">
        <v>0</v>
      </c>
    </row>
    <row r="27" spans="3:40" x14ac:dyDescent="0.3">
      <c r="C27" s="379">
        <v>25</v>
      </c>
      <c r="D27" s="379">
        <v>3</v>
      </c>
      <c r="E27" s="379">
        <v>9</v>
      </c>
      <c r="F27" s="379">
        <v>11333</v>
      </c>
      <c r="G27" s="379">
        <v>0</v>
      </c>
      <c r="H27" s="379">
        <v>0</v>
      </c>
      <c r="I27" s="379">
        <v>11333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25</v>
      </c>
      <c r="D28" s="379">
        <v>3</v>
      </c>
      <c r="E28" s="379">
        <v>11</v>
      </c>
      <c r="F28" s="379">
        <v>2154</v>
      </c>
      <c r="G28" s="379">
        <v>0</v>
      </c>
      <c r="H28" s="379">
        <v>2154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25</v>
      </c>
      <c r="D29" s="379">
        <v>4</v>
      </c>
      <c r="E29" s="379">
        <v>1</v>
      </c>
      <c r="F29" s="379">
        <v>29.25</v>
      </c>
      <c r="G29" s="379">
        <v>0</v>
      </c>
      <c r="H29" s="379">
        <v>0</v>
      </c>
      <c r="I29" s="379">
        <v>7.75</v>
      </c>
      <c r="J29" s="379">
        <v>0</v>
      </c>
      <c r="K29" s="379">
        <v>17.75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0.5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1</v>
      </c>
      <c r="AF29" s="379">
        <v>0</v>
      </c>
      <c r="AG29" s="379">
        <v>0</v>
      </c>
      <c r="AH29" s="379">
        <v>2</v>
      </c>
      <c r="AI29" s="379">
        <v>0</v>
      </c>
      <c r="AJ29" s="379">
        <v>0</v>
      </c>
      <c r="AK29" s="379">
        <v>0</v>
      </c>
      <c r="AL29" s="379">
        <v>0</v>
      </c>
      <c r="AM29" s="379">
        <v>0.25</v>
      </c>
      <c r="AN29" s="379">
        <v>0</v>
      </c>
    </row>
    <row r="30" spans="3:40" x14ac:dyDescent="0.3">
      <c r="C30" s="379">
        <v>25</v>
      </c>
      <c r="D30" s="379">
        <v>4</v>
      </c>
      <c r="E30" s="379">
        <v>2</v>
      </c>
      <c r="F30" s="379">
        <v>4970.2</v>
      </c>
      <c r="G30" s="379">
        <v>0</v>
      </c>
      <c r="H30" s="379">
        <v>0</v>
      </c>
      <c r="I30" s="379">
        <v>1357.2</v>
      </c>
      <c r="J30" s="379">
        <v>0</v>
      </c>
      <c r="K30" s="379">
        <v>2964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88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170.5</v>
      </c>
      <c r="AF30" s="379">
        <v>0</v>
      </c>
      <c r="AG30" s="379">
        <v>0</v>
      </c>
      <c r="AH30" s="379">
        <v>346.5</v>
      </c>
      <c r="AI30" s="379">
        <v>0</v>
      </c>
      <c r="AJ30" s="379">
        <v>0</v>
      </c>
      <c r="AK30" s="379">
        <v>0</v>
      </c>
      <c r="AL30" s="379">
        <v>0</v>
      </c>
      <c r="AM30" s="379">
        <v>44</v>
      </c>
      <c r="AN30" s="379">
        <v>0</v>
      </c>
    </row>
    <row r="31" spans="3:40" x14ac:dyDescent="0.3">
      <c r="C31" s="379">
        <v>25</v>
      </c>
      <c r="D31" s="379">
        <v>4</v>
      </c>
      <c r="E31" s="379">
        <v>3</v>
      </c>
      <c r="F31" s="379">
        <v>107</v>
      </c>
      <c r="G31" s="379">
        <v>0</v>
      </c>
      <c r="H31" s="379">
        <v>0</v>
      </c>
      <c r="I31" s="379">
        <v>102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5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25</v>
      </c>
      <c r="D32" s="379">
        <v>4</v>
      </c>
      <c r="E32" s="379">
        <v>4</v>
      </c>
      <c r="F32" s="379">
        <v>180</v>
      </c>
      <c r="G32" s="379">
        <v>0</v>
      </c>
      <c r="H32" s="379">
        <v>0</v>
      </c>
      <c r="I32" s="379">
        <v>127</v>
      </c>
      <c r="J32" s="379">
        <v>0</v>
      </c>
      <c r="K32" s="379">
        <v>43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5</v>
      </c>
      <c r="AF32" s="379">
        <v>0</v>
      </c>
      <c r="AG32" s="379">
        <v>0</v>
      </c>
      <c r="AH32" s="379">
        <v>5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25</v>
      </c>
      <c r="D33" s="379">
        <v>4</v>
      </c>
      <c r="E33" s="379">
        <v>5</v>
      </c>
      <c r="F33" s="379">
        <v>1327</v>
      </c>
      <c r="G33" s="379">
        <v>1327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25</v>
      </c>
      <c r="D34" s="379">
        <v>4</v>
      </c>
      <c r="E34" s="379">
        <v>6</v>
      </c>
      <c r="F34" s="379">
        <v>1453718</v>
      </c>
      <c r="G34" s="379">
        <v>430450</v>
      </c>
      <c r="H34" s="379">
        <v>0</v>
      </c>
      <c r="I34" s="379">
        <v>460945</v>
      </c>
      <c r="J34" s="379">
        <v>0</v>
      </c>
      <c r="K34" s="379">
        <v>496784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12619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17898</v>
      </c>
      <c r="AF34" s="379">
        <v>0</v>
      </c>
      <c r="AG34" s="379">
        <v>0</v>
      </c>
      <c r="AH34" s="379">
        <v>30172</v>
      </c>
      <c r="AI34" s="379">
        <v>0</v>
      </c>
      <c r="AJ34" s="379">
        <v>0</v>
      </c>
      <c r="AK34" s="379">
        <v>0</v>
      </c>
      <c r="AL34" s="379">
        <v>0</v>
      </c>
      <c r="AM34" s="379">
        <v>4850</v>
      </c>
      <c r="AN34" s="379">
        <v>0</v>
      </c>
    </row>
    <row r="35" spans="3:40" x14ac:dyDescent="0.3">
      <c r="C35" s="379">
        <v>25</v>
      </c>
      <c r="D35" s="379">
        <v>4</v>
      </c>
      <c r="E35" s="379">
        <v>9</v>
      </c>
      <c r="F35" s="379">
        <v>34758</v>
      </c>
      <c r="G35" s="379">
        <v>0</v>
      </c>
      <c r="H35" s="379">
        <v>0</v>
      </c>
      <c r="I35" s="379">
        <v>27258</v>
      </c>
      <c r="J35" s="379">
        <v>0</v>
      </c>
      <c r="K35" s="379">
        <v>7500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25</v>
      </c>
      <c r="D36" s="379">
        <v>4</v>
      </c>
      <c r="E36" s="379">
        <v>11</v>
      </c>
      <c r="F36" s="379">
        <v>2154</v>
      </c>
      <c r="G36" s="379">
        <v>0</v>
      </c>
      <c r="H36" s="379">
        <v>2154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25</v>
      </c>
      <c r="D37" s="379">
        <v>5</v>
      </c>
      <c r="E37" s="379">
        <v>1</v>
      </c>
      <c r="F37" s="379">
        <v>29.25</v>
      </c>
      <c r="G37" s="379">
        <v>0</v>
      </c>
      <c r="H37" s="379">
        <v>0</v>
      </c>
      <c r="I37" s="379">
        <v>7.75</v>
      </c>
      <c r="J37" s="379">
        <v>0</v>
      </c>
      <c r="K37" s="379">
        <v>17.75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0.5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1</v>
      </c>
      <c r="AF37" s="379">
        <v>0</v>
      </c>
      <c r="AG37" s="379">
        <v>0</v>
      </c>
      <c r="AH37" s="379">
        <v>2</v>
      </c>
      <c r="AI37" s="379">
        <v>0</v>
      </c>
      <c r="AJ37" s="379">
        <v>0</v>
      </c>
      <c r="AK37" s="379">
        <v>0</v>
      </c>
      <c r="AL37" s="379">
        <v>0</v>
      </c>
      <c r="AM37" s="379">
        <v>0.25</v>
      </c>
      <c r="AN37" s="379">
        <v>0</v>
      </c>
    </row>
    <row r="38" spans="3:40" x14ac:dyDescent="0.3">
      <c r="C38" s="379">
        <v>25</v>
      </c>
      <c r="D38" s="379">
        <v>5</v>
      </c>
      <c r="E38" s="379">
        <v>2</v>
      </c>
      <c r="F38" s="379">
        <v>4770.95</v>
      </c>
      <c r="G38" s="379">
        <v>0</v>
      </c>
      <c r="H38" s="379">
        <v>0</v>
      </c>
      <c r="I38" s="379">
        <v>1315.2</v>
      </c>
      <c r="J38" s="379">
        <v>0</v>
      </c>
      <c r="K38" s="379">
        <v>2834.5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88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170.5</v>
      </c>
      <c r="AF38" s="379">
        <v>0</v>
      </c>
      <c r="AG38" s="379">
        <v>0</v>
      </c>
      <c r="AH38" s="379">
        <v>322.75</v>
      </c>
      <c r="AI38" s="379">
        <v>0</v>
      </c>
      <c r="AJ38" s="379">
        <v>0</v>
      </c>
      <c r="AK38" s="379">
        <v>0</v>
      </c>
      <c r="AL38" s="379">
        <v>0</v>
      </c>
      <c r="AM38" s="379">
        <v>40</v>
      </c>
      <c r="AN38" s="379">
        <v>0</v>
      </c>
    </row>
    <row r="39" spans="3:40" x14ac:dyDescent="0.3">
      <c r="C39" s="379">
        <v>25</v>
      </c>
      <c r="D39" s="379">
        <v>5</v>
      </c>
      <c r="E39" s="379">
        <v>3</v>
      </c>
      <c r="F39" s="379">
        <v>130</v>
      </c>
      <c r="G39" s="379">
        <v>0</v>
      </c>
      <c r="H39" s="379">
        <v>0</v>
      </c>
      <c r="I39" s="379">
        <v>125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5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25</v>
      </c>
      <c r="D40" s="379">
        <v>5</v>
      </c>
      <c r="E40" s="379">
        <v>4</v>
      </c>
      <c r="F40" s="379">
        <v>135</v>
      </c>
      <c r="G40" s="379">
        <v>0</v>
      </c>
      <c r="H40" s="379">
        <v>0</v>
      </c>
      <c r="I40" s="379">
        <v>102</v>
      </c>
      <c r="J40" s="379">
        <v>0</v>
      </c>
      <c r="K40" s="379">
        <v>28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5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25</v>
      </c>
      <c r="D41" s="379">
        <v>5</v>
      </c>
      <c r="E41" s="379">
        <v>5</v>
      </c>
      <c r="F41" s="379">
        <v>1418</v>
      </c>
      <c r="G41" s="379">
        <v>1418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25</v>
      </c>
      <c r="D42" s="379">
        <v>5</v>
      </c>
      <c r="E42" s="379">
        <v>6</v>
      </c>
      <c r="F42" s="379">
        <v>1503024</v>
      </c>
      <c r="G42" s="379">
        <v>463100</v>
      </c>
      <c r="H42" s="379">
        <v>0</v>
      </c>
      <c r="I42" s="379">
        <v>452041</v>
      </c>
      <c r="J42" s="379">
        <v>0</v>
      </c>
      <c r="K42" s="379">
        <v>516905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13676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18920</v>
      </c>
      <c r="AF42" s="379">
        <v>0</v>
      </c>
      <c r="AG42" s="379">
        <v>0</v>
      </c>
      <c r="AH42" s="379">
        <v>33494</v>
      </c>
      <c r="AI42" s="379">
        <v>0</v>
      </c>
      <c r="AJ42" s="379">
        <v>0</v>
      </c>
      <c r="AK42" s="379">
        <v>0</v>
      </c>
      <c r="AL42" s="379">
        <v>0</v>
      </c>
      <c r="AM42" s="379">
        <v>4888</v>
      </c>
      <c r="AN42" s="379">
        <v>0</v>
      </c>
    </row>
    <row r="43" spans="3:40" x14ac:dyDescent="0.3">
      <c r="C43" s="379">
        <v>25</v>
      </c>
      <c r="D43" s="379">
        <v>5</v>
      </c>
      <c r="E43" s="379">
        <v>9</v>
      </c>
      <c r="F43" s="379">
        <v>18542</v>
      </c>
      <c r="G43" s="379">
        <v>0</v>
      </c>
      <c r="H43" s="379">
        <v>0</v>
      </c>
      <c r="I43" s="379">
        <v>18542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25</v>
      </c>
      <c r="D44" s="379">
        <v>5</v>
      </c>
      <c r="E44" s="379">
        <v>11</v>
      </c>
      <c r="F44" s="379">
        <v>2154</v>
      </c>
      <c r="G44" s="379">
        <v>0</v>
      </c>
      <c r="H44" s="379">
        <v>2154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25</v>
      </c>
      <c r="D45" s="379">
        <v>6</v>
      </c>
      <c r="E45" s="379">
        <v>1</v>
      </c>
      <c r="F45" s="379">
        <v>29.25</v>
      </c>
      <c r="G45" s="379">
        <v>0</v>
      </c>
      <c r="H45" s="379">
        <v>0</v>
      </c>
      <c r="I45" s="379">
        <v>7.75</v>
      </c>
      <c r="J45" s="379">
        <v>0</v>
      </c>
      <c r="K45" s="379">
        <v>17.75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0.5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1</v>
      </c>
      <c r="AF45" s="379">
        <v>0</v>
      </c>
      <c r="AG45" s="379">
        <v>0</v>
      </c>
      <c r="AH45" s="379">
        <v>2</v>
      </c>
      <c r="AI45" s="379">
        <v>0</v>
      </c>
      <c r="AJ45" s="379">
        <v>0</v>
      </c>
      <c r="AK45" s="379">
        <v>0</v>
      </c>
      <c r="AL45" s="379">
        <v>0</v>
      </c>
      <c r="AM45" s="379">
        <v>0.25</v>
      </c>
      <c r="AN45" s="379">
        <v>0</v>
      </c>
    </row>
    <row r="46" spans="3:40" x14ac:dyDescent="0.3">
      <c r="C46" s="379">
        <v>25</v>
      </c>
      <c r="D46" s="379">
        <v>6</v>
      </c>
      <c r="E46" s="379">
        <v>2</v>
      </c>
      <c r="F46" s="379">
        <v>4279.1000000000004</v>
      </c>
      <c r="G46" s="379">
        <v>0</v>
      </c>
      <c r="H46" s="379">
        <v>0</v>
      </c>
      <c r="I46" s="379">
        <v>1137.5999999999999</v>
      </c>
      <c r="J46" s="379">
        <v>0</v>
      </c>
      <c r="K46" s="379">
        <v>2572.5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80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116.25</v>
      </c>
      <c r="AF46" s="379">
        <v>0</v>
      </c>
      <c r="AG46" s="379">
        <v>0</v>
      </c>
      <c r="AH46" s="379">
        <v>330.75</v>
      </c>
      <c r="AI46" s="379">
        <v>0</v>
      </c>
      <c r="AJ46" s="379">
        <v>0</v>
      </c>
      <c r="AK46" s="379">
        <v>0</v>
      </c>
      <c r="AL46" s="379">
        <v>0</v>
      </c>
      <c r="AM46" s="379">
        <v>42</v>
      </c>
      <c r="AN46" s="379">
        <v>0</v>
      </c>
    </row>
    <row r="47" spans="3:40" x14ac:dyDescent="0.3">
      <c r="C47" s="379">
        <v>25</v>
      </c>
      <c r="D47" s="379">
        <v>6</v>
      </c>
      <c r="E47" s="379">
        <v>3</v>
      </c>
      <c r="F47" s="379">
        <v>141</v>
      </c>
      <c r="G47" s="379">
        <v>0</v>
      </c>
      <c r="H47" s="379">
        <v>0</v>
      </c>
      <c r="I47" s="379">
        <v>136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5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25</v>
      </c>
      <c r="D48" s="379">
        <v>6</v>
      </c>
      <c r="E48" s="379">
        <v>4</v>
      </c>
      <c r="F48" s="379">
        <v>158</v>
      </c>
      <c r="G48" s="379">
        <v>0</v>
      </c>
      <c r="H48" s="379">
        <v>0</v>
      </c>
      <c r="I48" s="379">
        <v>102</v>
      </c>
      <c r="J48" s="379">
        <v>0</v>
      </c>
      <c r="K48" s="379">
        <v>51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5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25</v>
      </c>
      <c r="D49" s="379">
        <v>6</v>
      </c>
      <c r="E49" s="379">
        <v>5</v>
      </c>
      <c r="F49" s="379">
        <v>1348</v>
      </c>
      <c r="G49" s="379">
        <v>1348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25</v>
      </c>
      <c r="D50" s="379">
        <v>6</v>
      </c>
      <c r="E50" s="379">
        <v>6</v>
      </c>
      <c r="F50" s="379">
        <v>1458708</v>
      </c>
      <c r="G50" s="379">
        <v>434850</v>
      </c>
      <c r="H50" s="379">
        <v>0</v>
      </c>
      <c r="I50" s="379">
        <v>449907</v>
      </c>
      <c r="J50" s="379">
        <v>0</v>
      </c>
      <c r="K50" s="379">
        <v>503710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13714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18316</v>
      </c>
      <c r="AF50" s="379">
        <v>0</v>
      </c>
      <c r="AG50" s="379">
        <v>0</v>
      </c>
      <c r="AH50" s="379">
        <v>33361</v>
      </c>
      <c r="AI50" s="379">
        <v>0</v>
      </c>
      <c r="AJ50" s="379">
        <v>0</v>
      </c>
      <c r="AK50" s="379">
        <v>0</v>
      </c>
      <c r="AL50" s="379">
        <v>0</v>
      </c>
      <c r="AM50" s="379">
        <v>4850</v>
      </c>
      <c r="AN50" s="379">
        <v>0</v>
      </c>
    </row>
    <row r="51" spans="3:40" x14ac:dyDescent="0.3">
      <c r="C51" s="379">
        <v>25</v>
      </c>
      <c r="D51" s="379">
        <v>6</v>
      </c>
      <c r="E51" s="379">
        <v>9</v>
      </c>
      <c r="F51" s="379">
        <v>17611</v>
      </c>
      <c r="G51" s="379">
        <v>0</v>
      </c>
      <c r="H51" s="379">
        <v>0</v>
      </c>
      <c r="I51" s="379">
        <v>10111</v>
      </c>
      <c r="J51" s="379">
        <v>0</v>
      </c>
      <c r="K51" s="379">
        <v>7500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25</v>
      </c>
      <c r="D52" s="379">
        <v>6</v>
      </c>
      <c r="E52" s="379">
        <v>11</v>
      </c>
      <c r="F52" s="379">
        <v>2154</v>
      </c>
      <c r="G52" s="379">
        <v>0</v>
      </c>
      <c r="H52" s="379">
        <v>2154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25</v>
      </c>
      <c r="D53" s="379">
        <v>7</v>
      </c>
      <c r="E53" s="379">
        <v>1</v>
      </c>
      <c r="F53" s="379">
        <v>30.25</v>
      </c>
      <c r="G53" s="379">
        <v>0</v>
      </c>
      <c r="H53" s="379">
        <v>0</v>
      </c>
      <c r="I53" s="379">
        <v>7.75</v>
      </c>
      <c r="J53" s="379">
        <v>0</v>
      </c>
      <c r="K53" s="379">
        <v>18.75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0.5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1</v>
      </c>
      <c r="AF53" s="379">
        <v>0</v>
      </c>
      <c r="AG53" s="379">
        <v>0</v>
      </c>
      <c r="AH53" s="379">
        <v>2</v>
      </c>
      <c r="AI53" s="379">
        <v>0</v>
      </c>
      <c r="AJ53" s="379">
        <v>0</v>
      </c>
      <c r="AK53" s="379">
        <v>0</v>
      </c>
      <c r="AL53" s="379">
        <v>0</v>
      </c>
      <c r="AM53" s="379">
        <v>0.25</v>
      </c>
      <c r="AN53" s="379">
        <v>0</v>
      </c>
    </row>
    <row r="54" spans="3:40" x14ac:dyDescent="0.3">
      <c r="C54" s="379">
        <v>25</v>
      </c>
      <c r="D54" s="379">
        <v>7</v>
      </c>
      <c r="E54" s="379">
        <v>2</v>
      </c>
      <c r="F54" s="379">
        <v>4053.25</v>
      </c>
      <c r="G54" s="379">
        <v>0</v>
      </c>
      <c r="H54" s="379">
        <v>0</v>
      </c>
      <c r="I54" s="379">
        <v>1204</v>
      </c>
      <c r="J54" s="379">
        <v>0</v>
      </c>
      <c r="K54" s="379">
        <v>2358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56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147.25</v>
      </c>
      <c r="AF54" s="379">
        <v>0</v>
      </c>
      <c r="AG54" s="379">
        <v>0</v>
      </c>
      <c r="AH54" s="379">
        <v>252</v>
      </c>
      <c r="AI54" s="379">
        <v>0</v>
      </c>
      <c r="AJ54" s="379">
        <v>0</v>
      </c>
      <c r="AK54" s="379">
        <v>0</v>
      </c>
      <c r="AL54" s="379">
        <v>0</v>
      </c>
      <c r="AM54" s="379">
        <v>36</v>
      </c>
      <c r="AN54" s="379">
        <v>0</v>
      </c>
    </row>
    <row r="55" spans="3:40" x14ac:dyDescent="0.3">
      <c r="C55" s="379">
        <v>25</v>
      </c>
      <c r="D55" s="379">
        <v>7</v>
      </c>
      <c r="E55" s="379">
        <v>3</v>
      </c>
      <c r="F55" s="379">
        <v>164</v>
      </c>
      <c r="G55" s="379">
        <v>0</v>
      </c>
      <c r="H55" s="379">
        <v>0</v>
      </c>
      <c r="I55" s="379">
        <v>159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5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25</v>
      </c>
      <c r="D56" s="379">
        <v>7</v>
      </c>
      <c r="E56" s="379">
        <v>4</v>
      </c>
      <c r="F56" s="379">
        <v>202</v>
      </c>
      <c r="G56" s="379">
        <v>0</v>
      </c>
      <c r="H56" s="379">
        <v>0</v>
      </c>
      <c r="I56" s="379">
        <v>102</v>
      </c>
      <c r="J56" s="379">
        <v>0</v>
      </c>
      <c r="K56" s="379">
        <v>95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5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25</v>
      </c>
      <c r="D57" s="379">
        <v>7</v>
      </c>
      <c r="E57" s="379">
        <v>5</v>
      </c>
      <c r="F57" s="379">
        <v>1287</v>
      </c>
      <c r="G57" s="379">
        <v>1287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25</v>
      </c>
      <c r="D58" s="379">
        <v>7</v>
      </c>
      <c r="E58" s="379">
        <v>6</v>
      </c>
      <c r="F58" s="379">
        <v>2003212</v>
      </c>
      <c r="G58" s="379">
        <v>412350</v>
      </c>
      <c r="H58" s="379">
        <v>0</v>
      </c>
      <c r="I58" s="379">
        <v>731674</v>
      </c>
      <c r="J58" s="379">
        <v>0</v>
      </c>
      <c r="K58" s="379">
        <v>760775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18588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26163</v>
      </c>
      <c r="AF58" s="379">
        <v>0</v>
      </c>
      <c r="AG58" s="379">
        <v>0</v>
      </c>
      <c r="AH58" s="379">
        <v>46313</v>
      </c>
      <c r="AI58" s="379">
        <v>0</v>
      </c>
      <c r="AJ58" s="379">
        <v>0</v>
      </c>
      <c r="AK58" s="379">
        <v>0</v>
      </c>
      <c r="AL58" s="379">
        <v>0</v>
      </c>
      <c r="AM58" s="379">
        <v>7349</v>
      </c>
      <c r="AN58" s="379">
        <v>0</v>
      </c>
    </row>
    <row r="59" spans="3:40" x14ac:dyDescent="0.3">
      <c r="C59" s="379">
        <v>25</v>
      </c>
      <c r="D59" s="379">
        <v>7</v>
      </c>
      <c r="E59" s="379">
        <v>9</v>
      </c>
      <c r="F59" s="379">
        <v>518524</v>
      </c>
      <c r="G59" s="379">
        <v>0</v>
      </c>
      <c r="H59" s="379">
        <v>0</v>
      </c>
      <c r="I59" s="379">
        <v>271584</v>
      </c>
      <c r="J59" s="379">
        <v>0</v>
      </c>
      <c r="K59" s="379">
        <v>218488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4777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7866</v>
      </c>
      <c r="AF59" s="379">
        <v>0</v>
      </c>
      <c r="AG59" s="379">
        <v>0</v>
      </c>
      <c r="AH59" s="379">
        <v>13376</v>
      </c>
      <c r="AI59" s="379">
        <v>0</v>
      </c>
      <c r="AJ59" s="379">
        <v>0</v>
      </c>
      <c r="AK59" s="379">
        <v>0</v>
      </c>
      <c r="AL59" s="379">
        <v>0</v>
      </c>
      <c r="AM59" s="379">
        <v>2433</v>
      </c>
      <c r="AN59" s="379">
        <v>0</v>
      </c>
    </row>
    <row r="60" spans="3:40" x14ac:dyDescent="0.3">
      <c r="C60" s="379">
        <v>25</v>
      </c>
      <c r="D60" s="379">
        <v>7</v>
      </c>
      <c r="E60" s="379">
        <v>10</v>
      </c>
      <c r="F60" s="379">
        <v>700</v>
      </c>
      <c r="G60" s="379">
        <v>0</v>
      </c>
      <c r="H60" s="379">
        <v>0</v>
      </c>
      <c r="I60" s="379">
        <v>0</v>
      </c>
      <c r="J60" s="379">
        <v>0</v>
      </c>
      <c r="K60" s="379">
        <v>700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25</v>
      </c>
      <c r="D61" s="379">
        <v>7</v>
      </c>
      <c r="E61" s="379">
        <v>11</v>
      </c>
      <c r="F61" s="379">
        <v>2154</v>
      </c>
      <c r="G61" s="379">
        <v>0</v>
      </c>
      <c r="H61" s="379">
        <v>2154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25</v>
      </c>
      <c r="D62" s="379">
        <v>8</v>
      </c>
      <c r="E62" s="379">
        <v>1</v>
      </c>
      <c r="F62" s="379">
        <v>30.3</v>
      </c>
      <c r="G62" s="379">
        <v>0</v>
      </c>
      <c r="H62" s="379">
        <v>0</v>
      </c>
      <c r="I62" s="379">
        <v>7.8</v>
      </c>
      <c r="J62" s="379">
        <v>0</v>
      </c>
      <c r="K62" s="379">
        <v>18.75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0.5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1</v>
      </c>
      <c r="AF62" s="379">
        <v>0</v>
      </c>
      <c r="AG62" s="379">
        <v>0</v>
      </c>
      <c r="AH62" s="379">
        <v>2</v>
      </c>
      <c r="AI62" s="379">
        <v>0</v>
      </c>
      <c r="AJ62" s="379">
        <v>0</v>
      </c>
      <c r="AK62" s="379">
        <v>0</v>
      </c>
      <c r="AL62" s="379">
        <v>0</v>
      </c>
      <c r="AM62" s="379">
        <v>0.25</v>
      </c>
      <c r="AN62" s="379">
        <v>0</v>
      </c>
    </row>
    <row r="63" spans="3:40" x14ac:dyDescent="0.3">
      <c r="C63" s="379">
        <v>25</v>
      </c>
      <c r="D63" s="379">
        <v>8</v>
      </c>
      <c r="E63" s="379">
        <v>2</v>
      </c>
      <c r="F63" s="379">
        <v>3654.6</v>
      </c>
      <c r="G63" s="379">
        <v>0</v>
      </c>
      <c r="H63" s="379">
        <v>0</v>
      </c>
      <c r="I63" s="379">
        <v>914.6</v>
      </c>
      <c r="J63" s="379">
        <v>0</v>
      </c>
      <c r="K63" s="379">
        <v>2245.5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80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131.75</v>
      </c>
      <c r="AF63" s="379">
        <v>0</v>
      </c>
      <c r="AG63" s="379">
        <v>0</v>
      </c>
      <c r="AH63" s="379">
        <v>250.75</v>
      </c>
      <c r="AI63" s="379">
        <v>0</v>
      </c>
      <c r="AJ63" s="379">
        <v>0</v>
      </c>
      <c r="AK63" s="379">
        <v>0</v>
      </c>
      <c r="AL63" s="379">
        <v>0</v>
      </c>
      <c r="AM63" s="379">
        <v>32</v>
      </c>
      <c r="AN63" s="379">
        <v>0</v>
      </c>
    </row>
    <row r="64" spans="3:40" x14ac:dyDescent="0.3">
      <c r="C64" s="379">
        <v>25</v>
      </c>
      <c r="D64" s="379">
        <v>8</v>
      </c>
      <c r="E64" s="379">
        <v>3</v>
      </c>
      <c r="F64" s="379">
        <v>72</v>
      </c>
      <c r="G64" s="379">
        <v>0</v>
      </c>
      <c r="H64" s="379">
        <v>0</v>
      </c>
      <c r="I64" s="379">
        <v>68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4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25</v>
      </c>
      <c r="D65" s="379">
        <v>8</v>
      </c>
      <c r="E65" s="379">
        <v>4</v>
      </c>
      <c r="F65" s="379">
        <v>183</v>
      </c>
      <c r="G65" s="379">
        <v>0</v>
      </c>
      <c r="H65" s="379">
        <v>0</v>
      </c>
      <c r="I65" s="379">
        <v>102</v>
      </c>
      <c r="J65" s="379">
        <v>0</v>
      </c>
      <c r="K65" s="379">
        <v>76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5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25</v>
      </c>
      <c r="D66" s="379">
        <v>8</v>
      </c>
      <c r="E66" s="379">
        <v>5</v>
      </c>
      <c r="F66" s="379">
        <v>1457</v>
      </c>
      <c r="G66" s="379">
        <v>1457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25</v>
      </c>
      <c r="D67" s="379">
        <v>8</v>
      </c>
      <c r="E67" s="379">
        <v>6</v>
      </c>
      <c r="F67" s="379">
        <v>1498405</v>
      </c>
      <c r="G67" s="379">
        <v>480700</v>
      </c>
      <c r="H67" s="379">
        <v>0</v>
      </c>
      <c r="I67" s="379">
        <v>429667</v>
      </c>
      <c r="J67" s="379">
        <v>0</v>
      </c>
      <c r="K67" s="379">
        <v>518511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13521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18348</v>
      </c>
      <c r="AF67" s="379">
        <v>0</v>
      </c>
      <c r="AG67" s="379">
        <v>0</v>
      </c>
      <c r="AH67" s="379">
        <v>32842</v>
      </c>
      <c r="AI67" s="379">
        <v>0</v>
      </c>
      <c r="AJ67" s="379">
        <v>0</v>
      </c>
      <c r="AK67" s="379">
        <v>0</v>
      </c>
      <c r="AL67" s="379">
        <v>0</v>
      </c>
      <c r="AM67" s="379">
        <v>4816</v>
      </c>
      <c r="AN67" s="379">
        <v>0</v>
      </c>
    </row>
    <row r="68" spans="3:40" x14ac:dyDescent="0.3">
      <c r="C68" s="379">
        <v>25</v>
      </c>
      <c r="D68" s="379">
        <v>8</v>
      </c>
      <c r="E68" s="379">
        <v>9</v>
      </c>
      <c r="F68" s="379">
        <v>2500</v>
      </c>
      <c r="G68" s="379">
        <v>0</v>
      </c>
      <c r="H68" s="379">
        <v>0</v>
      </c>
      <c r="I68" s="379">
        <v>2500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25</v>
      </c>
      <c r="D69" s="379">
        <v>8</v>
      </c>
      <c r="E69" s="379">
        <v>11</v>
      </c>
      <c r="F69" s="379">
        <v>2154</v>
      </c>
      <c r="G69" s="379">
        <v>0</v>
      </c>
      <c r="H69" s="379">
        <v>2154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25</v>
      </c>
      <c r="D70" s="379">
        <v>9</v>
      </c>
      <c r="E70" s="379">
        <v>1</v>
      </c>
      <c r="F70" s="379">
        <v>30.3</v>
      </c>
      <c r="G70" s="379">
        <v>0</v>
      </c>
      <c r="H70" s="379">
        <v>0</v>
      </c>
      <c r="I70" s="379">
        <v>7.8</v>
      </c>
      <c r="J70" s="379">
        <v>0</v>
      </c>
      <c r="K70" s="379">
        <v>18.75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0.5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1</v>
      </c>
      <c r="AF70" s="379">
        <v>0</v>
      </c>
      <c r="AG70" s="379">
        <v>0</v>
      </c>
      <c r="AH70" s="379">
        <v>2</v>
      </c>
      <c r="AI70" s="379">
        <v>0</v>
      </c>
      <c r="AJ70" s="379">
        <v>0</v>
      </c>
      <c r="AK70" s="379">
        <v>0</v>
      </c>
      <c r="AL70" s="379">
        <v>0</v>
      </c>
      <c r="AM70" s="379">
        <v>0.25</v>
      </c>
      <c r="AN70" s="379">
        <v>0</v>
      </c>
    </row>
    <row r="71" spans="3:40" x14ac:dyDescent="0.3">
      <c r="C71" s="379">
        <v>25</v>
      </c>
      <c r="D71" s="379">
        <v>9</v>
      </c>
      <c r="E71" s="379">
        <v>2</v>
      </c>
      <c r="F71" s="379">
        <v>4411.05</v>
      </c>
      <c r="G71" s="379">
        <v>0</v>
      </c>
      <c r="H71" s="379">
        <v>0</v>
      </c>
      <c r="I71" s="379">
        <v>1182.8</v>
      </c>
      <c r="J71" s="379">
        <v>0</v>
      </c>
      <c r="K71" s="379">
        <v>2641.5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80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116.25</v>
      </c>
      <c r="AF71" s="379">
        <v>0</v>
      </c>
      <c r="AG71" s="379">
        <v>0</v>
      </c>
      <c r="AH71" s="379">
        <v>346.5</v>
      </c>
      <c r="AI71" s="379">
        <v>0</v>
      </c>
      <c r="AJ71" s="379">
        <v>0</v>
      </c>
      <c r="AK71" s="379">
        <v>0</v>
      </c>
      <c r="AL71" s="379">
        <v>0</v>
      </c>
      <c r="AM71" s="379">
        <v>44</v>
      </c>
      <c r="AN71" s="379">
        <v>0</v>
      </c>
    </row>
    <row r="72" spans="3:40" x14ac:dyDescent="0.3">
      <c r="C72" s="379">
        <v>25</v>
      </c>
      <c r="D72" s="379">
        <v>9</v>
      </c>
      <c r="E72" s="379">
        <v>3</v>
      </c>
      <c r="F72" s="379">
        <v>128</v>
      </c>
      <c r="G72" s="379">
        <v>0</v>
      </c>
      <c r="H72" s="379">
        <v>0</v>
      </c>
      <c r="I72" s="379">
        <v>123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5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25</v>
      </c>
      <c r="D73" s="379">
        <v>9</v>
      </c>
      <c r="E73" s="379">
        <v>4</v>
      </c>
      <c r="F73" s="379">
        <v>215</v>
      </c>
      <c r="G73" s="379">
        <v>0</v>
      </c>
      <c r="H73" s="379">
        <v>0</v>
      </c>
      <c r="I73" s="379">
        <v>102</v>
      </c>
      <c r="J73" s="379">
        <v>0</v>
      </c>
      <c r="K73" s="379">
        <v>106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5</v>
      </c>
      <c r="AF73" s="379">
        <v>0</v>
      </c>
      <c r="AG73" s="379">
        <v>0</v>
      </c>
      <c r="AH73" s="379">
        <v>2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25</v>
      </c>
      <c r="D74" s="379">
        <v>9</v>
      </c>
      <c r="E74" s="379">
        <v>5</v>
      </c>
      <c r="F74" s="379">
        <v>1319</v>
      </c>
      <c r="G74" s="379">
        <v>1319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25</v>
      </c>
      <c r="D75" s="379">
        <v>9</v>
      </c>
      <c r="E75" s="379">
        <v>6</v>
      </c>
      <c r="F75" s="379">
        <v>1500033</v>
      </c>
      <c r="G75" s="379">
        <v>428300</v>
      </c>
      <c r="H75" s="379">
        <v>0</v>
      </c>
      <c r="I75" s="379">
        <v>471990</v>
      </c>
      <c r="J75" s="379">
        <v>0</v>
      </c>
      <c r="K75" s="379">
        <v>530225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13661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18987</v>
      </c>
      <c r="AF75" s="379">
        <v>0</v>
      </c>
      <c r="AG75" s="379">
        <v>0</v>
      </c>
      <c r="AH75" s="379">
        <v>32020</v>
      </c>
      <c r="AI75" s="379">
        <v>0</v>
      </c>
      <c r="AJ75" s="379">
        <v>0</v>
      </c>
      <c r="AK75" s="379">
        <v>0</v>
      </c>
      <c r="AL75" s="379">
        <v>0</v>
      </c>
      <c r="AM75" s="379">
        <v>4850</v>
      </c>
      <c r="AN75" s="379">
        <v>0</v>
      </c>
    </row>
    <row r="76" spans="3:40" x14ac:dyDescent="0.3">
      <c r="C76" s="379">
        <v>25</v>
      </c>
      <c r="D76" s="379">
        <v>9</v>
      </c>
      <c r="E76" s="379">
        <v>9</v>
      </c>
      <c r="F76" s="379">
        <v>34177</v>
      </c>
      <c r="G76" s="379">
        <v>0</v>
      </c>
      <c r="H76" s="379">
        <v>0</v>
      </c>
      <c r="I76" s="379">
        <v>26677</v>
      </c>
      <c r="J76" s="379">
        <v>0</v>
      </c>
      <c r="K76" s="379">
        <v>7500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25</v>
      </c>
      <c r="D77" s="379">
        <v>9</v>
      </c>
      <c r="E77" s="379">
        <v>11</v>
      </c>
      <c r="F77" s="379">
        <v>2154</v>
      </c>
      <c r="G77" s="379">
        <v>0</v>
      </c>
      <c r="H77" s="379">
        <v>2154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2944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13861194.170000006</v>
      </c>
      <c r="C3" s="352">
        <f t="shared" ref="C3:R3" si="0">SUBTOTAL(9,C6:C1048576)</f>
        <v>4</v>
      </c>
      <c r="D3" s="352">
        <f t="shared" si="0"/>
        <v>14209278.18999999</v>
      </c>
      <c r="E3" s="352">
        <f t="shared" si="0"/>
        <v>3.3813012014782675</v>
      </c>
      <c r="F3" s="352">
        <f t="shared" si="0"/>
        <v>14863583.009999994</v>
      </c>
      <c r="G3" s="353">
        <f>IF(B3&lt;&gt;0,F3/B3,"")</f>
        <v>1.072316196404598</v>
      </c>
      <c r="H3" s="354">
        <f t="shared" si="0"/>
        <v>179100.73</v>
      </c>
      <c r="I3" s="352">
        <f t="shared" si="0"/>
        <v>2</v>
      </c>
      <c r="J3" s="352">
        <f t="shared" si="0"/>
        <v>196160.76</v>
      </c>
      <c r="K3" s="352">
        <f t="shared" si="0"/>
        <v>1.7019896599964377</v>
      </c>
      <c r="L3" s="352">
        <f t="shared" si="0"/>
        <v>184757.46</v>
      </c>
      <c r="M3" s="355">
        <f>IF(H3&lt;&gt;0,L3/H3,"")</f>
        <v>1.031584070037012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2937</v>
      </c>
      <c r="B6" s="786">
        <v>6555.5599999999995</v>
      </c>
      <c r="C6" s="733">
        <v>1</v>
      </c>
      <c r="D6" s="786">
        <v>327.78</v>
      </c>
      <c r="E6" s="733">
        <v>5.0000305084538926E-2</v>
      </c>
      <c r="F6" s="786"/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2938</v>
      </c>
      <c r="B7" s="787">
        <v>9822935.5800000019</v>
      </c>
      <c r="C7" s="660">
        <v>1</v>
      </c>
      <c r="D7" s="787">
        <v>10050511.219999997</v>
      </c>
      <c r="E7" s="660">
        <v>1.023167783006065</v>
      </c>
      <c r="F7" s="787">
        <v>10290014.579999996</v>
      </c>
      <c r="G7" s="676">
        <v>1.0475498384567432</v>
      </c>
      <c r="H7" s="787">
        <v>176055</v>
      </c>
      <c r="I7" s="660">
        <v>1</v>
      </c>
      <c r="J7" s="787">
        <v>194339</v>
      </c>
      <c r="K7" s="660">
        <v>1.1038539092897106</v>
      </c>
      <c r="L7" s="787">
        <v>182115</v>
      </c>
      <c r="M7" s="676">
        <v>1.0344210616000682</v>
      </c>
      <c r="N7" s="787"/>
      <c r="O7" s="660"/>
      <c r="P7" s="787"/>
      <c r="Q7" s="660"/>
      <c r="R7" s="787"/>
      <c r="S7" s="699"/>
    </row>
    <row r="8" spans="1:19" ht="14.4" customHeight="1" x14ac:dyDescent="0.3">
      <c r="A8" s="686" t="s">
        <v>2939</v>
      </c>
      <c r="B8" s="787">
        <v>3877799.0300000021</v>
      </c>
      <c r="C8" s="660">
        <v>1</v>
      </c>
      <c r="D8" s="787">
        <v>3960390.1899999939</v>
      </c>
      <c r="E8" s="660">
        <v>1.0212984632161279</v>
      </c>
      <c r="F8" s="787">
        <v>4367204.4299999988</v>
      </c>
      <c r="G8" s="676">
        <v>1.126207004595593</v>
      </c>
      <c r="H8" s="787"/>
      <c r="I8" s="660"/>
      <c r="J8" s="787"/>
      <c r="K8" s="660"/>
      <c r="L8" s="787"/>
      <c r="M8" s="676"/>
      <c r="N8" s="787"/>
      <c r="O8" s="660"/>
      <c r="P8" s="787"/>
      <c r="Q8" s="660"/>
      <c r="R8" s="787"/>
      <c r="S8" s="699"/>
    </row>
    <row r="9" spans="1:19" ht="14.4" customHeight="1" thickBot="1" x14ac:dyDescent="0.35">
      <c r="A9" s="789" t="s">
        <v>2940</v>
      </c>
      <c r="B9" s="788">
        <v>153904</v>
      </c>
      <c r="C9" s="666">
        <v>1</v>
      </c>
      <c r="D9" s="788">
        <v>198049</v>
      </c>
      <c r="E9" s="666">
        <v>1.2868346501715355</v>
      </c>
      <c r="F9" s="788">
        <v>206364</v>
      </c>
      <c r="G9" s="677">
        <v>1.3408618359496829</v>
      </c>
      <c r="H9" s="788">
        <v>3045.73</v>
      </c>
      <c r="I9" s="666">
        <v>1</v>
      </c>
      <c r="J9" s="788">
        <v>1821.76</v>
      </c>
      <c r="K9" s="666">
        <v>0.59813575070672709</v>
      </c>
      <c r="L9" s="788">
        <v>2642.4600000000005</v>
      </c>
      <c r="M9" s="677">
        <v>0.86759496081399223</v>
      </c>
      <c r="N9" s="788"/>
      <c r="O9" s="666"/>
      <c r="P9" s="788"/>
      <c r="Q9" s="666"/>
      <c r="R9" s="788"/>
      <c r="S9" s="700"/>
    </row>
    <row r="10" spans="1:19" ht="14.4" customHeight="1" x14ac:dyDescent="0.3">
      <c r="A10" s="790" t="s">
        <v>2941</v>
      </c>
    </row>
    <row r="11" spans="1:19" ht="14.4" customHeight="1" x14ac:dyDescent="0.3">
      <c r="A11" s="791" t="s">
        <v>2942</v>
      </c>
    </row>
    <row r="12" spans="1:19" ht="14.4" customHeight="1" x14ac:dyDescent="0.3">
      <c r="A12" s="790" t="s">
        <v>2943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2948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59289</v>
      </c>
      <c r="C3" s="469">
        <f t="shared" si="0"/>
        <v>61776</v>
      </c>
      <c r="D3" s="469">
        <f t="shared" si="0"/>
        <v>66638</v>
      </c>
      <c r="E3" s="354">
        <f t="shared" si="0"/>
        <v>13861194.170000002</v>
      </c>
      <c r="F3" s="352">
        <f t="shared" si="0"/>
        <v>14209278.189999998</v>
      </c>
      <c r="G3" s="470">
        <f t="shared" si="0"/>
        <v>14863583.009999994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2012</v>
      </c>
      <c r="C5" s="784">
        <v>2013</v>
      </c>
      <c r="D5" s="784">
        <v>2014</v>
      </c>
      <c r="E5" s="783">
        <v>2012</v>
      </c>
      <c r="F5" s="784">
        <v>2013</v>
      </c>
      <c r="G5" s="792">
        <v>2014</v>
      </c>
    </row>
    <row r="6" spans="1:7" ht="14.4" customHeight="1" x14ac:dyDescent="0.3">
      <c r="A6" s="747" t="s">
        <v>2945</v>
      </c>
      <c r="B6" s="229">
        <v>36098</v>
      </c>
      <c r="C6" s="229">
        <v>32991</v>
      </c>
      <c r="D6" s="229">
        <v>34289</v>
      </c>
      <c r="E6" s="786">
        <v>10963601.800000004</v>
      </c>
      <c r="F6" s="786">
        <v>10524086.83</v>
      </c>
      <c r="G6" s="793">
        <v>10736275.409999995</v>
      </c>
    </row>
    <row r="7" spans="1:7" ht="14.4" customHeight="1" x14ac:dyDescent="0.3">
      <c r="A7" s="686" t="s">
        <v>1632</v>
      </c>
      <c r="B7" s="663"/>
      <c r="C7" s="663">
        <v>1169</v>
      </c>
      <c r="D7" s="663">
        <v>2611</v>
      </c>
      <c r="E7" s="787"/>
      <c r="F7" s="787">
        <v>165146.68</v>
      </c>
      <c r="G7" s="794">
        <v>387798.91000000003</v>
      </c>
    </row>
    <row r="8" spans="1:7" ht="14.4" customHeight="1" x14ac:dyDescent="0.3">
      <c r="A8" s="686" t="s">
        <v>1633</v>
      </c>
      <c r="B8" s="663">
        <v>1462</v>
      </c>
      <c r="C8" s="663">
        <v>920</v>
      </c>
      <c r="D8" s="663">
        <v>819</v>
      </c>
      <c r="E8" s="787">
        <v>214939.99999999991</v>
      </c>
      <c r="F8" s="787">
        <v>131464.48000000001</v>
      </c>
      <c r="G8" s="794">
        <v>117812.25</v>
      </c>
    </row>
    <row r="9" spans="1:7" ht="14.4" customHeight="1" x14ac:dyDescent="0.3">
      <c r="A9" s="686" t="s">
        <v>1634</v>
      </c>
      <c r="B9" s="663"/>
      <c r="C9" s="663">
        <v>1602</v>
      </c>
      <c r="D9" s="663">
        <v>2283</v>
      </c>
      <c r="E9" s="787"/>
      <c r="F9" s="787">
        <v>245932.21999999994</v>
      </c>
      <c r="G9" s="794">
        <v>402505.51999999996</v>
      </c>
    </row>
    <row r="10" spans="1:7" ht="14.4" customHeight="1" x14ac:dyDescent="0.3">
      <c r="A10" s="686" t="s">
        <v>2946</v>
      </c>
      <c r="B10" s="663">
        <v>2025</v>
      </c>
      <c r="C10" s="663">
        <v>1698</v>
      </c>
      <c r="D10" s="663"/>
      <c r="E10" s="787">
        <v>308523.36000000004</v>
      </c>
      <c r="F10" s="787">
        <v>254823.37000000005</v>
      </c>
      <c r="G10" s="794"/>
    </row>
    <row r="11" spans="1:7" ht="14.4" customHeight="1" x14ac:dyDescent="0.3">
      <c r="A11" s="686" t="s">
        <v>1635</v>
      </c>
      <c r="B11" s="663">
        <v>2673</v>
      </c>
      <c r="C11" s="663">
        <v>2661</v>
      </c>
      <c r="D11" s="663">
        <v>3052</v>
      </c>
      <c r="E11" s="787">
        <v>333162.22000000003</v>
      </c>
      <c r="F11" s="787">
        <v>343435.57000000007</v>
      </c>
      <c r="G11" s="794">
        <v>364854.4499999999</v>
      </c>
    </row>
    <row r="12" spans="1:7" ht="14.4" customHeight="1" x14ac:dyDescent="0.3">
      <c r="A12" s="686" t="s">
        <v>1636</v>
      </c>
      <c r="B12" s="663">
        <v>1331</v>
      </c>
      <c r="C12" s="663">
        <v>26</v>
      </c>
      <c r="D12" s="663">
        <v>15</v>
      </c>
      <c r="E12" s="787">
        <v>147592.20000000001</v>
      </c>
      <c r="F12" s="787">
        <v>2277.7799999999997</v>
      </c>
      <c r="G12" s="794">
        <v>3483.3399999999997</v>
      </c>
    </row>
    <row r="13" spans="1:7" ht="14.4" customHeight="1" x14ac:dyDescent="0.3">
      <c r="A13" s="686" t="s">
        <v>1637</v>
      </c>
      <c r="B13" s="663">
        <v>2249</v>
      </c>
      <c r="C13" s="663">
        <v>1138</v>
      </c>
      <c r="D13" s="663">
        <v>555</v>
      </c>
      <c r="E13" s="787">
        <v>330951.12000000005</v>
      </c>
      <c r="F13" s="787">
        <v>167883.34999999998</v>
      </c>
      <c r="G13" s="794">
        <v>85531.12999999999</v>
      </c>
    </row>
    <row r="14" spans="1:7" ht="14.4" customHeight="1" x14ac:dyDescent="0.3">
      <c r="A14" s="686" t="s">
        <v>1638</v>
      </c>
      <c r="B14" s="663">
        <v>1941</v>
      </c>
      <c r="C14" s="663">
        <v>1899</v>
      </c>
      <c r="D14" s="663">
        <v>1841</v>
      </c>
      <c r="E14" s="787">
        <v>308957.79999999993</v>
      </c>
      <c r="F14" s="787">
        <v>302738.87</v>
      </c>
      <c r="G14" s="794">
        <v>298143.31999999995</v>
      </c>
    </row>
    <row r="15" spans="1:7" ht="14.4" customHeight="1" x14ac:dyDescent="0.3">
      <c r="A15" s="686" t="s">
        <v>1639</v>
      </c>
      <c r="B15" s="663">
        <v>262</v>
      </c>
      <c r="C15" s="663">
        <v>303</v>
      </c>
      <c r="D15" s="663">
        <v>320</v>
      </c>
      <c r="E15" s="787">
        <v>9592.2200000000012</v>
      </c>
      <c r="F15" s="787">
        <v>0</v>
      </c>
      <c r="G15" s="794">
        <v>34</v>
      </c>
    </row>
    <row r="16" spans="1:7" ht="14.4" customHeight="1" x14ac:dyDescent="0.3">
      <c r="A16" s="686" t="s">
        <v>1640</v>
      </c>
      <c r="B16" s="663">
        <v>28</v>
      </c>
      <c r="C16" s="663">
        <v>58</v>
      </c>
      <c r="D16" s="663">
        <v>230</v>
      </c>
      <c r="E16" s="787">
        <v>0</v>
      </c>
      <c r="F16" s="787">
        <v>0</v>
      </c>
      <c r="G16" s="794">
        <v>808.9</v>
      </c>
    </row>
    <row r="17" spans="1:7" ht="14.4" customHeight="1" x14ac:dyDescent="0.3">
      <c r="A17" s="686" t="s">
        <v>1641</v>
      </c>
      <c r="B17" s="663">
        <v>220</v>
      </c>
      <c r="C17" s="663">
        <v>222</v>
      </c>
      <c r="D17" s="663">
        <v>251</v>
      </c>
      <c r="E17" s="787">
        <v>0</v>
      </c>
      <c r="F17" s="787">
        <v>0</v>
      </c>
      <c r="G17" s="794">
        <v>0</v>
      </c>
    </row>
    <row r="18" spans="1:7" ht="14.4" customHeight="1" x14ac:dyDescent="0.3">
      <c r="A18" s="686" t="s">
        <v>1643</v>
      </c>
      <c r="B18" s="663">
        <v>984</v>
      </c>
      <c r="C18" s="663">
        <v>1613</v>
      </c>
      <c r="D18" s="663">
        <v>1182</v>
      </c>
      <c r="E18" s="787">
        <v>151878.91</v>
      </c>
      <c r="F18" s="787">
        <v>246496.69000000015</v>
      </c>
      <c r="G18" s="794">
        <v>195958.89999999997</v>
      </c>
    </row>
    <row r="19" spans="1:7" ht="14.4" customHeight="1" x14ac:dyDescent="0.3">
      <c r="A19" s="686" t="s">
        <v>1644</v>
      </c>
      <c r="B19" s="663">
        <v>3710</v>
      </c>
      <c r="C19" s="663">
        <v>2520</v>
      </c>
      <c r="D19" s="663">
        <v>4342</v>
      </c>
      <c r="E19" s="787">
        <v>441167.8000000001</v>
      </c>
      <c r="F19" s="787">
        <v>235414.4899999999</v>
      </c>
      <c r="G19" s="794">
        <v>468136.91000000009</v>
      </c>
    </row>
    <row r="20" spans="1:7" ht="14.4" customHeight="1" x14ac:dyDescent="0.3">
      <c r="A20" s="686" t="s">
        <v>1659</v>
      </c>
      <c r="B20" s="663"/>
      <c r="C20" s="663"/>
      <c r="D20" s="663">
        <v>575</v>
      </c>
      <c r="E20" s="787"/>
      <c r="F20" s="787"/>
      <c r="G20" s="794">
        <v>94685.56</v>
      </c>
    </row>
    <row r="21" spans="1:7" ht="14.4" customHeight="1" x14ac:dyDescent="0.3">
      <c r="A21" s="686" t="s">
        <v>1645</v>
      </c>
      <c r="B21" s="663">
        <v>73</v>
      </c>
      <c r="C21" s="663">
        <v>2310</v>
      </c>
      <c r="D21" s="663">
        <v>2386</v>
      </c>
      <c r="E21" s="787">
        <v>0</v>
      </c>
      <c r="F21" s="787">
        <v>271065.56</v>
      </c>
      <c r="G21" s="794">
        <v>273183.27999999985</v>
      </c>
    </row>
    <row r="22" spans="1:7" ht="14.4" customHeight="1" x14ac:dyDescent="0.3">
      <c r="A22" s="686" t="s">
        <v>1646</v>
      </c>
      <c r="B22" s="663">
        <v>1761</v>
      </c>
      <c r="C22" s="663">
        <v>2264</v>
      </c>
      <c r="D22" s="663">
        <v>2321</v>
      </c>
      <c r="E22" s="787">
        <v>289404.44000000006</v>
      </c>
      <c r="F22" s="787">
        <v>368743.34999999992</v>
      </c>
      <c r="G22" s="794">
        <v>370512.2099999999</v>
      </c>
    </row>
    <row r="23" spans="1:7" ht="14.4" customHeight="1" x14ac:dyDescent="0.3">
      <c r="A23" s="686" t="s">
        <v>1647</v>
      </c>
      <c r="B23" s="663"/>
      <c r="C23" s="663">
        <v>361</v>
      </c>
      <c r="D23" s="663">
        <v>294</v>
      </c>
      <c r="E23" s="787"/>
      <c r="F23" s="787">
        <v>2183.35</v>
      </c>
      <c r="G23" s="794">
        <v>2950.0099999999993</v>
      </c>
    </row>
    <row r="24" spans="1:7" ht="14.4" customHeight="1" x14ac:dyDescent="0.3">
      <c r="A24" s="686" t="s">
        <v>1648</v>
      </c>
      <c r="B24" s="663">
        <v>373</v>
      </c>
      <c r="C24" s="663">
        <v>276</v>
      </c>
      <c r="D24" s="663">
        <v>356</v>
      </c>
      <c r="E24" s="787">
        <v>0</v>
      </c>
      <c r="F24" s="787">
        <v>0</v>
      </c>
      <c r="G24" s="794">
        <v>0</v>
      </c>
    </row>
    <row r="25" spans="1:7" ht="14.4" customHeight="1" x14ac:dyDescent="0.3">
      <c r="A25" s="686" t="s">
        <v>1649</v>
      </c>
      <c r="B25" s="663"/>
      <c r="C25" s="663">
        <v>1100</v>
      </c>
      <c r="D25" s="663">
        <v>2105</v>
      </c>
      <c r="E25" s="787"/>
      <c r="F25" s="787">
        <v>176052.24000000008</v>
      </c>
      <c r="G25" s="794">
        <v>325528.88999999996</v>
      </c>
    </row>
    <row r="26" spans="1:7" ht="14.4" customHeight="1" x14ac:dyDescent="0.3">
      <c r="A26" s="686" t="s">
        <v>1650</v>
      </c>
      <c r="B26" s="663">
        <v>541</v>
      </c>
      <c r="C26" s="663">
        <v>677</v>
      </c>
      <c r="D26" s="663">
        <v>661</v>
      </c>
      <c r="E26" s="787">
        <v>731.12</v>
      </c>
      <c r="F26" s="787">
        <v>505.56</v>
      </c>
      <c r="G26" s="794">
        <v>0</v>
      </c>
    </row>
    <row r="27" spans="1:7" ht="14.4" customHeight="1" x14ac:dyDescent="0.3">
      <c r="A27" s="686" t="s">
        <v>1651</v>
      </c>
      <c r="B27" s="663">
        <v>322</v>
      </c>
      <c r="C27" s="663">
        <v>348</v>
      </c>
      <c r="D27" s="663">
        <v>354</v>
      </c>
      <c r="E27" s="787">
        <v>0</v>
      </c>
      <c r="F27" s="787">
        <v>1827.78</v>
      </c>
      <c r="G27" s="794">
        <v>88.89</v>
      </c>
    </row>
    <row r="28" spans="1:7" ht="14.4" customHeight="1" x14ac:dyDescent="0.3">
      <c r="A28" s="686" t="s">
        <v>2947</v>
      </c>
      <c r="B28" s="663"/>
      <c r="C28" s="663">
        <v>195</v>
      </c>
      <c r="D28" s="663"/>
      <c r="E28" s="787"/>
      <c r="F28" s="787">
        <v>31703.350000000002</v>
      </c>
      <c r="G28" s="794"/>
    </row>
    <row r="29" spans="1:7" ht="14.4" customHeight="1" x14ac:dyDescent="0.3">
      <c r="A29" s="686" t="s">
        <v>1652</v>
      </c>
      <c r="B29" s="663">
        <v>789</v>
      </c>
      <c r="C29" s="663">
        <v>833</v>
      </c>
      <c r="D29" s="663">
        <v>1317</v>
      </c>
      <c r="E29" s="787">
        <v>75710.039999999979</v>
      </c>
      <c r="F29" s="787">
        <v>77117.76999999999</v>
      </c>
      <c r="G29" s="794">
        <v>146956.68000000008</v>
      </c>
    </row>
    <row r="30" spans="1:7" ht="14.4" customHeight="1" x14ac:dyDescent="0.3">
      <c r="A30" s="686" t="s">
        <v>1653</v>
      </c>
      <c r="B30" s="663">
        <v>193</v>
      </c>
      <c r="C30" s="663">
        <v>1145</v>
      </c>
      <c r="D30" s="663">
        <v>108</v>
      </c>
      <c r="E30" s="787">
        <v>0</v>
      </c>
      <c r="F30" s="787">
        <v>175176.66</v>
      </c>
      <c r="G30" s="794">
        <v>0</v>
      </c>
    </row>
    <row r="31" spans="1:7" ht="14.4" customHeight="1" x14ac:dyDescent="0.3">
      <c r="A31" s="686" t="s">
        <v>1654</v>
      </c>
      <c r="B31" s="663">
        <v>210</v>
      </c>
      <c r="C31" s="663">
        <v>149</v>
      </c>
      <c r="D31" s="663">
        <v>183</v>
      </c>
      <c r="E31" s="787">
        <v>1281.1100000000001</v>
      </c>
      <c r="F31" s="787">
        <v>2850.0099999999998</v>
      </c>
      <c r="G31" s="794">
        <v>0</v>
      </c>
    </row>
    <row r="32" spans="1:7" ht="14.4" customHeight="1" x14ac:dyDescent="0.3">
      <c r="A32" s="686" t="s">
        <v>1655</v>
      </c>
      <c r="B32" s="663">
        <v>1900</v>
      </c>
      <c r="C32" s="663">
        <v>1546</v>
      </c>
      <c r="D32" s="663">
        <v>1535</v>
      </c>
      <c r="E32" s="787">
        <v>281850.02999999991</v>
      </c>
      <c r="F32" s="787">
        <v>232955.54999999987</v>
      </c>
      <c r="G32" s="794">
        <v>233268.89</v>
      </c>
    </row>
    <row r="33" spans="1:7" ht="14.4" customHeight="1" x14ac:dyDescent="0.3">
      <c r="A33" s="686" t="s">
        <v>1656</v>
      </c>
      <c r="B33" s="663">
        <v>144</v>
      </c>
      <c r="C33" s="663">
        <v>166</v>
      </c>
      <c r="D33" s="663">
        <v>179</v>
      </c>
      <c r="E33" s="787">
        <v>1849.9999999999998</v>
      </c>
      <c r="F33" s="787">
        <v>1755.56</v>
      </c>
      <c r="G33" s="794">
        <v>1394.4399999999998</v>
      </c>
    </row>
    <row r="34" spans="1:7" ht="14.4" customHeight="1" x14ac:dyDescent="0.3">
      <c r="A34" s="686" t="s">
        <v>1657</v>
      </c>
      <c r="B34" s="663"/>
      <c r="C34" s="663">
        <v>1586</v>
      </c>
      <c r="D34" s="663">
        <v>2017</v>
      </c>
      <c r="E34" s="787"/>
      <c r="F34" s="787">
        <v>247641.12000000008</v>
      </c>
      <c r="G34" s="794">
        <v>351460</v>
      </c>
    </row>
    <row r="35" spans="1:7" ht="14.4" customHeight="1" x14ac:dyDescent="0.3">
      <c r="A35" s="686" t="s">
        <v>1661</v>
      </c>
      <c r="B35" s="663"/>
      <c r="C35" s="663"/>
      <c r="D35" s="663">
        <v>270</v>
      </c>
      <c r="E35" s="787"/>
      <c r="F35" s="787"/>
      <c r="G35" s="794">
        <v>0</v>
      </c>
    </row>
    <row r="36" spans="1:7" ht="14.4" customHeight="1" thickBot="1" x14ac:dyDescent="0.35">
      <c r="A36" s="789" t="s">
        <v>1660</v>
      </c>
      <c r="B36" s="669"/>
      <c r="C36" s="669"/>
      <c r="D36" s="669">
        <v>187</v>
      </c>
      <c r="E36" s="788"/>
      <c r="F36" s="788"/>
      <c r="G36" s="795">
        <v>2211.12</v>
      </c>
    </row>
    <row r="37" spans="1:7" ht="14.4" customHeight="1" x14ac:dyDescent="0.3">
      <c r="A37" s="790" t="s">
        <v>2941</v>
      </c>
    </row>
    <row r="38" spans="1:7" ht="14.4" customHeight="1" x14ac:dyDescent="0.3">
      <c r="A38" s="791" t="s">
        <v>2942</v>
      </c>
    </row>
    <row r="39" spans="1:7" ht="14.4" customHeight="1" x14ac:dyDescent="0.3">
      <c r="A39" s="790" t="s">
        <v>2943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5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3122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59537.11</v>
      </c>
      <c r="G3" s="212">
        <f t="shared" si="0"/>
        <v>14040294.899999999</v>
      </c>
      <c r="H3" s="78"/>
      <c r="I3" s="78"/>
      <c r="J3" s="212">
        <f t="shared" si="0"/>
        <v>62029.32</v>
      </c>
      <c r="K3" s="212">
        <f t="shared" si="0"/>
        <v>14405438.949999997</v>
      </c>
      <c r="L3" s="78"/>
      <c r="M3" s="78"/>
      <c r="N3" s="212">
        <f t="shared" si="0"/>
        <v>66897.66</v>
      </c>
      <c r="O3" s="212">
        <f t="shared" si="0"/>
        <v>15048340.470000003</v>
      </c>
      <c r="P3" s="79">
        <f>IF(G3=0,0,O3/G3)</f>
        <v>1.0717966094857454</v>
      </c>
      <c r="Q3" s="213">
        <f>IF(N3=0,0,O3/N3)</f>
        <v>224.94569271929694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6"/>
      <c r="B5" s="797"/>
      <c r="C5" s="798"/>
      <c r="D5" s="799"/>
      <c r="E5" s="800"/>
      <c r="F5" s="801" t="s">
        <v>91</v>
      </c>
      <c r="G5" s="802" t="s">
        <v>14</v>
      </c>
      <c r="H5" s="803"/>
      <c r="I5" s="803"/>
      <c r="J5" s="801" t="s">
        <v>91</v>
      </c>
      <c r="K5" s="802" t="s">
        <v>14</v>
      </c>
      <c r="L5" s="803"/>
      <c r="M5" s="803"/>
      <c r="N5" s="801" t="s">
        <v>91</v>
      </c>
      <c r="O5" s="802" t="s">
        <v>14</v>
      </c>
      <c r="P5" s="804"/>
      <c r="Q5" s="805"/>
    </row>
    <row r="6" spans="1:17" ht="14.4" customHeight="1" x14ac:dyDescent="0.3">
      <c r="A6" s="732" t="s">
        <v>2949</v>
      </c>
      <c r="B6" s="733" t="s">
        <v>2950</v>
      </c>
      <c r="C6" s="733" t="s">
        <v>2945</v>
      </c>
      <c r="D6" s="733" t="s">
        <v>2951</v>
      </c>
      <c r="E6" s="733" t="s">
        <v>2952</v>
      </c>
      <c r="F6" s="229">
        <v>20</v>
      </c>
      <c r="G6" s="229">
        <v>6555.5599999999995</v>
      </c>
      <c r="H6" s="733">
        <v>1</v>
      </c>
      <c r="I6" s="733">
        <v>327.77799999999996</v>
      </c>
      <c r="J6" s="229"/>
      <c r="K6" s="229"/>
      <c r="L6" s="733"/>
      <c r="M6" s="733"/>
      <c r="N6" s="229"/>
      <c r="O6" s="229"/>
      <c r="P6" s="738"/>
      <c r="Q6" s="746"/>
    </row>
    <row r="7" spans="1:17" ht="14.4" customHeight="1" x14ac:dyDescent="0.3">
      <c r="A7" s="659" t="s">
        <v>2949</v>
      </c>
      <c r="B7" s="660" t="s">
        <v>2950</v>
      </c>
      <c r="C7" s="660" t="s">
        <v>1634</v>
      </c>
      <c r="D7" s="660" t="s">
        <v>2951</v>
      </c>
      <c r="E7" s="660" t="s">
        <v>2952</v>
      </c>
      <c r="F7" s="663"/>
      <c r="G7" s="663"/>
      <c r="H7" s="660"/>
      <c r="I7" s="660"/>
      <c r="J7" s="663">
        <v>1</v>
      </c>
      <c r="K7" s="663">
        <v>327.78</v>
      </c>
      <c r="L7" s="660"/>
      <c r="M7" s="660">
        <v>327.78</v>
      </c>
      <c r="N7" s="663"/>
      <c r="O7" s="663"/>
      <c r="P7" s="676"/>
      <c r="Q7" s="664"/>
    </row>
    <row r="8" spans="1:17" ht="14.4" customHeight="1" x14ac:dyDescent="0.3">
      <c r="A8" s="659" t="s">
        <v>2953</v>
      </c>
      <c r="B8" s="660" t="s">
        <v>2954</v>
      </c>
      <c r="C8" s="660" t="s">
        <v>2945</v>
      </c>
      <c r="D8" s="660" t="s">
        <v>2955</v>
      </c>
      <c r="E8" s="660" t="s">
        <v>2941</v>
      </c>
      <c r="F8" s="663">
        <v>1</v>
      </c>
      <c r="G8" s="663">
        <v>1008</v>
      </c>
      <c r="H8" s="660">
        <v>1</v>
      </c>
      <c r="I8" s="660">
        <v>1008</v>
      </c>
      <c r="J8" s="663">
        <v>9</v>
      </c>
      <c r="K8" s="663">
        <v>9072</v>
      </c>
      <c r="L8" s="660">
        <v>9</v>
      </c>
      <c r="M8" s="660">
        <v>1008</v>
      </c>
      <c r="N8" s="663"/>
      <c r="O8" s="663"/>
      <c r="P8" s="676"/>
      <c r="Q8" s="664"/>
    </row>
    <row r="9" spans="1:17" ht="14.4" customHeight="1" x14ac:dyDescent="0.3">
      <c r="A9" s="659" t="s">
        <v>2953</v>
      </c>
      <c r="B9" s="660" t="s">
        <v>2954</v>
      </c>
      <c r="C9" s="660" t="s">
        <v>2945</v>
      </c>
      <c r="D9" s="660" t="s">
        <v>2956</v>
      </c>
      <c r="E9" s="660" t="s">
        <v>2941</v>
      </c>
      <c r="F9" s="663">
        <v>6</v>
      </c>
      <c r="G9" s="663">
        <v>3576</v>
      </c>
      <c r="H9" s="660">
        <v>1</v>
      </c>
      <c r="I9" s="660">
        <v>596</v>
      </c>
      <c r="J9" s="663">
        <v>17</v>
      </c>
      <c r="K9" s="663">
        <v>10132</v>
      </c>
      <c r="L9" s="660">
        <v>2.8333333333333335</v>
      </c>
      <c r="M9" s="660">
        <v>596</v>
      </c>
      <c r="N9" s="663">
        <v>2</v>
      </c>
      <c r="O9" s="663">
        <v>1192</v>
      </c>
      <c r="P9" s="676">
        <v>0.33333333333333331</v>
      </c>
      <c r="Q9" s="664">
        <v>596</v>
      </c>
    </row>
    <row r="10" spans="1:17" ht="14.4" customHeight="1" x14ac:dyDescent="0.3">
      <c r="A10" s="659" t="s">
        <v>2953</v>
      </c>
      <c r="B10" s="660" t="s">
        <v>2954</v>
      </c>
      <c r="C10" s="660" t="s">
        <v>2945</v>
      </c>
      <c r="D10" s="660" t="s">
        <v>2957</v>
      </c>
      <c r="E10" s="660" t="s">
        <v>2941</v>
      </c>
      <c r="F10" s="663">
        <v>4</v>
      </c>
      <c r="G10" s="663">
        <v>2664</v>
      </c>
      <c r="H10" s="660">
        <v>1</v>
      </c>
      <c r="I10" s="660">
        <v>666</v>
      </c>
      <c r="J10" s="663">
        <v>2</v>
      </c>
      <c r="K10" s="663">
        <v>1332</v>
      </c>
      <c r="L10" s="660">
        <v>0.5</v>
      </c>
      <c r="M10" s="660">
        <v>666</v>
      </c>
      <c r="N10" s="663">
        <v>1</v>
      </c>
      <c r="O10" s="663">
        <v>666</v>
      </c>
      <c r="P10" s="676">
        <v>0.25</v>
      </c>
      <c r="Q10" s="664">
        <v>666</v>
      </c>
    </row>
    <row r="11" spans="1:17" ht="14.4" customHeight="1" x14ac:dyDescent="0.3">
      <c r="A11" s="659" t="s">
        <v>2953</v>
      </c>
      <c r="B11" s="660" t="s">
        <v>2954</v>
      </c>
      <c r="C11" s="660" t="s">
        <v>2945</v>
      </c>
      <c r="D11" s="660" t="s">
        <v>2958</v>
      </c>
      <c r="E11" s="660" t="s">
        <v>2941</v>
      </c>
      <c r="F11" s="663">
        <v>7</v>
      </c>
      <c r="G11" s="663">
        <v>4144</v>
      </c>
      <c r="H11" s="660">
        <v>1</v>
      </c>
      <c r="I11" s="660">
        <v>592</v>
      </c>
      <c r="J11" s="663"/>
      <c r="K11" s="663"/>
      <c r="L11" s="660"/>
      <c r="M11" s="660"/>
      <c r="N11" s="663"/>
      <c r="O11" s="663"/>
      <c r="P11" s="676"/>
      <c r="Q11" s="664"/>
    </row>
    <row r="12" spans="1:17" ht="14.4" customHeight="1" x14ac:dyDescent="0.3">
      <c r="A12" s="659" t="s">
        <v>2953</v>
      </c>
      <c r="B12" s="660" t="s">
        <v>2954</v>
      </c>
      <c r="C12" s="660" t="s">
        <v>2945</v>
      </c>
      <c r="D12" s="660" t="s">
        <v>2959</v>
      </c>
      <c r="E12" s="660" t="s">
        <v>2941</v>
      </c>
      <c r="F12" s="663">
        <v>22</v>
      </c>
      <c r="G12" s="663">
        <v>12342</v>
      </c>
      <c r="H12" s="660">
        <v>1</v>
      </c>
      <c r="I12" s="660">
        <v>561</v>
      </c>
      <c r="J12" s="663">
        <v>28</v>
      </c>
      <c r="K12" s="663">
        <v>15708</v>
      </c>
      <c r="L12" s="660">
        <v>1.2727272727272727</v>
      </c>
      <c r="M12" s="660">
        <v>561</v>
      </c>
      <c r="N12" s="663">
        <v>25</v>
      </c>
      <c r="O12" s="663">
        <v>14025</v>
      </c>
      <c r="P12" s="676">
        <v>1.1363636363636365</v>
      </c>
      <c r="Q12" s="664">
        <v>561</v>
      </c>
    </row>
    <row r="13" spans="1:17" ht="14.4" customHeight="1" x14ac:dyDescent="0.3">
      <c r="A13" s="659" t="s">
        <v>2953</v>
      </c>
      <c r="B13" s="660" t="s">
        <v>2954</v>
      </c>
      <c r="C13" s="660" t="s">
        <v>2945</v>
      </c>
      <c r="D13" s="660" t="s">
        <v>2960</v>
      </c>
      <c r="E13" s="660" t="s">
        <v>2941</v>
      </c>
      <c r="F13" s="663">
        <v>31</v>
      </c>
      <c r="G13" s="663">
        <v>16089</v>
      </c>
      <c r="H13" s="660">
        <v>1</v>
      </c>
      <c r="I13" s="660">
        <v>519</v>
      </c>
      <c r="J13" s="663">
        <v>24</v>
      </c>
      <c r="K13" s="663">
        <v>12456</v>
      </c>
      <c r="L13" s="660">
        <v>0.77419354838709675</v>
      </c>
      <c r="M13" s="660">
        <v>519</v>
      </c>
      <c r="N13" s="663">
        <v>31</v>
      </c>
      <c r="O13" s="663">
        <v>16089</v>
      </c>
      <c r="P13" s="676">
        <v>1</v>
      </c>
      <c r="Q13" s="664">
        <v>519</v>
      </c>
    </row>
    <row r="14" spans="1:17" ht="14.4" customHeight="1" x14ac:dyDescent="0.3">
      <c r="A14" s="659" t="s">
        <v>2953</v>
      </c>
      <c r="B14" s="660" t="s">
        <v>2954</v>
      </c>
      <c r="C14" s="660" t="s">
        <v>2945</v>
      </c>
      <c r="D14" s="660" t="s">
        <v>2961</v>
      </c>
      <c r="E14" s="660" t="s">
        <v>2941</v>
      </c>
      <c r="F14" s="663">
        <v>11</v>
      </c>
      <c r="G14" s="663">
        <v>3531</v>
      </c>
      <c r="H14" s="660">
        <v>1</v>
      </c>
      <c r="I14" s="660">
        <v>321</v>
      </c>
      <c r="J14" s="663">
        <v>18</v>
      </c>
      <c r="K14" s="663">
        <v>5778</v>
      </c>
      <c r="L14" s="660">
        <v>1.6363636363636365</v>
      </c>
      <c r="M14" s="660">
        <v>321</v>
      </c>
      <c r="N14" s="663">
        <v>22</v>
      </c>
      <c r="O14" s="663">
        <v>7062</v>
      </c>
      <c r="P14" s="676">
        <v>2</v>
      </c>
      <c r="Q14" s="664">
        <v>321</v>
      </c>
    </row>
    <row r="15" spans="1:17" ht="14.4" customHeight="1" x14ac:dyDescent="0.3">
      <c r="A15" s="659" t="s">
        <v>2953</v>
      </c>
      <c r="B15" s="660" t="s">
        <v>2954</v>
      </c>
      <c r="C15" s="660" t="s">
        <v>2945</v>
      </c>
      <c r="D15" s="660" t="s">
        <v>2962</v>
      </c>
      <c r="E15" s="660" t="s">
        <v>2941</v>
      </c>
      <c r="F15" s="663">
        <v>6</v>
      </c>
      <c r="G15" s="663">
        <v>1692</v>
      </c>
      <c r="H15" s="660">
        <v>1</v>
      </c>
      <c r="I15" s="660">
        <v>282</v>
      </c>
      <c r="J15" s="663">
        <v>5</v>
      </c>
      <c r="K15" s="663">
        <v>1410</v>
      </c>
      <c r="L15" s="660">
        <v>0.83333333333333337</v>
      </c>
      <c r="M15" s="660">
        <v>282</v>
      </c>
      <c r="N15" s="663">
        <v>5</v>
      </c>
      <c r="O15" s="663">
        <v>1410</v>
      </c>
      <c r="P15" s="676">
        <v>0.83333333333333337</v>
      </c>
      <c r="Q15" s="664">
        <v>282</v>
      </c>
    </row>
    <row r="16" spans="1:17" ht="14.4" customHeight="1" x14ac:dyDescent="0.3">
      <c r="A16" s="659" t="s">
        <v>2953</v>
      </c>
      <c r="B16" s="660" t="s">
        <v>2954</v>
      </c>
      <c r="C16" s="660" t="s">
        <v>2945</v>
      </c>
      <c r="D16" s="660" t="s">
        <v>2963</v>
      </c>
      <c r="E16" s="660" t="s">
        <v>2941</v>
      </c>
      <c r="F16" s="663">
        <v>1</v>
      </c>
      <c r="G16" s="663">
        <v>679</v>
      </c>
      <c r="H16" s="660">
        <v>1</v>
      </c>
      <c r="I16" s="660">
        <v>679</v>
      </c>
      <c r="J16" s="663">
        <v>3</v>
      </c>
      <c r="K16" s="663">
        <v>2037</v>
      </c>
      <c r="L16" s="660">
        <v>3</v>
      </c>
      <c r="M16" s="660">
        <v>679</v>
      </c>
      <c r="N16" s="663">
        <v>2</v>
      </c>
      <c r="O16" s="663">
        <v>1358</v>
      </c>
      <c r="P16" s="676">
        <v>2</v>
      </c>
      <c r="Q16" s="664">
        <v>679</v>
      </c>
    </row>
    <row r="17" spans="1:17" ht="14.4" customHeight="1" x14ac:dyDescent="0.3">
      <c r="A17" s="659" t="s">
        <v>2953</v>
      </c>
      <c r="B17" s="660" t="s">
        <v>2954</v>
      </c>
      <c r="C17" s="660" t="s">
        <v>2945</v>
      </c>
      <c r="D17" s="660" t="s">
        <v>2964</v>
      </c>
      <c r="E17" s="660" t="s">
        <v>2941</v>
      </c>
      <c r="F17" s="663">
        <v>1</v>
      </c>
      <c r="G17" s="663">
        <v>929</v>
      </c>
      <c r="H17" s="660">
        <v>1</v>
      </c>
      <c r="I17" s="660">
        <v>929</v>
      </c>
      <c r="J17" s="663">
        <v>3</v>
      </c>
      <c r="K17" s="663">
        <v>2787</v>
      </c>
      <c r="L17" s="660">
        <v>3</v>
      </c>
      <c r="M17" s="660">
        <v>929</v>
      </c>
      <c r="N17" s="663"/>
      <c r="O17" s="663"/>
      <c r="P17" s="676"/>
      <c r="Q17" s="664"/>
    </row>
    <row r="18" spans="1:17" ht="14.4" customHeight="1" x14ac:dyDescent="0.3">
      <c r="A18" s="659" t="s">
        <v>2953</v>
      </c>
      <c r="B18" s="660" t="s">
        <v>2954</v>
      </c>
      <c r="C18" s="660" t="s">
        <v>2945</v>
      </c>
      <c r="D18" s="660" t="s">
        <v>2965</v>
      </c>
      <c r="E18" s="660" t="s">
        <v>2941</v>
      </c>
      <c r="F18" s="663">
        <v>2</v>
      </c>
      <c r="G18" s="663">
        <v>3480</v>
      </c>
      <c r="H18" s="660">
        <v>1</v>
      </c>
      <c r="I18" s="660">
        <v>1740</v>
      </c>
      <c r="J18" s="663"/>
      <c r="K18" s="663"/>
      <c r="L18" s="660"/>
      <c r="M18" s="660"/>
      <c r="N18" s="663">
        <v>1</v>
      </c>
      <c r="O18" s="663">
        <v>1740</v>
      </c>
      <c r="P18" s="676">
        <v>0.5</v>
      </c>
      <c r="Q18" s="664">
        <v>1740</v>
      </c>
    </row>
    <row r="19" spans="1:17" ht="14.4" customHeight="1" x14ac:dyDescent="0.3">
      <c r="A19" s="659" t="s">
        <v>2953</v>
      </c>
      <c r="B19" s="660" t="s">
        <v>2954</v>
      </c>
      <c r="C19" s="660" t="s">
        <v>2945</v>
      </c>
      <c r="D19" s="660" t="s">
        <v>2966</v>
      </c>
      <c r="E19" s="660" t="s">
        <v>2941</v>
      </c>
      <c r="F19" s="663">
        <v>2</v>
      </c>
      <c r="G19" s="663">
        <v>4048</v>
      </c>
      <c r="H19" s="660">
        <v>1</v>
      </c>
      <c r="I19" s="660">
        <v>2024</v>
      </c>
      <c r="J19" s="663"/>
      <c r="K19" s="663"/>
      <c r="L19" s="660"/>
      <c r="M19" s="660"/>
      <c r="N19" s="663"/>
      <c r="O19" s="663"/>
      <c r="P19" s="676"/>
      <c r="Q19" s="664"/>
    </row>
    <row r="20" spans="1:17" ht="14.4" customHeight="1" x14ac:dyDescent="0.3">
      <c r="A20" s="659" t="s">
        <v>2953</v>
      </c>
      <c r="B20" s="660" t="s">
        <v>2954</v>
      </c>
      <c r="C20" s="660" t="s">
        <v>2945</v>
      </c>
      <c r="D20" s="660" t="s">
        <v>2967</v>
      </c>
      <c r="E20" s="660" t="s">
        <v>2941</v>
      </c>
      <c r="F20" s="663">
        <v>5</v>
      </c>
      <c r="G20" s="663">
        <v>17770</v>
      </c>
      <c r="H20" s="660">
        <v>1</v>
      </c>
      <c r="I20" s="660">
        <v>3554</v>
      </c>
      <c r="J20" s="663">
        <v>4</v>
      </c>
      <c r="K20" s="663">
        <v>14216</v>
      </c>
      <c r="L20" s="660">
        <v>0.8</v>
      </c>
      <c r="M20" s="660">
        <v>3554</v>
      </c>
      <c r="N20" s="663">
        <v>2</v>
      </c>
      <c r="O20" s="663">
        <v>7108</v>
      </c>
      <c r="P20" s="676">
        <v>0.4</v>
      </c>
      <c r="Q20" s="664">
        <v>3554</v>
      </c>
    </row>
    <row r="21" spans="1:17" ht="14.4" customHeight="1" x14ac:dyDescent="0.3">
      <c r="A21" s="659" t="s">
        <v>2953</v>
      </c>
      <c r="B21" s="660" t="s">
        <v>2954</v>
      </c>
      <c r="C21" s="660" t="s">
        <v>2945</v>
      </c>
      <c r="D21" s="660" t="s">
        <v>2968</v>
      </c>
      <c r="E21" s="660" t="s">
        <v>2941</v>
      </c>
      <c r="F21" s="663">
        <v>3</v>
      </c>
      <c r="G21" s="663">
        <v>10851</v>
      </c>
      <c r="H21" s="660">
        <v>1</v>
      </c>
      <c r="I21" s="660">
        <v>3617</v>
      </c>
      <c r="J21" s="663">
        <v>3</v>
      </c>
      <c r="K21" s="663">
        <v>10851</v>
      </c>
      <c r="L21" s="660">
        <v>1</v>
      </c>
      <c r="M21" s="660">
        <v>3617</v>
      </c>
      <c r="N21" s="663">
        <v>1</v>
      </c>
      <c r="O21" s="663">
        <v>3617</v>
      </c>
      <c r="P21" s="676">
        <v>0.33333333333333331</v>
      </c>
      <c r="Q21" s="664">
        <v>3617</v>
      </c>
    </row>
    <row r="22" spans="1:17" ht="14.4" customHeight="1" x14ac:dyDescent="0.3">
      <c r="A22" s="659" t="s">
        <v>2953</v>
      </c>
      <c r="B22" s="660" t="s">
        <v>2954</v>
      </c>
      <c r="C22" s="660" t="s">
        <v>2945</v>
      </c>
      <c r="D22" s="660" t="s">
        <v>2969</v>
      </c>
      <c r="E22" s="660" t="s">
        <v>2941</v>
      </c>
      <c r="F22" s="663">
        <v>1</v>
      </c>
      <c r="G22" s="663">
        <v>1351</v>
      </c>
      <c r="H22" s="660">
        <v>1</v>
      </c>
      <c r="I22" s="660">
        <v>1351</v>
      </c>
      <c r="J22" s="663">
        <v>1</v>
      </c>
      <c r="K22" s="663">
        <v>1351</v>
      </c>
      <c r="L22" s="660">
        <v>1</v>
      </c>
      <c r="M22" s="660">
        <v>1351</v>
      </c>
      <c r="N22" s="663">
        <v>3</v>
      </c>
      <c r="O22" s="663">
        <v>4053</v>
      </c>
      <c r="P22" s="676">
        <v>3</v>
      </c>
      <c r="Q22" s="664">
        <v>1351</v>
      </c>
    </row>
    <row r="23" spans="1:17" ht="14.4" customHeight="1" x14ac:dyDescent="0.3">
      <c r="A23" s="659" t="s">
        <v>2953</v>
      </c>
      <c r="B23" s="660" t="s">
        <v>2954</v>
      </c>
      <c r="C23" s="660" t="s">
        <v>2945</v>
      </c>
      <c r="D23" s="660" t="s">
        <v>2970</v>
      </c>
      <c r="E23" s="660" t="s">
        <v>2941</v>
      </c>
      <c r="F23" s="663">
        <v>2</v>
      </c>
      <c r="G23" s="663">
        <v>328</v>
      </c>
      <c r="H23" s="660">
        <v>1</v>
      </c>
      <c r="I23" s="660">
        <v>164</v>
      </c>
      <c r="J23" s="663"/>
      <c r="K23" s="663"/>
      <c r="L23" s="660"/>
      <c r="M23" s="660"/>
      <c r="N23" s="663">
        <v>3</v>
      </c>
      <c r="O23" s="663">
        <v>492</v>
      </c>
      <c r="P23" s="676">
        <v>1.5</v>
      </c>
      <c r="Q23" s="664">
        <v>164</v>
      </c>
    </row>
    <row r="24" spans="1:17" ht="14.4" customHeight="1" x14ac:dyDescent="0.3">
      <c r="A24" s="659" t="s">
        <v>2953</v>
      </c>
      <c r="B24" s="660" t="s">
        <v>2954</v>
      </c>
      <c r="C24" s="660" t="s">
        <v>2945</v>
      </c>
      <c r="D24" s="660" t="s">
        <v>2971</v>
      </c>
      <c r="E24" s="660" t="s">
        <v>2941</v>
      </c>
      <c r="F24" s="663">
        <v>2</v>
      </c>
      <c r="G24" s="663">
        <v>450</v>
      </c>
      <c r="H24" s="660">
        <v>1</v>
      </c>
      <c r="I24" s="660">
        <v>225</v>
      </c>
      <c r="J24" s="663">
        <v>4</v>
      </c>
      <c r="K24" s="663">
        <v>900</v>
      </c>
      <c r="L24" s="660">
        <v>2</v>
      </c>
      <c r="M24" s="660">
        <v>225</v>
      </c>
      <c r="N24" s="663"/>
      <c r="O24" s="663"/>
      <c r="P24" s="676"/>
      <c r="Q24" s="664"/>
    </row>
    <row r="25" spans="1:17" ht="14.4" customHeight="1" x14ac:dyDescent="0.3">
      <c r="A25" s="659" t="s">
        <v>2953</v>
      </c>
      <c r="B25" s="660" t="s">
        <v>2954</v>
      </c>
      <c r="C25" s="660" t="s">
        <v>2945</v>
      </c>
      <c r="D25" s="660" t="s">
        <v>2972</v>
      </c>
      <c r="E25" s="660" t="s">
        <v>2941</v>
      </c>
      <c r="F25" s="663">
        <v>1</v>
      </c>
      <c r="G25" s="663">
        <v>587</v>
      </c>
      <c r="H25" s="660">
        <v>1</v>
      </c>
      <c r="I25" s="660">
        <v>587</v>
      </c>
      <c r="J25" s="663">
        <v>1</v>
      </c>
      <c r="K25" s="663">
        <v>587</v>
      </c>
      <c r="L25" s="660">
        <v>1</v>
      </c>
      <c r="M25" s="660">
        <v>587</v>
      </c>
      <c r="N25" s="663">
        <v>0</v>
      </c>
      <c r="O25" s="663">
        <v>0</v>
      </c>
      <c r="P25" s="676">
        <v>0</v>
      </c>
      <c r="Q25" s="664"/>
    </row>
    <row r="26" spans="1:17" ht="14.4" customHeight="1" x14ac:dyDescent="0.3">
      <c r="A26" s="659" t="s">
        <v>2953</v>
      </c>
      <c r="B26" s="660" t="s">
        <v>2954</v>
      </c>
      <c r="C26" s="660" t="s">
        <v>2945</v>
      </c>
      <c r="D26" s="660" t="s">
        <v>2973</v>
      </c>
      <c r="E26" s="660" t="s">
        <v>2941</v>
      </c>
      <c r="F26" s="663">
        <v>1</v>
      </c>
      <c r="G26" s="663">
        <v>4359</v>
      </c>
      <c r="H26" s="660">
        <v>1</v>
      </c>
      <c r="I26" s="660">
        <v>4359</v>
      </c>
      <c r="J26" s="663">
        <v>3</v>
      </c>
      <c r="K26" s="663">
        <v>13077</v>
      </c>
      <c r="L26" s="660">
        <v>3</v>
      </c>
      <c r="M26" s="660">
        <v>4359</v>
      </c>
      <c r="N26" s="663">
        <v>1</v>
      </c>
      <c r="O26" s="663">
        <v>4359</v>
      </c>
      <c r="P26" s="676">
        <v>1</v>
      </c>
      <c r="Q26" s="664">
        <v>4359</v>
      </c>
    </row>
    <row r="27" spans="1:17" ht="14.4" customHeight="1" x14ac:dyDescent="0.3">
      <c r="A27" s="659" t="s">
        <v>2953</v>
      </c>
      <c r="B27" s="660" t="s">
        <v>2954</v>
      </c>
      <c r="C27" s="660" t="s">
        <v>2945</v>
      </c>
      <c r="D27" s="660" t="s">
        <v>2974</v>
      </c>
      <c r="E27" s="660" t="s">
        <v>2941</v>
      </c>
      <c r="F27" s="663">
        <v>1</v>
      </c>
      <c r="G27" s="663">
        <v>1107</v>
      </c>
      <c r="H27" s="660">
        <v>1</v>
      </c>
      <c r="I27" s="660">
        <v>1107</v>
      </c>
      <c r="J27" s="663"/>
      <c r="K27" s="663"/>
      <c r="L27" s="660"/>
      <c r="M27" s="660"/>
      <c r="N27" s="663"/>
      <c r="O27" s="663"/>
      <c r="P27" s="676"/>
      <c r="Q27" s="664"/>
    </row>
    <row r="28" spans="1:17" ht="14.4" customHeight="1" x14ac:dyDescent="0.3">
      <c r="A28" s="659" t="s">
        <v>2953</v>
      </c>
      <c r="B28" s="660" t="s">
        <v>2954</v>
      </c>
      <c r="C28" s="660" t="s">
        <v>2945</v>
      </c>
      <c r="D28" s="660" t="s">
        <v>2975</v>
      </c>
      <c r="E28" s="660" t="s">
        <v>2941</v>
      </c>
      <c r="F28" s="663">
        <v>83</v>
      </c>
      <c r="G28" s="663">
        <v>83664</v>
      </c>
      <c r="H28" s="660">
        <v>1</v>
      </c>
      <c r="I28" s="660">
        <v>1008</v>
      </c>
      <c r="J28" s="663">
        <v>90</v>
      </c>
      <c r="K28" s="663">
        <v>90720</v>
      </c>
      <c r="L28" s="660">
        <v>1.0843373493975903</v>
      </c>
      <c r="M28" s="660">
        <v>1008</v>
      </c>
      <c r="N28" s="663">
        <v>118</v>
      </c>
      <c r="O28" s="663">
        <v>118944</v>
      </c>
      <c r="P28" s="676">
        <v>1.4216867469879517</v>
      </c>
      <c r="Q28" s="664">
        <v>1008</v>
      </c>
    </row>
    <row r="29" spans="1:17" ht="14.4" customHeight="1" x14ac:dyDescent="0.3">
      <c r="A29" s="659" t="s">
        <v>2953</v>
      </c>
      <c r="B29" s="660" t="s">
        <v>2954</v>
      </c>
      <c r="C29" s="660" t="s">
        <v>2945</v>
      </c>
      <c r="D29" s="660" t="s">
        <v>2976</v>
      </c>
      <c r="E29" s="660" t="s">
        <v>2941</v>
      </c>
      <c r="F29" s="663">
        <v>2</v>
      </c>
      <c r="G29" s="663">
        <v>1406</v>
      </c>
      <c r="H29" s="660">
        <v>1</v>
      </c>
      <c r="I29" s="660">
        <v>703</v>
      </c>
      <c r="J29" s="663">
        <v>2</v>
      </c>
      <c r="K29" s="663">
        <v>1406</v>
      </c>
      <c r="L29" s="660">
        <v>1</v>
      </c>
      <c r="M29" s="660">
        <v>703</v>
      </c>
      <c r="N29" s="663"/>
      <c r="O29" s="663"/>
      <c r="P29" s="676"/>
      <c r="Q29" s="664"/>
    </row>
    <row r="30" spans="1:17" ht="14.4" customHeight="1" x14ac:dyDescent="0.3">
      <c r="A30" s="659" t="s">
        <v>2953</v>
      </c>
      <c r="B30" s="660" t="s">
        <v>2954</v>
      </c>
      <c r="C30" s="660" t="s">
        <v>2945</v>
      </c>
      <c r="D30" s="660" t="s">
        <v>2977</v>
      </c>
      <c r="E30" s="660" t="s">
        <v>2941</v>
      </c>
      <c r="F30" s="663"/>
      <c r="G30" s="663"/>
      <c r="H30" s="660"/>
      <c r="I30" s="660"/>
      <c r="J30" s="663">
        <v>1</v>
      </c>
      <c r="K30" s="663">
        <v>519</v>
      </c>
      <c r="L30" s="660"/>
      <c r="M30" s="660">
        <v>519</v>
      </c>
      <c r="N30" s="663">
        <v>0</v>
      </c>
      <c r="O30" s="663">
        <v>0</v>
      </c>
      <c r="P30" s="676"/>
      <c r="Q30" s="664"/>
    </row>
    <row r="31" spans="1:17" ht="14.4" customHeight="1" x14ac:dyDescent="0.3">
      <c r="A31" s="659" t="s">
        <v>2953</v>
      </c>
      <c r="B31" s="660" t="s">
        <v>2950</v>
      </c>
      <c r="C31" s="660" t="s">
        <v>2945</v>
      </c>
      <c r="D31" s="660" t="s">
        <v>2978</v>
      </c>
      <c r="E31" s="660" t="s">
        <v>2979</v>
      </c>
      <c r="F31" s="663"/>
      <c r="G31" s="663"/>
      <c r="H31" s="660"/>
      <c r="I31" s="660"/>
      <c r="J31" s="663"/>
      <c r="K31" s="663"/>
      <c r="L31" s="660"/>
      <c r="M31" s="660"/>
      <c r="N31" s="663">
        <v>1</v>
      </c>
      <c r="O31" s="663">
        <v>105.56</v>
      </c>
      <c r="P31" s="676"/>
      <c r="Q31" s="664">
        <v>105.56</v>
      </c>
    </row>
    <row r="32" spans="1:17" ht="14.4" customHeight="1" x14ac:dyDescent="0.3">
      <c r="A32" s="659" t="s">
        <v>2953</v>
      </c>
      <c r="B32" s="660" t="s">
        <v>2950</v>
      </c>
      <c r="C32" s="660" t="s">
        <v>2945</v>
      </c>
      <c r="D32" s="660" t="s">
        <v>2980</v>
      </c>
      <c r="E32" s="660" t="s">
        <v>2981</v>
      </c>
      <c r="F32" s="663">
        <v>392</v>
      </c>
      <c r="G32" s="663">
        <v>30488.89</v>
      </c>
      <c r="H32" s="660">
        <v>1</v>
      </c>
      <c r="I32" s="660">
        <v>77.777780612244896</v>
      </c>
      <c r="J32" s="663">
        <v>390</v>
      </c>
      <c r="K32" s="663">
        <v>30333.329999999998</v>
      </c>
      <c r="L32" s="660">
        <v>0.99489781359701845</v>
      </c>
      <c r="M32" s="660">
        <v>77.777769230769223</v>
      </c>
      <c r="N32" s="663">
        <v>307</v>
      </c>
      <c r="O32" s="663">
        <v>23877.78</v>
      </c>
      <c r="P32" s="676">
        <v>0.78316330965148284</v>
      </c>
      <c r="Q32" s="664">
        <v>77.777785016286643</v>
      </c>
    </row>
    <row r="33" spans="1:17" ht="14.4" customHeight="1" x14ac:dyDescent="0.3">
      <c r="A33" s="659" t="s">
        <v>2953</v>
      </c>
      <c r="B33" s="660" t="s">
        <v>2950</v>
      </c>
      <c r="C33" s="660" t="s">
        <v>2945</v>
      </c>
      <c r="D33" s="660" t="s">
        <v>2982</v>
      </c>
      <c r="E33" s="660" t="s">
        <v>2983</v>
      </c>
      <c r="F33" s="663">
        <v>63</v>
      </c>
      <c r="G33" s="663">
        <v>15750</v>
      </c>
      <c r="H33" s="660">
        <v>1</v>
      </c>
      <c r="I33" s="660">
        <v>250</v>
      </c>
      <c r="J33" s="663">
        <v>61</v>
      </c>
      <c r="K33" s="663">
        <v>15250</v>
      </c>
      <c r="L33" s="660">
        <v>0.96825396825396826</v>
      </c>
      <c r="M33" s="660">
        <v>250</v>
      </c>
      <c r="N33" s="663">
        <v>51</v>
      </c>
      <c r="O33" s="663">
        <v>12750</v>
      </c>
      <c r="P33" s="676">
        <v>0.80952380952380953</v>
      </c>
      <c r="Q33" s="664">
        <v>250</v>
      </c>
    </row>
    <row r="34" spans="1:17" ht="14.4" customHeight="1" x14ac:dyDescent="0.3">
      <c r="A34" s="659" t="s">
        <v>2953</v>
      </c>
      <c r="B34" s="660" t="s">
        <v>2950</v>
      </c>
      <c r="C34" s="660" t="s">
        <v>2945</v>
      </c>
      <c r="D34" s="660" t="s">
        <v>2984</v>
      </c>
      <c r="E34" s="660" t="s">
        <v>2985</v>
      </c>
      <c r="F34" s="663"/>
      <c r="G34" s="663"/>
      <c r="H34" s="660"/>
      <c r="I34" s="660"/>
      <c r="J34" s="663">
        <v>1</v>
      </c>
      <c r="K34" s="663">
        <v>300</v>
      </c>
      <c r="L34" s="660"/>
      <c r="M34" s="660">
        <v>300</v>
      </c>
      <c r="N34" s="663"/>
      <c r="O34" s="663"/>
      <c r="P34" s="676"/>
      <c r="Q34" s="664"/>
    </row>
    <row r="35" spans="1:17" ht="14.4" customHeight="1" x14ac:dyDescent="0.3">
      <c r="A35" s="659" t="s">
        <v>2953</v>
      </c>
      <c r="B35" s="660" t="s">
        <v>2950</v>
      </c>
      <c r="C35" s="660" t="s">
        <v>2945</v>
      </c>
      <c r="D35" s="660" t="s">
        <v>2986</v>
      </c>
      <c r="E35" s="660" t="s">
        <v>2987</v>
      </c>
      <c r="F35" s="663">
        <v>2632</v>
      </c>
      <c r="G35" s="663">
        <v>292444.44999999995</v>
      </c>
      <c r="H35" s="660">
        <v>1</v>
      </c>
      <c r="I35" s="660">
        <v>111.11111322188448</v>
      </c>
      <c r="J35" s="663">
        <v>3044</v>
      </c>
      <c r="K35" s="663">
        <v>338222.22</v>
      </c>
      <c r="L35" s="660">
        <v>1.1565349248378625</v>
      </c>
      <c r="M35" s="660">
        <v>111.11111038107752</v>
      </c>
      <c r="N35" s="663">
        <v>3522</v>
      </c>
      <c r="O35" s="663">
        <v>391333.33999999997</v>
      </c>
      <c r="P35" s="676">
        <v>1.3381458940321829</v>
      </c>
      <c r="Q35" s="664">
        <v>111.11111300397501</v>
      </c>
    </row>
    <row r="36" spans="1:17" ht="14.4" customHeight="1" x14ac:dyDescent="0.3">
      <c r="A36" s="659" t="s">
        <v>2953</v>
      </c>
      <c r="B36" s="660" t="s">
        <v>2950</v>
      </c>
      <c r="C36" s="660" t="s">
        <v>2945</v>
      </c>
      <c r="D36" s="660" t="s">
        <v>2988</v>
      </c>
      <c r="E36" s="660" t="s">
        <v>2989</v>
      </c>
      <c r="F36" s="663">
        <v>3</v>
      </c>
      <c r="G36" s="663">
        <v>1050</v>
      </c>
      <c r="H36" s="660">
        <v>1</v>
      </c>
      <c r="I36" s="660">
        <v>350</v>
      </c>
      <c r="J36" s="663">
        <v>10</v>
      </c>
      <c r="K36" s="663">
        <v>3500</v>
      </c>
      <c r="L36" s="660">
        <v>3.3333333333333335</v>
      </c>
      <c r="M36" s="660">
        <v>350</v>
      </c>
      <c r="N36" s="663">
        <v>6</v>
      </c>
      <c r="O36" s="663">
        <v>2100</v>
      </c>
      <c r="P36" s="676">
        <v>2</v>
      </c>
      <c r="Q36" s="664">
        <v>350</v>
      </c>
    </row>
    <row r="37" spans="1:17" ht="14.4" customHeight="1" x14ac:dyDescent="0.3">
      <c r="A37" s="659" t="s">
        <v>2953</v>
      </c>
      <c r="B37" s="660" t="s">
        <v>2950</v>
      </c>
      <c r="C37" s="660" t="s">
        <v>2945</v>
      </c>
      <c r="D37" s="660" t="s">
        <v>2990</v>
      </c>
      <c r="E37" s="660" t="s">
        <v>2991</v>
      </c>
      <c r="F37" s="663">
        <v>115</v>
      </c>
      <c r="G37" s="663">
        <v>28111.1</v>
      </c>
      <c r="H37" s="660">
        <v>1</v>
      </c>
      <c r="I37" s="660">
        <v>244.44434782608695</v>
      </c>
      <c r="J37" s="663">
        <v>75</v>
      </c>
      <c r="K37" s="663">
        <v>18333.34</v>
      </c>
      <c r="L37" s="660">
        <v>0.65217440797407433</v>
      </c>
      <c r="M37" s="660">
        <v>244.44453333333334</v>
      </c>
      <c r="N37" s="663">
        <v>34</v>
      </c>
      <c r="O37" s="663">
        <v>8726.67</v>
      </c>
      <c r="P37" s="676">
        <v>0.31043502388736122</v>
      </c>
      <c r="Q37" s="664">
        <v>256.66676470588237</v>
      </c>
    </row>
    <row r="38" spans="1:17" ht="14.4" customHeight="1" x14ac:dyDescent="0.3">
      <c r="A38" s="659" t="s">
        <v>2953</v>
      </c>
      <c r="B38" s="660" t="s">
        <v>2950</v>
      </c>
      <c r="C38" s="660" t="s">
        <v>2945</v>
      </c>
      <c r="D38" s="660" t="s">
        <v>2992</v>
      </c>
      <c r="E38" s="660" t="s">
        <v>2993</v>
      </c>
      <c r="F38" s="663">
        <v>7</v>
      </c>
      <c r="G38" s="663">
        <v>2061.1099999999997</v>
      </c>
      <c r="H38" s="660">
        <v>1</v>
      </c>
      <c r="I38" s="660">
        <v>294.44428571428568</v>
      </c>
      <c r="J38" s="663">
        <v>5</v>
      </c>
      <c r="K38" s="663">
        <v>1472.2199999999998</v>
      </c>
      <c r="L38" s="660">
        <v>0.71428502117790904</v>
      </c>
      <c r="M38" s="660">
        <v>294.44399999999996</v>
      </c>
      <c r="N38" s="663">
        <v>2</v>
      </c>
      <c r="O38" s="663">
        <v>588.89</v>
      </c>
      <c r="P38" s="676">
        <v>0.28571497882209107</v>
      </c>
      <c r="Q38" s="664">
        <v>294.44499999999999</v>
      </c>
    </row>
    <row r="39" spans="1:17" ht="14.4" customHeight="1" x14ac:dyDescent="0.3">
      <c r="A39" s="659" t="s">
        <v>2953</v>
      </c>
      <c r="B39" s="660" t="s">
        <v>2950</v>
      </c>
      <c r="C39" s="660" t="s">
        <v>2945</v>
      </c>
      <c r="D39" s="660" t="s">
        <v>2994</v>
      </c>
      <c r="E39" s="660" t="s">
        <v>2995</v>
      </c>
      <c r="F39" s="663">
        <v>1750</v>
      </c>
      <c r="G39" s="663">
        <v>326666.66000000003</v>
      </c>
      <c r="H39" s="660">
        <v>1</v>
      </c>
      <c r="I39" s="660">
        <v>186.66666285714288</v>
      </c>
      <c r="J39" s="663">
        <v>1528</v>
      </c>
      <c r="K39" s="663">
        <v>285226.67000000004</v>
      </c>
      <c r="L39" s="660">
        <v>0.87314288516618133</v>
      </c>
      <c r="M39" s="660">
        <v>186.66666884816757</v>
      </c>
      <c r="N39" s="663">
        <v>1958</v>
      </c>
      <c r="O39" s="663">
        <v>365493.34</v>
      </c>
      <c r="P39" s="676">
        <v>1.1188571860991263</v>
      </c>
      <c r="Q39" s="664">
        <v>186.66667007150156</v>
      </c>
    </row>
    <row r="40" spans="1:17" ht="14.4" customHeight="1" x14ac:dyDescent="0.3">
      <c r="A40" s="659" t="s">
        <v>2953</v>
      </c>
      <c r="B40" s="660" t="s">
        <v>2950</v>
      </c>
      <c r="C40" s="660" t="s">
        <v>2945</v>
      </c>
      <c r="D40" s="660" t="s">
        <v>2996</v>
      </c>
      <c r="E40" s="660" t="s">
        <v>2997</v>
      </c>
      <c r="F40" s="663">
        <v>1698</v>
      </c>
      <c r="G40" s="663">
        <v>990500</v>
      </c>
      <c r="H40" s="660">
        <v>1</v>
      </c>
      <c r="I40" s="660">
        <v>583.33333333333337</v>
      </c>
      <c r="J40" s="663">
        <v>2154</v>
      </c>
      <c r="K40" s="663">
        <v>1256500</v>
      </c>
      <c r="L40" s="660">
        <v>1.2685512367491165</v>
      </c>
      <c r="M40" s="660">
        <v>583.33333333333337</v>
      </c>
      <c r="N40" s="663">
        <v>2394</v>
      </c>
      <c r="O40" s="663">
        <v>1396500</v>
      </c>
      <c r="P40" s="676">
        <v>1.4098939929328622</v>
      </c>
      <c r="Q40" s="664">
        <v>583.33333333333337</v>
      </c>
    </row>
    <row r="41" spans="1:17" ht="14.4" customHeight="1" x14ac:dyDescent="0.3">
      <c r="A41" s="659" t="s">
        <v>2953</v>
      </c>
      <c r="B41" s="660" t="s">
        <v>2950</v>
      </c>
      <c r="C41" s="660" t="s">
        <v>2945</v>
      </c>
      <c r="D41" s="660" t="s">
        <v>2998</v>
      </c>
      <c r="E41" s="660" t="s">
        <v>2999</v>
      </c>
      <c r="F41" s="663">
        <v>282</v>
      </c>
      <c r="G41" s="663">
        <v>131600</v>
      </c>
      <c r="H41" s="660">
        <v>1</v>
      </c>
      <c r="I41" s="660">
        <v>466.66666666666669</v>
      </c>
      <c r="J41" s="663">
        <v>343</v>
      </c>
      <c r="K41" s="663">
        <v>160066.67000000001</v>
      </c>
      <c r="L41" s="660">
        <v>1.2163120820668694</v>
      </c>
      <c r="M41" s="660">
        <v>466.66667638483966</v>
      </c>
      <c r="N41" s="663">
        <v>349</v>
      </c>
      <c r="O41" s="663">
        <v>162866.66</v>
      </c>
      <c r="P41" s="676">
        <v>1.2375886018237083</v>
      </c>
      <c r="Q41" s="664">
        <v>466.66664756446994</v>
      </c>
    </row>
    <row r="42" spans="1:17" ht="14.4" customHeight="1" x14ac:dyDescent="0.3">
      <c r="A42" s="659" t="s">
        <v>2953</v>
      </c>
      <c r="B42" s="660" t="s">
        <v>2950</v>
      </c>
      <c r="C42" s="660" t="s">
        <v>2945</v>
      </c>
      <c r="D42" s="660" t="s">
        <v>3000</v>
      </c>
      <c r="E42" s="660" t="s">
        <v>2999</v>
      </c>
      <c r="F42" s="663">
        <v>23</v>
      </c>
      <c r="G42" s="663">
        <v>23000</v>
      </c>
      <c r="H42" s="660">
        <v>1</v>
      </c>
      <c r="I42" s="660">
        <v>1000</v>
      </c>
      <c r="J42" s="663">
        <v>61</v>
      </c>
      <c r="K42" s="663">
        <v>61000</v>
      </c>
      <c r="L42" s="660">
        <v>2.652173913043478</v>
      </c>
      <c r="M42" s="660">
        <v>1000</v>
      </c>
      <c r="N42" s="663">
        <v>42</v>
      </c>
      <c r="O42" s="663">
        <v>42000</v>
      </c>
      <c r="P42" s="676">
        <v>1.826086956521739</v>
      </c>
      <c r="Q42" s="664">
        <v>1000</v>
      </c>
    </row>
    <row r="43" spans="1:17" ht="14.4" customHeight="1" x14ac:dyDescent="0.3">
      <c r="A43" s="659" t="s">
        <v>2953</v>
      </c>
      <c r="B43" s="660" t="s">
        <v>2950</v>
      </c>
      <c r="C43" s="660" t="s">
        <v>2945</v>
      </c>
      <c r="D43" s="660" t="s">
        <v>3001</v>
      </c>
      <c r="E43" s="660" t="s">
        <v>3002</v>
      </c>
      <c r="F43" s="663">
        <v>14</v>
      </c>
      <c r="G43" s="663">
        <v>9333.33</v>
      </c>
      <c r="H43" s="660">
        <v>1</v>
      </c>
      <c r="I43" s="660">
        <v>666.66642857142858</v>
      </c>
      <c r="J43" s="663">
        <v>16</v>
      </c>
      <c r="K43" s="663">
        <v>10666.67</v>
      </c>
      <c r="L43" s="660">
        <v>1.1428579081635386</v>
      </c>
      <c r="M43" s="660">
        <v>666.666875</v>
      </c>
      <c r="N43" s="663">
        <v>12</v>
      </c>
      <c r="O43" s="663">
        <v>8000</v>
      </c>
      <c r="P43" s="676">
        <v>0.85714316326541551</v>
      </c>
      <c r="Q43" s="664">
        <v>666.66666666666663</v>
      </c>
    </row>
    <row r="44" spans="1:17" ht="14.4" customHeight="1" x14ac:dyDescent="0.3">
      <c r="A44" s="659" t="s">
        <v>2953</v>
      </c>
      <c r="B44" s="660" t="s">
        <v>2950</v>
      </c>
      <c r="C44" s="660" t="s">
        <v>2945</v>
      </c>
      <c r="D44" s="660" t="s">
        <v>3003</v>
      </c>
      <c r="E44" s="660" t="s">
        <v>3004</v>
      </c>
      <c r="F44" s="663">
        <v>3137</v>
      </c>
      <c r="G44" s="663">
        <v>156850</v>
      </c>
      <c r="H44" s="660">
        <v>1</v>
      </c>
      <c r="I44" s="660">
        <v>50</v>
      </c>
      <c r="J44" s="663">
        <v>3097</v>
      </c>
      <c r="K44" s="663">
        <v>154850</v>
      </c>
      <c r="L44" s="660">
        <v>0.98724896397832329</v>
      </c>
      <c r="M44" s="660">
        <v>50</v>
      </c>
      <c r="N44" s="663">
        <v>2967</v>
      </c>
      <c r="O44" s="663">
        <v>148350</v>
      </c>
      <c r="P44" s="676">
        <v>0.94580809690787382</v>
      </c>
      <c r="Q44" s="664">
        <v>50</v>
      </c>
    </row>
    <row r="45" spans="1:17" ht="14.4" customHeight="1" x14ac:dyDescent="0.3">
      <c r="A45" s="659" t="s">
        <v>2953</v>
      </c>
      <c r="B45" s="660" t="s">
        <v>2950</v>
      </c>
      <c r="C45" s="660" t="s">
        <v>2945</v>
      </c>
      <c r="D45" s="660" t="s">
        <v>3005</v>
      </c>
      <c r="E45" s="660" t="s">
        <v>3006</v>
      </c>
      <c r="F45" s="663">
        <v>2</v>
      </c>
      <c r="G45" s="663">
        <v>11.120000000000001</v>
      </c>
      <c r="H45" s="660">
        <v>1</v>
      </c>
      <c r="I45" s="660">
        <v>5.5600000000000005</v>
      </c>
      <c r="J45" s="663"/>
      <c r="K45" s="663"/>
      <c r="L45" s="660"/>
      <c r="M45" s="660"/>
      <c r="N45" s="663">
        <v>10</v>
      </c>
      <c r="O45" s="663">
        <v>55.56</v>
      </c>
      <c r="P45" s="676">
        <v>4.9964028776978413</v>
      </c>
      <c r="Q45" s="664">
        <v>5.556</v>
      </c>
    </row>
    <row r="46" spans="1:17" ht="14.4" customHeight="1" x14ac:dyDescent="0.3">
      <c r="A46" s="659" t="s">
        <v>2953</v>
      </c>
      <c r="B46" s="660" t="s">
        <v>2950</v>
      </c>
      <c r="C46" s="660" t="s">
        <v>2945</v>
      </c>
      <c r="D46" s="660" t="s">
        <v>3007</v>
      </c>
      <c r="E46" s="660" t="s">
        <v>3008</v>
      </c>
      <c r="F46" s="663">
        <v>101</v>
      </c>
      <c r="G46" s="663">
        <v>10212.219999999999</v>
      </c>
      <c r="H46" s="660">
        <v>1</v>
      </c>
      <c r="I46" s="660">
        <v>101.11108910891089</v>
      </c>
      <c r="J46" s="663">
        <v>75</v>
      </c>
      <c r="K46" s="663">
        <v>7583.32</v>
      </c>
      <c r="L46" s="660">
        <v>0.7425731133876865</v>
      </c>
      <c r="M46" s="660">
        <v>101.11093333333334</v>
      </c>
      <c r="N46" s="663">
        <v>134</v>
      </c>
      <c r="O46" s="663">
        <v>13548.88</v>
      </c>
      <c r="P46" s="676">
        <v>1.3267320915530609</v>
      </c>
      <c r="Q46" s="664">
        <v>101.1110447761194</v>
      </c>
    </row>
    <row r="47" spans="1:17" ht="14.4" customHeight="1" x14ac:dyDescent="0.3">
      <c r="A47" s="659" t="s">
        <v>2953</v>
      </c>
      <c r="B47" s="660" t="s">
        <v>2950</v>
      </c>
      <c r="C47" s="660" t="s">
        <v>2945</v>
      </c>
      <c r="D47" s="660" t="s">
        <v>3009</v>
      </c>
      <c r="E47" s="660" t="s">
        <v>3010</v>
      </c>
      <c r="F47" s="663">
        <v>10</v>
      </c>
      <c r="G47" s="663">
        <v>766.67</v>
      </c>
      <c r="H47" s="660">
        <v>1</v>
      </c>
      <c r="I47" s="660">
        <v>76.667000000000002</v>
      </c>
      <c r="J47" s="663">
        <v>1</v>
      </c>
      <c r="K47" s="663">
        <v>76.67</v>
      </c>
      <c r="L47" s="660">
        <v>0.10000391302646511</v>
      </c>
      <c r="M47" s="660">
        <v>76.67</v>
      </c>
      <c r="N47" s="663">
        <v>1</v>
      </c>
      <c r="O47" s="663">
        <v>76.67</v>
      </c>
      <c r="P47" s="676">
        <v>0.10000391302646511</v>
      </c>
      <c r="Q47" s="664">
        <v>76.67</v>
      </c>
    </row>
    <row r="48" spans="1:17" ht="14.4" customHeight="1" x14ac:dyDescent="0.3">
      <c r="A48" s="659" t="s">
        <v>2953</v>
      </c>
      <c r="B48" s="660" t="s">
        <v>2950</v>
      </c>
      <c r="C48" s="660" t="s">
        <v>2945</v>
      </c>
      <c r="D48" s="660" t="s">
        <v>3011</v>
      </c>
      <c r="E48" s="660" t="s">
        <v>3012</v>
      </c>
      <c r="F48" s="663">
        <v>13</v>
      </c>
      <c r="G48" s="663">
        <v>0</v>
      </c>
      <c r="H48" s="660"/>
      <c r="I48" s="660">
        <v>0</v>
      </c>
      <c r="J48" s="663">
        <v>17</v>
      </c>
      <c r="K48" s="663">
        <v>0</v>
      </c>
      <c r="L48" s="660"/>
      <c r="M48" s="660">
        <v>0</v>
      </c>
      <c r="N48" s="663">
        <v>6</v>
      </c>
      <c r="O48" s="663">
        <v>0</v>
      </c>
      <c r="P48" s="676"/>
      <c r="Q48" s="664">
        <v>0</v>
      </c>
    </row>
    <row r="49" spans="1:17" ht="14.4" customHeight="1" x14ac:dyDescent="0.3">
      <c r="A49" s="659" t="s">
        <v>2953</v>
      </c>
      <c r="B49" s="660" t="s">
        <v>2950</v>
      </c>
      <c r="C49" s="660" t="s">
        <v>2945</v>
      </c>
      <c r="D49" s="660" t="s">
        <v>3013</v>
      </c>
      <c r="E49" s="660" t="s">
        <v>3014</v>
      </c>
      <c r="F49" s="663">
        <v>135</v>
      </c>
      <c r="G49" s="663">
        <v>0</v>
      </c>
      <c r="H49" s="660"/>
      <c r="I49" s="660">
        <v>0</v>
      </c>
      <c r="J49" s="663">
        <v>155</v>
      </c>
      <c r="K49" s="663">
        <v>0</v>
      </c>
      <c r="L49" s="660"/>
      <c r="M49" s="660">
        <v>0</v>
      </c>
      <c r="N49" s="663">
        <v>165</v>
      </c>
      <c r="O49" s="663">
        <v>0</v>
      </c>
      <c r="P49" s="676"/>
      <c r="Q49" s="664">
        <v>0</v>
      </c>
    </row>
    <row r="50" spans="1:17" ht="14.4" customHeight="1" x14ac:dyDescent="0.3">
      <c r="A50" s="659" t="s">
        <v>2953</v>
      </c>
      <c r="B50" s="660" t="s">
        <v>2950</v>
      </c>
      <c r="C50" s="660" t="s">
        <v>2945</v>
      </c>
      <c r="D50" s="660" t="s">
        <v>3015</v>
      </c>
      <c r="E50" s="660" t="s">
        <v>3016</v>
      </c>
      <c r="F50" s="663">
        <v>1898</v>
      </c>
      <c r="G50" s="663">
        <v>579944.45000000007</v>
      </c>
      <c r="H50" s="660">
        <v>1</v>
      </c>
      <c r="I50" s="660">
        <v>305.55555848261332</v>
      </c>
      <c r="J50" s="663">
        <v>1890</v>
      </c>
      <c r="K50" s="663">
        <v>577500</v>
      </c>
      <c r="L50" s="660">
        <v>0.99578502734184271</v>
      </c>
      <c r="M50" s="660">
        <v>305.55555555555554</v>
      </c>
      <c r="N50" s="663">
        <v>2039</v>
      </c>
      <c r="O50" s="663">
        <v>623027.77</v>
      </c>
      <c r="P50" s="676">
        <v>1.0742887012713027</v>
      </c>
      <c r="Q50" s="664">
        <v>305.55555174104956</v>
      </c>
    </row>
    <row r="51" spans="1:17" ht="14.4" customHeight="1" x14ac:dyDescent="0.3">
      <c r="A51" s="659" t="s">
        <v>2953</v>
      </c>
      <c r="B51" s="660" t="s">
        <v>2950</v>
      </c>
      <c r="C51" s="660" t="s">
        <v>2945</v>
      </c>
      <c r="D51" s="660" t="s">
        <v>3017</v>
      </c>
      <c r="E51" s="660" t="s">
        <v>3018</v>
      </c>
      <c r="F51" s="663">
        <v>882</v>
      </c>
      <c r="G51" s="663">
        <v>0</v>
      </c>
      <c r="H51" s="660"/>
      <c r="I51" s="660">
        <v>0</v>
      </c>
      <c r="J51" s="663">
        <v>837</v>
      </c>
      <c r="K51" s="663">
        <v>0</v>
      </c>
      <c r="L51" s="660"/>
      <c r="M51" s="660">
        <v>0</v>
      </c>
      <c r="N51" s="663">
        <v>468</v>
      </c>
      <c r="O51" s="663">
        <v>0</v>
      </c>
      <c r="P51" s="676"/>
      <c r="Q51" s="664">
        <v>0</v>
      </c>
    </row>
    <row r="52" spans="1:17" ht="14.4" customHeight="1" x14ac:dyDescent="0.3">
      <c r="A52" s="659" t="s">
        <v>2953</v>
      </c>
      <c r="B52" s="660" t="s">
        <v>2950</v>
      </c>
      <c r="C52" s="660" t="s">
        <v>2945</v>
      </c>
      <c r="D52" s="660" t="s">
        <v>3019</v>
      </c>
      <c r="E52" s="660" t="s">
        <v>3020</v>
      </c>
      <c r="F52" s="663">
        <v>6843</v>
      </c>
      <c r="G52" s="663">
        <v>3117366.68</v>
      </c>
      <c r="H52" s="660">
        <v>1</v>
      </c>
      <c r="I52" s="660">
        <v>455.55555750401874</v>
      </c>
      <c r="J52" s="663">
        <v>6851</v>
      </c>
      <c r="K52" s="663">
        <v>3121011.120000001</v>
      </c>
      <c r="L52" s="660">
        <v>1.0011690764591097</v>
      </c>
      <c r="M52" s="660">
        <v>455.55555685301431</v>
      </c>
      <c r="N52" s="663">
        <v>7211</v>
      </c>
      <c r="O52" s="663">
        <v>3285011.13</v>
      </c>
      <c r="P52" s="676">
        <v>1.0537775844835808</v>
      </c>
      <c r="Q52" s="664">
        <v>455.55555817501039</v>
      </c>
    </row>
    <row r="53" spans="1:17" ht="14.4" customHeight="1" x14ac:dyDescent="0.3">
      <c r="A53" s="659" t="s">
        <v>2953</v>
      </c>
      <c r="B53" s="660" t="s">
        <v>2950</v>
      </c>
      <c r="C53" s="660" t="s">
        <v>2945</v>
      </c>
      <c r="D53" s="660" t="s">
        <v>3021</v>
      </c>
      <c r="E53" s="660" t="s">
        <v>3022</v>
      </c>
      <c r="F53" s="663">
        <v>2</v>
      </c>
      <c r="G53" s="663">
        <v>0</v>
      </c>
      <c r="H53" s="660"/>
      <c r="I53" s="660">
        <v>0</v>
      </c>
      <c r="J53" s="663"/>
      <c r="K53" s="663"/>
      <c r="L53" s="660"/>
      <c r="M53" s="660"/>
      <c r="N53" s="663"/>
      <c r="O53" s="663"/>
      <c r="P53" s="676"/>
      <c r="Q53" s="664"/>
    </row>
    <row r="54" spans="1:17" ht="14.4" customHeight="1" x14ac:dyDescent="0.3">
      <c r="A54" s="659" t="s">
        <v>2953</v>
      </c>
      <c r="B54" s="660" t="s">
        <v>2950</v>
      </c>
      <c r="C54" s="660" t="s">
        <v>2945</v>
      </c>
      <c r="D54" s="660" t="s">
        <v>3023</v>
      </c>
      <c r="E54" s="660" t="s">
        <v>3024</v>
      </c>
      <c r="F54" s="663">
        <v>103</v>
      </c>
      <c r="G54" s="663">
        <v>6065.57</v>
      </c>
      <c r="H54" s="660">
        <v>1</v>
      </c>
      <c r="I54" s="660">
        <v>58.889029126213586</v>
      </c>
      <c r="J54" s="663">
        <v>43</v>
      </c>
      <c r="K54" s="663">
        <v>2532.23</v>
      </c>
      <c r="L54" s="660">
        <v>0.41747601626887498</v>
      </c>
      <c r="M54" s="660">
        <v>58.88906976744186</v>
      </c>
      <c r="N54" s="663">
        <v>66</v>
      </c>
      <c r="O54" s="663">
        <v>3886.6699999999996</v>
      </c>
      <c r="P54" s="676">
        <v>0.64077572264436811</v>
      </c>
      <c r="Q54" s="664">
        <v>58.888939393939388</v>
      </c>
    </row>
    <row r="55" spans="1:17" ht="14.4" customHeight="1" x14ac:dyDescent="0.3">
      <c r="A55" s="659" t="s">
        <v>2953</v>
      </c>
      <c r="B55" s="660" t="s">
        <v>2950</v>
      </c>
      <c r="C55" s="660" t="s">
        <v>2945</v>
      </c>
      <c r="D55" s="660" t="s">
        <v>3025</v>
      </c>
      <c r="E55" s="660" t="s">
        <v>3026</v>
      </c>
      <c r="F55" s="663">
        <v>2841</v>
      </c>
      <c r="G55" s="663">
        <v>220966.65999999997</v>
      </c>
      <c r="H55" s="660">
        <v>1</v>
      </c>
      <c r="I55" s="660">
        <v>77.7777754311862</v>
      </c>
      <c r="J55" s="663">
        <v>2940</v>
      </c>
      <c r="K55" s="663">
        <v>228666.67</v>
      </c>
      <c r="L55" s="660">
        <v>1.0348469312067261</v>
      </c>
      <c r="M55" s="660">
        <v>77.777778911564624</v>
      </c>
      <c r="N55" s="663">
        <v>3230</v>
      </c>
      <c r="O55" s="663">
        <v>251222.22999999998</v>
      </c>
      <c r="P55" s="676">
        <v>1.1369236879445976</v>
      </c>
      <c r="Q55" s="664">
        <v>77.777780185758502</v>
      </c>
    </row>
    <row r="56" spans="1:17" ht="14.4" customHeight="1" x14ac:dyDescent="0.3">
      <c r="A56" s="659" t="s">
        <v>2953</v>
      </c>
      <c r="B56" s="660" t="s">
        <v>2950</v>
      </c>
      <c r="C56" s="660" t="s">
        <v>2945</v>
      </c>
      <c r="D56" s="660" t="s">
        <v>3027</v>
      </c>
      <c r="E56" s="660" t="s">
        <v>3028</v>
      </c>
      <c r="F56" s="663">
        <v>0</v>
      </c>
      <c r="G56" s="663">
        <v>0</v>
      </c>
      <c r="H56" s="660"/>
      <c r="I56" s="660"/>
      <c r="J56" s="663">
        <v>0</v>
      </c>
      <c r="K56" s="663">
        <v>0</v>
      </c>
      <c r="L56" s="660"/>
      <c r="M56" s="660"/>
      <c r="N56" s="663"/>
      <c r="O56" s="663"/>
      <c r="P56" s="676"/>
      <c r="Q56" s="664"/>
    </row>
    <row r="57" spans="1:17" ht="14.4" customHeight="1" x14ac:dyDescent="0.3">
      <c r="A57" s="659" t="s">
        <v>2953</v>
      </c>
      <c r="B57" s="660" t="s">
        <v>2950</v>
      </c>
      <c r="C57" s="660" t="s">
        <v>2945</v>
      </c>
      <c r="D57" s="660" t="s">
        <v>3029</v>
      </c>
      <c r="E57" s="660" t="s">
        <v>3030</v>
      </c>
      <c r="F57" s="663">
        <v>2562</v>
      </c>
      <c r="G57" s="663">
        <v>227733.33000000002</v>
      </c>
      <c r="H57" s="660">
        <v>1</v>
      </c>
      <c r="I57" s="660">
        <v>88.888887587822026</v>
      </c>
      <c r="J57" s="663">
        <v>2545</v>
      </c>
      <c r="K57" s="663">
        <v>226222.21</v>
      </c>
      <c r="L57" s="660">
        <v>0.99336451980919949</v>
      </c>
      <c r="M57" s="660">
        <v>88.888884086444008</v>
      </c>
      <c r="N57" s="663">
        <v>2345</v>
      </c>
      <c r="O57" s="663">
        <v>208444.46</v>
      </c>
      <c r="P57" s="676">
        <v>0.91530062815135571</v>
      </c>
      <c r="Q57" s="664">
        <v>88.888895522388054</v>
      </c>
    </row>
    <row r="58" spans="1:17" ht="14.4" customHeight="1" x14ac:dyDescent="0.3">
      <c r="A58" s="659" t="s">
        <v>2953</v>
      </c>
      <c r="B58" s="660" t="s">
        <v>2950</v>
      </c>
      <c r="C58" s="660" t="s">
        <v>2945</v>
      </c>
      <c r="D58" s="660" t="s">
        <v>3031</v>
      </c>
      <c r="E58" s="660" t="s">
        <v>3032</v>
      </c>
      <c r="F58" s="663">
        <v>14</v>
      </c>
      <c r="G58" s="663">
        <v>606.66000000000008</v>
      </c>
      <c r="H58" s="660">
        <v>1</v>
      </c>
      <c r="I58" s="660">
        <v>43.332857142857151</v>
      </c>
      <c r="J58" s="663">
        <v>12</v>
      </c>
      <c r="K58" s="663">
        <v>520</v>
      </c>
      <c r="L58" s="660">
        <v>0.85715227639864167</v>
      </c>
      <c r="M58" s="660">
        <v>43.333333333333336</v>
      </c>
      <c r="N58" s="663">
        <v>4</v>
      </c>
      <c r="O58" s="663">
        <v>173.32999999999998</v>
      </c>
      <c r="P58" s="676">
        <v>0.28571193090033947</v>
      </c>
      <c r="Q58" s="664">
        <v>43.332499999999996</v>
      </c>
    </row>
    <row r="59" spans="1:17" ht="14.4" customHeight="1" x14ac:dyDescent="0.3">
      <c r="A59" s="659" t="s">
        <v>2953</v>
      </c>
      <c r="B59" s="660" t="s">
        <v>2950</v>
      </c>
      <c r="C59" s="660" t="s">
        <v>2945</v>
      </c>
      <c r="D59" s="660" t="s">
        <v>3033</v>
      </c>
      <c r="E59" s="660" t="s">
        <v>3034</v>
      </c>
      <c r="F59" s="663">
        <v>93</v>
      </c>
      <c r="G59" s="663">
        <v>8990.01</v>
      </c>
      <c r="H59" s="660">
        <v>1</v>
      </c>
      <c r="I59" s="660">
        <v>96.666774193548392</v>
      </c>
      <c r="J59" s="663">
        <v>83</v>
      </c>
      <c r="K59" s="663">
        <v>8023.34</v>
      </c>
      <c r="L59" s="660">
        <v>0.89247286710470841</v>
      </c>
      <c r="M59" s="660">
        <v>96.666746987951811</v>
      </c>
      <c r="N59" s="663">
        <v>135</v>
      </c>
      <c r="O59" s="663">
        <v>13050</v>
      </c>
      <c r="P59" s="676">
        <v>1.4516112885302686</v>
      </c>
      <c r="Q59" s="664">
        <v>96.666666666666671</v>
      </c>
    </row>
    <row r="60" spans="1:17" ht="14.4" customHeight="1" x14ac:dyDescent="0.3">
      <c r="A60" s="659" t="s">
        <v>2953</v>
      </c>
      <c r="B60" s="660" t="s">
        <v>2950</v>
      </c>
      <c r="C60" s="660" t="s">
        <v>2945</v>
      </c>
      <c r="D60" s="660" t="s">
        <v>3035</v>
      </c>
      <c r="E60" s="660" t="s">
        <v>3036</v>
      </c>
      <c r="F60" s="663">
        <v>437</v>
      </c>
      <c r="G60" s="663">
        <v>145666.66</v>
      </c>
      <c r="H60" s="660">
        <v>1</v>
      </c>
      <c r="I60" s="660">
        <v>333.3333180778032</v>
      </c>
      <c r="J60" s="663">
        <v>521</v>
      </c>
      <c r="K60" s="663">
        <v>173666.67</v>
      </c>
      <c r="L60" s="660">
        <v>1.1922197570809958</v>
      </c>
      <c r="M60" s="660">
        <v>333.333339731286</v>
      </c>
      <c r="N60" s="663">
        <v>747</v>
      </c>
      <c r="O60" s="663">
        <v>249000</v>
      </c>
      <c r="P60" s="676">
        <v>1.7093822292623446</v>
      </c>
      <c r="Q60" s="664">
        <v>333.33333333333331</v>
      </c>
    </row>
    <row r="61" spans="1:17" ht="14.4" customHeight="1" x14ac:dyDescent="0.3">
      <c r="A61" s="659" t="s">
        <v>2953</v>
      </c>
      <c r="B61" s="660" t="s">
        <v>2950</v>
      </c>
      <c r="C61" s="660" t="s">
        <v>2945</v>
      </c>
      <c r="D61" s="660" t="s">
        <v>3037</v>
      </c>
      <c r="E61" s="660" t="s">
        <v>3038</v>
      </c>
      <c r="F61" s="663">
        <v>3</v>
      </c>
      <c r="G61" s="663">
        <v>603.33000000000004</v>
      </c>
      <c r="H61" s="660">
        <v>1</v>
      </c>
      <c r="I61" s="660">
        <v>201.11</v>
      </c>
      <c r="J61" s="663"/>
      <c r="K61" s="663"/>
      <c r="L61" s="660"/>
      <c r="M61" s="660"/>
      <c r="N61" s="663"/>
      <c r="O61" s="663"/>
      <c r="P61" s="676"/>
      <c r="Q61" s="664"/>
    </row>
    <row r="62" spans="1:17" ht="14.4" customHeight="1" x14ac:dyDescent="0.3">
      <c r="A62" s="659" t="s">
        <v>2953</v>
      </c>
      <c r="B62" s="660" t="s">
        <v>2950</v>
      </c>
      <c r="C62" s="660" t="s">
        <v>2945</v>
      </c>
      <c r="D62" s="660" t="s">
        <v>3039</v>
      </c>
      <c r="E62" s="660" t="s">
        <v>3040</v>
      </c>
      <c r="F62" s="663">
        <v>1</v>
      </c>
      <c r="G62" s="663">
        <v>140</v>
      </c>
      <c r="H62" s="660">
        <v>1</v>
      </c>
      <c r="I62" s="660">
        <v>140</v>
      </c>
      <c r="J62" s="663"/>
      <c r="K62" s="663"/>
      <c r="L62" s="660"/>
      <c r="M62" s="660"/>
      <c r="N62" s="663">
        <v>2</v>
      </c>
      <c r="O62" s="663">
        <v>280</v>
      </c>
      <c r="P62" s="676">
        <v>2</v>
      </c>
      <c r="Q62" s="664">
        <v>140</v>
      </c>
    </row>
    <row r="63" spans="1:17" ht="14.4" customHeight="1" x14ac:dyDescent="0.3">
      <c r="A63" s="659" t="s">
        <v>2953</v>
      </c>
      <c r="B63" s="660" t="s">
        <v>2950</v>
      </c>
      <c r="C63" s="660" t="s">
        <v>2945</v>
      </c>
      <c r="D63" s="660" t="s">
        <v>3041</v>
      </c>
      <c r="E63" s="660" t="s">
        <v>3042</v>
      </c>
      <c r="F63" s="663"/>
      <c r="G63" s="663"/>
      <c r="H63" s="660"/>
      <c r="I63" s="660"/>
      <c r="J63" s="663">
        <v>1</v>
      </c>
      <c r="K63" s="663">
        <v>75.56</v>
      </c>
      <c r="L63" s="660"/>
      <c r="M63" s="660">
        <v>75.56</v>
      </c>
      <c r="N63" s="663"/>
      <c r="O63" s="663"/>
      <c r="P63" s="676"/>
      <c r="Q63" s="664"/>
    </row>
    <row r="64" spans="1:17" ht="14.4" customHeight="1" x14ac:dyDescent="0.3">
      <c r="A64" s="659" t="s">
        <v>2953</v>
      </c>
      <c r="B64" s="660" t="s">
        <v>2950</v>
      </c>
      <c r="C64" s="660" t="s">
        <v>2945</v>
      </c>
      <c r="D64" s="660" t="s">
        <v>3043</v>
      </c>
      <c r="E64" s="660" t="s">
        <v>3044</v>
      </c>
      <c r="F64" s="663">
        <v>2671</v>
      </c>
      <c r="G64" s="663">
        <v>3427783.33</v>
      </c>
      <c r="H64" s="660">
        <v>1</v>
      </c>
      <c r="I64" s="660">
        <v>1283.3333320853612</v>
      </c>
      <c r="J64" s="663">
        <v>2566</v>
      </c>
      <c r="K64" s="663">
        <v>3293033.33</v>
      </c>
      <c r="L64" s="660">
        <v>0.96068888053084733</v>
      </c>
      <c r="M64" s="660">
        <v>1283.3333320342947</v>
      </c>
      <c r="N64" s="663">
        <v>2349</v>
      </c>
      <c r="O64" s="663">
        <v>3014550</v>
      </c>
      <c r="P64" s="676">
        <v>0.87944590126704414</v>
      </c>
      <c r="Q64" s="664">
        <v>1283.3333333333333</v>
      </c>
    </row>
    <row r="65" spans="1:17" ht="14.4" customHeight="1" x14ac:dyDescent="0.3">
      <c r="A65" s="659" t="s">
        <v>2953</v>
      </c>
      <c r="B65" s="660" t="s">
        <v>2950</v>
      </c>
      <c r="C65" s="660" t="s">
        <v>2945</v>
      </c>
      <c r="D65" s="660" t="s">
        <v>3045</v>
      </c>
      <c r="E65" s="660" t="s">
        <v>3046</v>
      </c>
      <c r="F65" s="663">
        <v>16</v>
      </c>
      <c r="G65" s="663">
        <v>7466.67</v>
      </c>
      <c r="H65" s="660">
        <v>1</v>
      </c>
      <c r="I65" s="660">
        <v>466.666875</v>
      </c>
      <c r="J65" s="663">
        <v>8</v>
      </c>
      <c r="K65" s="663">
        <v>3733.34</v>
      </c>
      <c r="L65" s="660">
        <v>0.50000066964255818</v>
      </c>
      <c r="M65" s="660">
        <v>466.66750000000002</v>
      </c>
      <c r="N65" s="663">
        <v>10</v>
      </c>
      <c r="O65" s="663">
        <v>4666.68</v>
      </c>
      <c r="P65" s="676">
        <v>0.62500150669575594</v>
      </c>
      <c r="Q65" s="664">
        <v>466.66800000000001</v>
      </c>
    </row>
    <row r="66" spans="1:17" ht="14.4" customHeight="1" x14ac:dyDescent="0.3">
      <c r="A66" s="659" t="s">
        <v>2953</v>
      </c>
      <c r="B66" s="660" t="s">
        <v>2950</v>
      </c>
      <c r="C66" s="660" t="s">
        <v>2945</v>
      </c>
      <c r="D66" s="660" t="s">
        <v>3047</v>
      </c>
      <c r="E66" s="660" t="s">
        <v>3048</v>
      </c>
      <c r="F66" s="663">
        <v>128</v>
      </c>
      <c r="G66" s="663">
        <v>14933.34</v>
      </c>
      <c r="H66" s="660">
        <v>1</v>
      </c>
      <c r="I66" s="660">
        <v>116.66671875</v>
      </c>
      <c r="J66" s="663">
        <v>166</v>
      </c>
      <c r="K66" s="663">
        <v>19366.68</v>
      </c>
      <c r="L66" s="660">
        <v>1.2968753138949491</v>
      </c>
      <c r="M66" s="660">
        <v>116.66674698795181</v>
      </c>
      <c r="N66" s="663">
        <v>171</v>
      </c>
      <c r="O66" s="663">
        <v>19950</v>
      </c>
      <c r="P66" s="676">
        <v>1.3359369035995965</v>
      </c>
      <c r="Q66" s="664">
        <v>116.66666666666667</v>
      </c>
    </row>
    <row r="67" spans="1:17" ht="14.4" customHeight="1" x14ac:dyDescent="0.3">
      <c r="A67" s="659" t="s">
        <v>2953</v>
      </c>
      <c r="B67" s="660" t="s">
        <v>2950</v>
      </c>
      <c r="C67" s="660" t="s">
        <v>2945</v>
      </c>
      <c r="D67" s="660" t="s">
        <v>3049</v>
      </c>
      <c r="E67" s="660" t="s">
        <v>3050</v>
      </c>
      <c r="F67" s="663">
        <v>53</v>
      </c>
      <c r="G67" s="663">
        <v>24733.329999999994</v>
      </c>
      <c r="H67" s="660">
        <v>1</v>
      </c>
      <c r="I67" s="660">
        <v>466.66660377358482</v>
      </c>
      <c r="J67" s="663">
        <v>48</v>
      </c>
      <c r="K67" s="663">
        <v>22400</v>
      </c>
      <c r="L67" s="660">
        <v>0.9056604994151618</v>
      </c>
      <c r="M67" s="660">
        <v>466.66666666666669</v>
      </c>
      <c r="N67" s="663">
        <v>33</v>
      </c>
      <c r="O67" s="663">
        <v>15400</v>
      </c>
      <c r="P67" s="676">
        <v>0.62264159334792379</v>
      </c>
      <c r="Q67" s="664">
        <v>466.66666666666669</v>
      </c>
    </row>
    <row r="68" spans="1:17" ht="14.4" customHeight="1" x14ac:dyDescent="0.3">
      <c r="A68" s="659" t="s">
        <v>2953</v>
      </c>
      <c r="B68" s="660" t="s">
        <v>2950</v>
      </c>
      <c r="C68" s="660" t="s">
        <v>2945</v>
      </c>
      <c r="D68" s="660" t="s">
        <v>2951</v>
      </c>
      <c r="E68" s="660" t="s">
        <v>2952</v>
      </c>
      <c r="F68" s="663">
        <v>1</v>
      </c>
      <c r="G68" s="663">
        <v>327.78</v>
      </c>
      <c r="H68" s="660">
        <v>1</v>
      </c>
      <c r="I68" s="660">
        <v>327.78</v>
      </c>
      <c r="J68" s="663"/>
      <c r="K68" s="663"/>
      <c r="L68" s="660"/>
      <c r="M68" s="660"/>
      <c r="N68" s="663"/>
      <c r="O68" s="663"/>
      <c r="P68" s="676"/>
      <c r="Q68" s="664"/>
    </row>
    <row r="69" spans="1:17" ht="14.4" customHeight="1" x14ac:dyDescent="0.3">
      <c r="A69" s="659" t="s">
        <v>2953</v>
      </c>
      <c r="B69" s="660" t="s">
        <v>2950</v>
      </c>
      <c r="C69" s="660" t="s">
        <v>2945</v>
      </c>
      <c r="D69" s="660" t="s">
        <v>3051</v>
      </c>
      <c r="E69" s="660" t="s">
        <v>3052</v>
      </c>
      <c r="F69" s="663">
        <v>17</v>
      </c>
      <c r="G69" s="663">
        <v>14166.66</v>
      </c>
      <c r="H69" s="660">
        <v>1</v>
      </c>
      <c r="I69" s="660">
        <v>833.33294117647063</v>
      </c>
      <c r="J69" s="663">
        <v>16</v>
      </c>
      <c r="K69" s="663">
        <v>13333.34</v>
      </c>
      <c r="L69" s="660">
        <v>0.94117738408347484</v>
      </c>
      <c r="M69" s="660">
        <v>833.33375000000001</v>
      </c>
      <c r="N69" s="663">
        <v>12</v>
      </c>
      <c r="O69" s="663">
        <v>10000.01</v>
      </c>
      <c r="P69" s="676">
        <v>0.7058833910039487</v>
      </c>
      <c r="Q69" s="664">
        <v>833.33416666666665</v>
      </c>
    </row>
    <row r="70" spans="1:17" ht="14.4" customHeight="1" x14ac:dyDescent="0.3">
      <c r="A70" s="659" t="s">
        <v>2953</v>
      </c>
      <c r="B70" s="660" t="s">
        <v>2950</v>
      </c>
      <c r="C70" s="660" t="s">
        <v>2945</v>
      </c>
      <c r="D70" s="660" t="s">
        <v>3053</v>
      </c>
      <c r="E70" s="660" t="s">
        <v>3054</v>
      </c>
      <c r="F70" s="663"/>
      <c r="G70" s="663"/>
      <c r="H70" s="660"/>
      <c r="I70" s="660"/>
      <c r="J70" s="663"/>
      <c r="K70" s="663"/>
      <c r="L70" s="660"/>
      <c r="M70" s="660"/>
      <c r="N70" s="663">
        <v>3</v>
      </c>
      <c r="O70" s="663">
        <v>876.66000000000008</v>
      </c>
      <c r="P70" s="676"/>
      <c r="Q70" s="664">
        <v>292.22000000000003</v>
      </c>
    </row>
    <row r="71" spans="1:17" ht="14.4" customHeight="1" x14ac:dyDescent="0.3">
      <c r="A71" s="659" t="s">
        <v>2953</v>
      </c>
      <c r="B71" s="660" t="s">
        <v>2950</v>
      </c>
      <c r="C71" s="660" t="s">
        <v>2945</v>
      </c>
      <c r="D71" s="660" t="s">
        <v>3055</v>
      </c>
      <c r="E71" s="660" t="s">
        <v>3056</v>
      </c>
      <c r="F71" s="663">
        <v>10</v>
      </c>
      <c r="G71" s="663">
        <v>55.56</v>
      </c>
      <c r="H71" s="660">
        <v>1</v>
      </c>
      <c r="I71" s="660">
        <v>5.556</v>
      </c>
      <c r="J71" s="663">
        <v>7</v>
      </c>
      <c r="K71" s="663">
        <v>38.89</v>
      </c>
      <c r="L71" s="660">
        <v>0.69996400287976956</v>
      </c>
      <c r="M71" s="660">
        <v>5.555714285714286</v>
      </c>
      <c r="N71" s="663">
        <v>29</v>
      </c>
      <c r="O71" s="663">
        <v>161.12</v>
      </c>
      <c r="P71" s="676">
        <v>2.8999280057595391</v>
      </c>
      <c r="Q71" s="664">
        <v>5.5558620689655172</v>
      </c>
    </row>
    <row r="72" spans="1:17" ht="14.4" customHeight="1" x14ac:dyDescent="0.3">
      <c r="A72" s="659" t="s">
        <v>2953</v>
      </c>
      <c r="B72" s="660" t="s">
        <v>2950</v>
      </c>
      <c r="C72" s="660" t="s">
        <v>2945</v>
      </c>
      <c r="D72" s="660" t="s">
        <v>3057</v>
      </c>
      <c r="E72" s="660" t="s">
        <v>3058</v>
      </c>
      <c r="F72" s="663"/>
      <c r="G72" s="663"/>
      <c r="H72" s="660"/>
      <c r="I72" s="660"/>
      <c r="J72" s="663">
        <v>1</v>
      </c>
      <c r="K72" s="663">
        <v>645.55999999999995</v>
      </c>
      <c r="L72" s="660"/>
      <c r="M72" s="660">
        <v>645.55999999999995</v>
      </c>
      <c r="N72" s="663"/>
      <c r="O72" s="663"/>
      <c r="P72" s="676"/>
      <c r="Q72" s="664"/>
    </row>
    <row r="73" spans="1:17" ht="14.4" customHeight="1" x14ac:dyDescent="0.3">
      <c r="A73" s="659" t="s">
        <v>2953</v>
      </c>
      <c r="B73" s="660" t="s">
        <v>2950</v>
      </c>
      <c r="C73" s="660" t="s">
        <v>2945</v>
      </c>
      <c r="D73" s="660" t="s">
        <v>3059</v>
      </c>
      <c r="E73" s="660" t="s">
        <v>3060</v>
      </c>
      <c r="F73" s="663">
        <v>2</v>
      </c>
      <c r="G73" s="663">
        <v>444.44</v>
      </c>
      <c r="H73" s="660">
        <v>1</v>
      </c>
      <c r="I73" s="660">
        <v>222.22</v>
      </c>
      <c r="J73" s="663">
        <v>0</v>
      </c>
      <c r="K73" s="663">
        <v>0</v>
      </c>
      <c r="L73" s="660">
        <v>0</v>
      </c>
      <c r="M73" s="660"/>
      <c r="N73" s="663"/>
      <c r="O73" s="663"/>
      <c r="P73" s="676"/>
      <c r="Q73" s="664"/>
    </row>
    <row r="74" spans="1:17" ht="14.4" customHeight="1" x14ac:dyDescent="0.3">
      <c r="A74" s="659" t="s">
        <v>2953</v>
      </c>
      <c r="B74" s="660" t="s">
        <v>2950</v>
      </c>
      <c r="C74" s="660" t="s">
        <v>1632</v>
      </c>
      <c r="D74" s="660" t="s">
        <v>3011</v>
      </c>
      <c r="E74" s="660" t="s">
        <v>3012</v>
      </c>
      <c r="F74" s="663"/>
      <c r="G74" s="663"/>
      <c r="H74" s="660"/>
      <c r="I74" s="660"/>
      <c r="J74" s="663">
        <v>2</v>
      </c>
      <c r="K74" s="663">
        <v>0</v>
      </c>
      <c r="L74" s="660"/>
      <c r="M74" s="660">
        <v>0</v>
      </c>
      <c r="N74" s="663"/>
      <c r="O74" s="663"/>
      <c r="P74" s="676"/>
      <c r="Q74" s="664"/>
    </row>
    <row r="75" spans="1:17" ht="14.4" customHeight="1" x14ac:dyDescent="0.3">
      <c r="A75" s="659" t="s">
        <v>2953</v>
      </c>
      <c r="B75" s="660" t="s">
        <v>2950</v>
      </c>
      <c r="C75" s="660" t="s">
        <v>1632</v>
      </c>
      <c r="D75" s="660" t="s">
        <v>3017</v>
      </c>
      <c r="E75" s="660" t="s">
        <v>3018</v>
      </c>
      <c r="F75" s="663"/>
      <c r="G75" s="663"/>
      <c r="H75" s="660"/>
      <c r="I75" s="660"/>
      <c r="J75" s="663">
        <v>75</v>
      </c>
      <c r="K75" s="663">
        <v>0</v>
      </c>
      <c r="L75" s="660"/>
      <c r="M75" s="660">
        <v>0</v>
      </c>
      <c r="N75" s="663"/>
      <c r="O75" s="663"/>
      <c r="P75" s="676"/>
      <c r="Q75" s="664"/>
    </row>
    <row r="76" spans="1:17" ht="14.4" customHeight="1" x14ac:dyDescent="0.3">
      <c r="A76" s="659" t="s">
        <v>2953</v>
      </c>
      <c r="B76" s="660" t="s">
        <v>2950</v>
      </c>
      <c r="C76" s="660" t="s">
        <v>1633</v>
      </c>
      <c r="D76" s="660" t="s">
        <v>2980</v>
      </c>
      <c r="E76" s="660" t="s">
        <v>2981</v>
      </c>
      <c r="F76" s="663"/>
      <c r="G76" s="663"/>
      <c r="H76" s="660"/>
      <c r="I76" s="660"/>
      <c r="J76" s="663"/>
      <c r="K76" s="663"/>
      <c r="L76" s="660"/>
      <c r="M76" s="660"/>
      <c r="N76" s="663">
        <v>1</v>
      </c>
      <c r="O76" s="663">
        <v>77.78</v>
      </c>
      <c r="P76" s="676"/>
      <c r="Q76" s="664">
        <v>77.78</v>
      </c>
    </row>
    <row r="77" spans="1:17" ht="14.4" customHeight="1" x14ac:dyDescent="0.3">
      <c r="A77" s="659" t="s">
        <v>2953</v>
      </c>
      <c r="B77" s="660" t="s">
        <v>2950</v>
      </c>
      <c r="C77" s="660" t="s">
        <v>1633</v>
      </c>
      <c r="D77" s="660" t="s">
        <v>2986</v>
      </c>
      <c r="E77" s="660" t="s">
        <v>2987</v>
      </c>
      <c r="F77" s="663"/>
      <c r="G77" s="663"/>
      <c r="H77" s="660"/>
      <c r="I77" s="660"/>
      <c r="J77" s="663"/>
      <c r="K77" s="663"/>
      <c r="L77" s="660"/>
      <c r="M77" s="660"/>
      <c r="N77" s="663">
        <v>2</v>
      </c>
      <c r="O77" s="663">
        <v>222.22</v>
      </c>
      <c r="P77" s="676"/>
      <c r="Q77" s="664">
        <v>111.11</v>
      </c>
    </row>
    <row r="78" spans="1:17" ht="14.4" customHeight="1" x14ac:dyDescent="0.3">
      <c r="A78" s="659" t="s">
        <v>2953</v>
      </c>
      <c r="B78" s="660" t="s">
        <v>2950</v>
      </c>
      <c r="C78" s="660" t="s">
        <v>1633</v>
      </c>
      <c r="D78" s="660" t="s">
        <v>3021</v>
      </c>
      <c r="E78" s="660" t="s">
        <v>3022</v>
      </c>
      <c r="F78" s="663"/>
      <c r="G78" s="663"/>
      <c r="H78" s="660"/>
      <c r="I78" s="660"/>
      <c r="J78" s="663"/>
      <c r="K78" s="663"/>
      <c r="L78" s="660"/>
      <c r="M78" s="660"/>
      <c r="N78" s="663">
        <v>5</v>
      </c>
      <c r="O78" s="663">
        <v>0</v>
      </c>
      <c r="P78" s="676"/>
      <c r="Q78" s="664">
        <v>0</v>
      </c>
    </row>
    <row r="79" spans="1:17" ht="14.4" customHeight="1" x14ac:dyDescent="0.3">
      <c r="A79" s="659" t="s">
        <v>2953</v>
      </c>
      <c r="B79" s="660" t="s">
        <v>2950</v>
      </c>
      <c r="C79" s="660" t="s">
        <v>1633</v>
      </c>
      <c r="D79" s="660" t="s">
        <v>3029</v>
      </c>
      <c r="E79" s="660" t="s">
        <v>3030</v>
      </c>
      <c r="F79" s="663"/>
      <c r="G79" s="663"/>
      <c r="H79" s="660"/>
      <c r="I79" s="660"/>
      <c r="J79" s="663"/>
      <c r="K79" s="663"/>
      <c r="L79" s="660"/>
      <c r="M79" s="660"/>
      <c r="N79" s="663">
        <v>1</v>
      </c>
      <c r="O79" s="663">
        <v>88.89</v>
      </c>
      <c r="P79" s="676"/>
      <c r="Q79" s="664">
        <v>88.89</v>
      </c>
    </row>
    <row r="80" spans="1:17" ht="14.4" customHeight="1" x14ac:dyDescent="0.3">
      <c r="A80" s="659" t="s">
        <v>2953</v>
      </c>
      <c r="B80" s="660" t="s">
        <v>2950</v>
      </c>
      <c r="C80" s="660" t="s">
        <v>1633</v>
      </c>
      <c r="D80" s="660" t="s">
        <v>3047</v>
      </c>
      <c r="E80" s="660" t="s">
        <v>3048</v>
      </c>
      <c r="F80" s="663"/>
      <c r="G80" s="663"/>
      <c r="H80" s="660"/>
      <c r="I80" s="660"/>
      <c r="J80" s="663"/>
      <c r="K80" s="663"/>
      <c r="L80" s="660"/>
      <c r="M80" s="660"/>
      <c r="N80" s="663">
        <v>1</v>
      </c>
      <c r="O80" s="663">
        <v>116.67</v>
      </c>
      <c r="P80" s="676"/>
      <c r="Q80" s="664">
        <v>116.67</v>
      </c>
    </row>
    <row r="81" spans="1:17" ht="14.4" customHeight="1" x14ac:dyDescent="0.3">
      <c r="A81" s="659" t="s">
        <v>2953</v>
      </c>
      <c r="B81" s="660" t="s">
        <v>2950</v>
      </c>
      <c r="C81" s="660" t="s">
        <v>1633</v>
      </c>
      <c r="D81" s="660" t="s">
        <v>2951</v>
      </c>
      <c r="E81" s="660" t="s">
        <v>2952</v>
      </c>
      <c r="F81" s="663"/>
      <c r="G81" s="663"/>
      <c r="H81" s="660"/>
      <c r="I81" s="660"/>
      <c r="J81" s="663"/>
      <c r="K81" s="663"/>
      <c r="L81" s="660"/>
      <c r="M81" s="660"/>
      <c r="N81" s="663">
        <v>5</v>
      </c>
      <c r="O81" s="663">
        <v>1638.8999999999999</v>
      </c>
      <c r="P81" s="676"/>
      <c r="Q81" s="664">
        <v>327.78</v>
      </c>
    </row>
    <row r="82" spans="1:17" ht="14.4" customHeight="1" x14ac:dyDescent="0.3">
      <c r="A82" s="659" t="s">
        <v>2953</v>
      </c>
      <c r="B82" s="660" t="s">
        <v>2950</v>
      </c>
      <c r="C82" s="660" t="s">
        <v>1634</v>
      </c>
      <c r="D82" s="660" t="s">
        <v>3017</v>
      </c>
      <c r="E82" s="660" t="s">
        <v>3018</v>
      </c>
      <c r="F82" s="663"/>
      <c r="G82" s="663"/>
      <c r="H82" s="660"/>
      <c r="I82" s="660"/>
      <c r="J82" s="663">
        <v>90</v>
      </c>
      <c r="K82" s="663">
        <v>0</v>
      </c>
      <c r="L82" s="660"/>
      <c r="M82" s="660">
        <v>0</v>
      </c>
      <c r="N82" s="663"/>
      <c r="O82" s="663"/>
      <c r="P82" s="676"/>
      <c r="Q82" s="664"/>
    </row>
    <row r="83" spans="1:17" ht="14.4" customHeight="1" x14ac:dyDescent="0.3">
      <c r="A83" s="659" t="s">
        <v>2953</v>
      </c>
      <c r="B83" s="660" t="s">
        <v>2950</v>
      </c>
      <c r="C83" s="660" t="s">
        <v>1635</v>
      </c>
      <c r="D83" s="660" t="s">
        <v>3003</v>
      </c>
      <c r="E83" s="660" t="s">
        <v>3004</v>
      </c>
      <c r="F83" s="663"/>
      <c r="G83" s="663"/>
      <c r="H83" s="660"/>
      <c r="I83" s="660"/>
      <c r="J83" s="663">
        <v>2</v>
      </c>
      <c r="K83" s="663">
        <v>100</v>
      </c>
      <c r="L83" s="660"/>
      <c r="M83" s="660">
        <v>50</v>
      </c>
      <c r="N83" s="663"/>
      <c r="O83" s="663"/>
      <c r="P83" s="676"/>
      <c r="Q83" s="664"/>
    </row>
    <row r="84" spans="1:17" ht="14.4" customHeight="1" x14ac:dyDescent="0.3">
      <c r="A84" s="659" t="s">
        <v>2953</v>
      </c>
      <c r="B84" s="660" t="s">
        <v>2950</v>
      </c>
      <c r="C84" s="660" t="s">
        <v>1635</v>
      </c>
      <c r="D84" s="660" t="s">
        <v>3011</v>
      </c>
      <c r="E84" s="660" t="s">
        <v>3012</v>
      </c>
      <c r="F84" s="663">
        <v>9</v>
      </c>
      <c r="G84" s="663">
        <v>0</v>
      </c>
      <c r="H84" s="660"/>
      <c r="I84" s="660">
        <v>0</v>
      </c>
      <c r="J84" s="663">
        <v>8</v>
      </c>
      <c r="K84" s="663">
        <v>0</v>
      </c>
      <c r="L84" s="660"/>
      <c r="M84" s="660">
        <v>0</v>
      </c>
      <c r="N84" s="663">
        <v>12</v>
      </c>
      <c r="O84" s="663">
        <v>0</v>
      </c>
      <c r="P84" s="676"/>
      <c r="Q84" s="664">
        <v>0</v>
      </c>
    </row>
    <row r="85" spans="1:17" ht="14.4" customHeight="1" x14ac:dyDescent="0.3">
      <c r="A85" s="659" t="s">
        <v>2953</v>
      </c>
      <c r="B85" s="660" t="s">
        <v>2950</v>
      </c>
      <c r="C85" s="660" t="s">
        <v>1635</v>
      </c>
      <c r="D85" s="660" t="s">
        <v>3015</v>
      </c>
      <c r="E85" s="660" t="s">
        <v>3016</v>
      </c>
      <c r="F85" s="663"/>
      <c r="G85" s="663"/>
      <c r="H85" s="660"/>
      <c r="I85" s="660"/>
      <c r="J85" s="663">
        <v>1</v>
      </c>
      <c r="K85" s="663">
        <v>305.56</v>
      </c>
      <c r="L85" s="660"/>
      <c r="M85" s="660">
        <v>305.56</v>
      </c>
      <c r="N85" s="663"/>
      <c r="O85" s="663"/>
      <c r="P85" s="676"/>
      <c r="Q85" s="664"/>
    </row>
    <row r="86" spans="1:17" ht="14.4" customHeight="1" x14ac:dyDescent="0.3">
      <c r="A86" s="659" t="s">
        <v>2953</v>
      </c>
      <c r="B86" s="660" t="s">
        <v>2950</v>
      </c>
      <c r="C86" s="660" t="s">
        <v>1635</v>
      </c>
      <c r="D86" s="660" t="s">
        <v>3017</v>
      </c>
      <c r="E86" s="660" t="s">
        <v>3018</v>
      </c>
      <c r="F86" s="663">
        <v>505</v>
      </c>
      <c r="G86" s="663">
        <v>0</v>
      </c>
      <c r="H86" s="660"/>
      <c r="I86" s="660">
        <v>0</v>
      </c>
      <c r="J86" s="663">
        <v>519</v>
      </c>
      <c r="K86" s="663">
        <v>0</v>
      </c>
      <c r="L86" s="660"/>
      <c r="M86" s="660">
        <v>0</v>
      </c>
      <c r="N86" s="663">
        <v>625</v>
      </c>
      <c r="O86" s="663">
        <v>0</v>
      </c>
      <c r="P86" s="676"/>
      <c r="Q86" s="664">
        <v>0</v>
      </c>
    </row>
    <row r="87" spans="1:17" ht="14.4" customHeight="1" x14ac:dyDescent="0.3">
      <c r="A87" s="659" t="s">
        <v>2953</v>
      </c>
      <c r="B87" s="660" t="s">
        <v>2950</v>
      </c>
      <c r="C87" s="660" t="s">
        <v>1635</v>
      </c>
      <c r="D87" s="660" t="s">
        <v>3019</v>
      </c>
      <c r="E87" s="660" t="s">
        <v>3020</v>
      </c>
      <c r="F87" s="663"/>
      <c r="G87" s="663"/>
      <c r="H87" s="660"/>
      <c r="I87" s="660"/>
      <c r="J87" s="663">
        <v>1</v>
      </c>
      <c r="K87" s="663">
        <v>455.56</v>
      </c>
      <c r="L87" s="660"/>
      <c r="M87" s="660">
        <v>455.56</v>
      </c>
      <c r="N87" s="663"/>
      <c r="O87" s="663"/>
      <c r="P87" s="676"/>
      <c r="Q87" s="664"/>
    </row>
    <row r="88" spans="1:17" ht="14.4" customHeight="1" x14ac:dyDescent="0.3">
      <c r="A88" s="659" t="s">
        <v>2953</v>
      </c>
      <c r="B88" s="660" t="s">
        <v>2950</v>
      </c>
      <c r="C88" s="660" t="s">
        <v>1635</v>
      </c>
      <c r="D88" s="660" t="s">
        <v>3025</v>
      </c>
      <c r="E88" s="660" t="s">
        <v>3026</v>
      </c>
      <c r="F88" s="663"/>
      <c r="G88" s="663"/>
      <c r="H88" s="660"/>
      <c r="I88" s="660"/>
      <c r="J88" s="663">
        <v>1</v>
      </c>
      <c r="K88" s="663">
        <v>77.78</v>
      </c>
      <c r="L88" s="660"/>
      <c r="M88" s="660">
        <v>77.78</v>
      </c>
      <c r="N88" s="663"/>
      <c r="O88" s="663"/>
      <c r="P88" s="676"/>
      <c r="Q88" s="664"/>
    </row>
    <row r="89" spans="1:17" ht="14.4" customHeight="1" x14ac:dyDescent="0.3">
      <c r="A89" s="659" t="s">
        <v>2953</v>
      </c>
      <c r="B89" s="660" t="s">
        <v>2950</v>
      </c>
      <c r="C89" s="660" t="s">
        <v>1636</v>
      </c>
      <c r="D89" s="660" t="s">
        <v>3003</v>
      </c>
      <c r="E89" s="660" t="s">
        <v>3004</v>
      </c>
      <c r="F89" s="663">
        <v>1</v>
      </c>
      <c r="G89" s="663">
        <v>50</v>
      </c>
      <c r="H89" s="660">
        <v>1</v>
      </c>
      <c r="I89" s="660">
        <v>50</v>
      </c>
      <c r="J89" s="663"/>
      <c r="K89" s="663"/>
      <c r="L89" s="660"/>
      <c r="M89" s="660"/>
      <c r="N89" s="663"/>
      <c r="O89" s="663"/>
      <c r="P89" s="676"/>
      <c r="Q89" s="664"/>
    </row>
    <row r="90" spans="1:17" ht="14.4" customHeight="1" x14ac:dyDescent="0.3">
      <c r="A90" s="659" t="s">
        <v>2953</v>
      </c>
      <c r="B90" s="660" t="s">
        <v>2950</v>
      </c>
      <c r="C90" s="660" t="s">
        <v>1636</v>
      </c>
      <c r="D90" s="660" t="s">
        <v>3011</v>
      </c>
      <c r="E90" s="660" t="s">
        <v>3012</v>
      </c>
      <c r="F90" s="663">
        <v>4</v>
      </c>
      <c r="G90" s="663">
        <v>0</v>
      </c>
      <c r="H90" s="660"/>
      <c r="I90" s="660">
        <v>0</v>
      </c>
      <c r="J90" s="663"/>
      <c r="K90" s="663"/>
      <c r="L90" s="660"/>
      <c r="M90" s="660"/>
      <c r="N90" s="663"/>
      <c r="O90" s="663"/>
      <c r="P90" s="676"/>
      <c r="Q90" s="664"/>
    </row>
    <row r="91" spans="1:17" ht="14.4" customHeight="1" x14ac:dyDescent="0.3">
      <c r="A91" s="659" t="s">
        <v>2953</v>
      </c>
      <c r="B91" s="660" t="s">
        <v>2950</v>
      </c>
      <c r="C91" s="660" t="s">
        <v>1636</v>
      </c>
      <c r="D91" s="660" t="s">
        <v>3017</v>
      </c>
      <c r="E91" s="660" t="s">
        <v>3018</v>
      </c>
      <c r="F91" s="663">
        <v>331</v>
      </c>
      <c r="G91" s="663">
        <v>0</v>
      </c>
      <c r="H91" s="660"/>
      <c r="I91" s="660">
        <v>0</v>
      </c>
      <c r="J91" s="663">
        <v>18</v>
      </c>
      <c r="K91" s="663">
        <v>0</v>
      </c>
      <c r="L91" s="660"/>
      <c r="M91" s="660">
        <v>0</v>
      </c>
      <c r="N91" s="663">
        <v>1</v>
      </c>
      <c r="O91" s="663">
        <v>0</v>
      </c>
      <c r="P91" s="676"/>
      <c r="Q91" s="664">
        <v>0</v>
      </c>
    </row>
    <row r="92" spans="1:17" ht="14.4" customHeight="1" x14ac:dyDescent="0.3">
      <c r="A92" s="659" t="s">
        <v>2953</v>
      </c>
      <c r="B92" s="660" t="s">
        <v>2950</v>
      </c>
      <c r="C92" s="660" t="s">
        <v>1636</v>
      </c>
      <c r="D92" s="660" t="s">
        <v>3021</v>
      </c>
      <c r="E92" s="660" t="s">
        <v>3022</v>
      </c>
      <c r="F92" s="663">
        <v>1</v>
      </c>
      <c r="G92" s="663">
        <v>0</v>
      </c>
      <c r="H92" s="660"/>
      <c r="I92" s="660">
        <v>0</v>
      </c>
      <c r="J92" s="663"/>
      <c r="K92" s="663"/>
      <c r="L92" s="660"/>
      <c r="M92" s="660"/>
      <c r="N92" s="663"/>
      <c r="O92" s="663"/>
      <c r="P92" s="676"/>
      <c r="Q92" s="664"/>
    </row>
    <row r="93" spans="1:17" ht="14.4" customHeight="1" x14ac:dyDescent="0.3">
      <c r="A93" s="659" t="s">
        <v>2953</v>
      </c>
      <c r="B93" s="660" t="s">
        <v>2950</v>
      </c>
      <c r="C93" s="660" t="s">
        <v>1636</v>
      </c>
      <c r="D93" s="660" t="s">
        <v>3029</v>
      </c>
      <c r="E93" s="660" t="s">
        <v>3030</v>
      </c>
      <c r="F93" s="663">
        <v>1</v>
      </c>
      <c r="G93" s="663">
        <v>88.89</v>
      </c>
      <c r="H93" s="660">
        <v>1</v>
      </c>
      <c r="I93" s="660">
        <v>88.89</v>
      </c>
      <c r="J93" s="663"/>
      <c r="K93" s="663"/>
      <c r="L93" s="660"/>
      <c r="M93" s="660"/>
      <c r="N93" s="663"/>
      <c r="O93" s="663"/>
      <c r="P93" s="676"/>
      <c r="Q93" s="664"/>
    </row>
    <row r="94" spans="1:17" ht="14.4" customHeight="1" x14ac:dyDescent="0.3">
      <c r="A94" s="659" t="s">
        <v>2953</v>
      </c>
      <c r="B94" s="660" t="s">
        <v>2950</v>
      </c>
      <c r="C94" s="660" t="s">
        <v>1636</v>
      </c>
      <c r="D94" s="660" t="s">
        <v>2951</v>
      </c>
      <c r="E94" s="660" t="s">
        <v>2952</v>
      </c>
      <c r="F94" s="663">
        <v>1</v>
      </c>
      <c r="G94" s="663">
        <v>327.78</v>
      </c>
      <c r="H94" s="660">
        <v>1</v>
      </c>
      <c r="I94" s="660">
        <v>327.78</v>
      </c>
      <c r="J94" s="663"/>
      <c r="K94" s="663"/>
      <c r="L94" s="660"/>
      <c r="M94" s="660"/>
      <c r="N94" s="663"/>
      <c r="O94" s="663"/>
      <c r="P94" s="676"/>
      <c r="Q94" s="664"/>
    </row>
    <row r="95" spans="1:17" ht="14.4" customHeight="1" x14ac:dyDescent="0.3">
      <c r="A95" s="659" t="s">
        <v>2953</v>
      </c>
      <c r="B95" s="660" t="s">
        <v>2950</v>
      </c>
      <c r="C95" s="660" t="s">
        <v>1638</v>
      </c>
      <c r="D95" s="660" t="s">
        <v>3043</v>
      </c>
      <c r="E95" s="660" t="s">
        <v>3044</v>
      </c>
      <c r="F95" s="663"/>
      <c r="G95" s="663"/>
      <c r="H95" s="660"/>
      <c r="I95" s="660"/>
      <c r="J95" s="663">
        <v>1</v>
      </c>
      <c r="K95" s="663">
        <v>1283.33</v>
      </c>
      <c r="L95" s="660"/>
      <c r="M95" s="660">
        <v>1283.33</v>
      </c>
      <c r="N95" s="663"/>
      <c r="O95" s="663"/>
      <c r="P95" s="676"/>
      <c r="Q95" s="664"/>
    </row>
    <row r="96" spans="1:17" ht="14.4" customHeight="1" x14ac:dyDescent="0.3">
      <c r="A96" s="659" t="s">
        <v>2953</v>
      </c>
      <c r="B96" s="660" t="s">
        <v>2950</v>
      </c>
      <c r="C96" s="660" t="s">
        <v>1638</v>
      </c>
      <c r="D96" s="660" t="s">
        <v>2951</v>
      </c>
      <c r="E96" s="660" t="s">
        <v>2952</v>
      </c>
      <c r="F96" s="663">
        <v>1</v>
      </c>
      <c r="G96" s="663">
        <v>327.78</v>
      </c>
      <c r="H96" s="660">
        <v>1</v>
      </c>
      <c r="I96" s="660">
        <v>327.78</v>
      </c>
      <c r="J96" s="663"/>
      <c r="K96" s="663"/>
      <c r="L96" s="660"/>
      <c r="M96" s="660"/>
      <c r="N96" s="663"/>
      <c r="O96" s="663"/>
      <c r="P96" s="676"/>
      <c r="Q96" s="664"/>
    </row>
    <row r="97" spans="1:17" ht="14.4" customHeight="1" x14ac:dyDescent="0.3">
      <c r="A97" s="659" t="s">
        <v>2953</v>
      </c>
      <c r="B97" s="660" t="s">
        <v>2950</v>
      </c>
      <c r="C97" s="660" t="s">
        <v>1639</v>
      </c>
      <c r="D97" s="660" t="s">
        <v>3011</v>
      </c>
      <c r="E97" s="660" t="s">
        <v>3012</v>
      </c>
      <c r="F97" s="663"/>
      <c r="G97" s="663"/>
      <c r="H97" s="660"/>
      <c r="I97" s="660"/>
      <c r="J97" s="663">
        <v>2</v>
      </c>
      <c r="K97" s="663">
        <v>0</v>
      </c>
      <c r="L97" s="660"/>
      <c r="M97" s="660">
        <v>0</v>
      </c>
      <c r="N97" s="663">
        <v>3</v>
      </c>
      <c r="O97" s="663">
        <v>0</v>
      </c>
      <c r="P97" s="676"/>
      <c r="Q97" s="664">
        <v>0</v>
      </c>
    </row>
    <row r="98" spans="1:17" ht="14.4" customHeight="1" x14ac:dyDescent="0.3">
      <c r="A98" s="659" t="s">
        <v>2953</v>
      </c>
      <c r="B98" s="660" t="s">
        <v>2950</v>
      </c>
      <c r="C98" s="660" t="s">
        <v>1639</v>
      </c>
      <c r="D98" s="660" t="s">
        <v>3017</v>
      </c>
      <c r="E98" s="660" t="s">
        <v>3018</v>
      </c>
      <c r="F98" s="663">
        <v>210</v>
      </c>
      <c r="G98" s="663">
        <v>0</v>
      </c>
      <c r="H98" s="660"/>
      <c r="I98" s="660">
        <v>0</v>
      </c>
      <c r="J98" s="663">
        <v>301</v>
      </c>
      <c r="K98" s="663">
        <v>0</v>
      </c>
      <c r="L98" s="660"/>
      <c r="M98" s="660">
        <v>0</v>
      </c>
      <c r="N98" s="663">
        <v>316</v>
      </c>
      <c r="O98" s="663">
        <v>0</v>
      </c>
      <c r="P98" s="676"/>
      <c r="Q98" s="664">
        <v>0</v>
      </c>
    </row>
    <row r="99" spans="1:17" ht="14.4" customHeight="1" x14ac:dyDescent="0.3">
      <c r="A99" s="659" t="s">
        <v>2953</v>
      </c>
      <c r="B99" s="660" t="s">
        <v>2950</v>
      </c>
      <c r="C99" s="660" t="s">
        <v>1640</v>
      </c>
      <c r="D99" s="660" t="s">
        <v>2980</v>
      </c>
      <c r="E99" s="660" t="s">
        <v>2981</v>
      </c>
      <c r="F99" s="663"/>
      <c r="G99" s="663"/>
      <c r="H99" s="660"/>
      <c r="I99" s="660"/>
      <c r="J99" s="663"/>
      <c r="K99" s="663"/>
      <c r="L99" s="660"/>
      <c r="M99" s="660"/>
      <c r="N99" s="663">
        <v>1</v>
      </c>
      <c r="O99" s="663">
        <v>77.78</v>
      </c>
      <c r="P99" s="676"/>
      <c r="Q99" s="664">
        <v>77.78</v>
      </c>
    </row>
    <row r="100" spans="1:17" ht="14.4" customHeight="1" x14ac:dyDescent="0.3">
      <c r="A100" s="659" t="s">
        <v>2953</v>
      </c>
      <c r="B100" s="660" t="s">
        <v>2950</v>
      </c>
      <c r="C100" s="660" t="s">
        <v>1640</v>
      </c>
      <c r="D100" s="660" t="s">
        <v>2994</v>
      </c>
      <c r="E100" s="660" t="s">
        <v>2995</v>
      </c>
      <c r="F100" s="663"/>
      <c r="G100" s="663"/>
      <c r="H100" s="660"/>
      <c r="I100" s="660"/>
      <c r="J100" s="663"/>
      <c r="K100" s="663"/>
      <c r="L100" s="660"/>
      <c r="M100" s="660"/>
      <c r="N100" s="663">
        <v>1</v>
      </c>
      <c r="O100" s="663">
        <v>186.67</v>
      </c>
      <c r="P100" s="676"/>
      <c r="Q100" s="664">
        <v>186.67</v>
      </c>
    </row>
    <row r="101" spans="1:17" ht="14.4" customHeight="1" x14ac:dyDescent="0.3">
      <c r="A101" s="659" t="s">
        <v>2953</v>
      </c>
      <c r="B101" s="660" t="s">
        <v>2950</v>
      </c>
      <c r="C101" s="660" t="s">
        <v>1640</v>
      </c>
      <c r="D101" s="660" t="s">
        <v>3011</v>
      </c>
      <c r="E101" s="660" t="s">
        <v>3012</v>
      </c>
      <c r="F101" s="663"/>
      <c r="G101" s="663"/>
      <c r="H101" s="660"/>
      <c r="I101" s="660"/>
      <c r="J101" s="663">
        <v>1</v>
      </c>
      <c r="K101" s="663">
        <v>0</v>
      </c>
      <c r="L101" s="660"/>
      <c r="M101" s="660">
        <v>0</v>
      </c>
      <c r="N101" s="663">
        <v>2</v>
      </c>
      <c r="O101" s="663">
        <v>0</v>
      </c>
      <c r="P101" s="676"/>
      <c r="Q101" s="664">
        <v>0</v>
      </c>
    </row>
    <row r="102" spans="1:17" ht="14.4" customHeight="1" x14ac:dyDescent="0.3">
      <c r="A102" s="659" t="s">
        <v>2953</v>
      </c>
      <c r="B102" s="660" t="s">
        <v>2950</v>
      </c>
      <c r="C102" s="660" t="s">
        <v>1640</v>
      </c>
      <c r="D102" s="660" t="s">
        <v>3017</v>
      </c>
      <c r="E102" s="660" t="s">
        <v>3018</v>
      </c>
      <c r="F102" s="663">
        <v>28</v>
      </c>
      <c r="G102" s="663">
        <v>0</v>
      </c>
      <c r="H102" s="660"/>
      <c r="I102" s="660">
        <v>0</v>
      </c>
      <c r="J102" s="663">
        <v>57</v>
      </c>
      <c r="K102" s="663">
        <v>0</v>
      </c>
      <c r="L102" s="660"/>
      <c r="M102" s="660">
        <v>0</v>
      </c>
      <c r="N102" s="663">
        <v>224</v>
      </c>
      <c r="O102" s="663">
        <v>0</v>
      </c>
      <c r="P102" s="676"/>
      <c r="Q102" s="664">
        <v>0</v>
      </c>
    </row>
    <row r="103" spans="1:17" ht="14.4" customHeight="1" x14ac:dyDescent="0.3">
      <c r="A103" s="659" t="s">
        <v>2953</v>
      </c>
      <c r="B103" s="660" t="s">
        <v>2950</v>
      </c>
      <c r="C103" s="660" t="s">
        <v>1640</v>
      </c>
      <c r="D103" s="660" t="s">
        <v>3019</v>
      </c>
      <c r="E103" s="660" t="s">
        <v>3020</v>
      </c>
      <c r="F103" s="663"/>
      <c r="G103" s="663"/>
      <c r="H103" s="660"/>
      <c r="I103" s="660"/>
      <c r="J103" s="663"/>
      <c r="K103" s="663"/>
      <c r="L103" s="660"/>
      <c r="M103" s="660"/>
      <c r="N103" s="663">
        <v>1</v>
      </c>
      <c r="O103" s="663">
        <v>455.56</v>
      </c>
      <c r="P103" s="676"/>
      <c r="Q103" s="664">
        <v>455.56</v>
      </c>
    </row>
    <row r="104" spans="1:17" ht="14.4" customHeight="1" x14ac:dyDescent="0.3">
      <c r="A104" s="659" t="s">
        <v>2953</v>
      </c>
      <c r="B104" s="660" t="s">
        <v>2950</v>
      </c>
      <c r="C104" s="660" t="s">
        <v>1640</v>
      </c>
      <c r="D104" s="660" t="s">
        <v>3029</v>
      </c>
      <c r="E104" s="660" t="s">
        <v>3030</v>
      </c>
      <c r="F104" s="663"/>
      <c r="G104" s="663"/>
      <c r="H104" s="660"/>
      <c r="I104" s="660"/>
      <c r="J104" s="663"/>
      <c r="K104" s="663"/>
      <c r="L104" s="660"/>
      <c r="M104" s="660"/>
      <c r="N104" s="663">
        <v>1</v>
      </c>
      <c r="O104" s="663">
        <v>88.89</v>
      </c>
      <c r="P104" s="676"/>
      <c r="Q104" s="664">
        <v>88.89</v>
      </c>
    </row>
    <row r="105" spans="1:17" ht="14.4" customHeight="1" x14ac:dyDescent="0.3">
      <c r="A105" s="659" t="s">
        <v>2953</v>
      </c>
      <c r="B105" s="660" t="s">
        <v>2950</v>
      </c>
      <c r="C105" s="660" t="s">
        <v>1641</v>
      </c>
      <c r="D105" s="660" t="s">
        <v>3011</v>
      </c>
      <c r="E105" s="660" t="s">
        <v>3012</v>
      </c>
      <c r="F105" s="663">
        <v>2</v>
      </c>
      <c r="G105" s="663">
        <v>0</v>
      </c>
      <c r="H105" s="660"/>
      <c r="I105" s="660">
        <v>0</v>
      </c>
      <c r="J105" s="663"/>
      <c r="K105" s="663"/>
      <c r="L105" s="660"/>
      <c r="M105" s="660"/>
      <c r="N105" s="663">
        <v>2</v>
      </c>
      <c r="O105" s="663">
        <v>0</v>
      </c>
      <c r="P105" s="676"/>
      <c r="Q105" s="664">
        <v>0</v>
      </c>
    </row>
    <row r="106" spans="1:17" ht="14.4" customHeight="1" x14ac:dyDescent="0.3">
      <c r="A106" s="659" t="s">
        <v>2953</v>
      </c>
      <c r="B106" s="660" t="s">
        <v>2950</v>
      </c>
      <c r="C106" s="660" t="s">
        <v>1641</v>
      </c>
      <c r="D106" s="660" t="s">
        <v>3017</v>
      </c>
      <c r="E106" s="660" t="s">
        <v>3018</v>
      </c>
      <c r="F106" s="663">
        <v>218</v>
      </c>
      <c r="G106" s="663">
        <v>0</v>
      </c>
      <c r="H106" s="660"/>
      <c r="I106" s="660">
        <v>0</v>
      </c>
      <c r="J106" s="663">
        <v>221</v>
      </c>
      <c r="K106" s="663">
        <v>0</v>
      </c>
      <c r="L106" s="660"/>
      <c r="M106" s="660">
        <v>0</v>
      </c>
      <c r="N106" s="663">
        <v>249</v>
      </c>
      <c r="O106" s="663">
        <v>0</v>
      </c>
      <c r="P106" s="676"/>
      <c r="Q106" s="664">
        <v>0</v>
      </c>
    </row>
    <row r="107" spans="1:17" ht="14.4" customHeight="1" x14ac:dyDescent="0.3">
      <c r="A107" s="659" t="s">
        <v>2953</v>
      </c>
      <c r="B107" s="660" t="s">
        <v>2950</v>
      </c>
      <c r="C107" s="660" t="s">
        <v>1643</v>
      </c>
      <c r="D107" s="660" t="s">
        <v>2998</v>
      </c>
      <c r="E107" s="660" t="s">
        <v>2999</v>
      </c>
      <c r="F107" s="663">
        <v>2</v>
      </c>
      <c r="G107" s="663">
        <v>933.33</v>
      </c>
      <c r="H107" s="660">
        <v>1</v>
      </c>
      <c r="I107" s="660">
        <v>466.66500000000002</v>
      </c>
      <c r="J107" s="663"/>
      <c r="K107" s="663"/>
      <c r="L107" s="660"/>
      <c r="M107" s="660"/>
      <c r="N107" s="663"/>
      <c r="O107" s="663"/>
      <c r="P107" s="676"/>
      <c r="Q107" s="664"/>
    </row>
    <row r="108" spans="1:17" ht="14.4" customHeight="1" x14ac:dyDescent="0.3">
      <c r="A108" s="659" t="s">
        <v>2953</v>
      </c>
      <c r="B108" s="660" t="s">
        <v>2950</v>
      </c>
      <c r="C108" s="660" t="s">
        <v>1643</v>
      </c>
      <c r="D108" s="660" t="s">
        <v>3011</v>
      </c>
      <c r="E108" s="660" t="s">
        <v>3012</v>
      </c>
      <c r="F108" s="663">
        <v>1</v>
      </c>
      <c r="G108" s="663">
        <v>0</v>
      </c>
      <c r="H108" s="660"/>
      <c r="I108" s="660">
        <v>0</v>
      </c>
      <c r="J108" s="663"/>
      <c r="K108" s="663"/>
      <c r="L108" s="660"/>
      <c r="M108" s="660"/>
      <c r="N108" s="663"/>
      <c r="O108" s="663"/>
      <c r="P108" s="676"/>
      <c r="Q108" s="664"/>
    </row>
    <row r="109" spans="1:17" ht="14.4" customHeight="1" x14ac:dyDescent="0.3">
      <c r="A109" s="659" t="s">
        <v>2953</v>
      </c>
      <c r="B109" s="660" t="s">
        <v>2950</v>
      </c>
      <c r="C109" s="660" t="s">
        <v>1643</v>
      </c>
      <c r="D109" s="660" t="s">
        <v>3015</v>
      </c>
      <c r="E109" s="660" t="s">
        <v>3016</v>
      </c>
      <c r="F109" s="663"/>
      <c r="G109" s="663"/>
      <c r="H109" s="660"/>
      <c r="I109" s="660"/>
      <c r="J109" s="663">
        <v>1</v>
      </c>
      <c r="K109" s="663">
        <v>305.56</v>
      </c>
      <c r="L109" s="660"/>
      <c r="M109" s="660">
        <v>305.56</v>
      </c>
      <c r="N109" s="663"/>
      <c r="O109" s="663"/>
      <c r="P109" s="676"/>
      <c r="Q109" s="664"/>
    </row>
    <row r="110" spans="1:17" ht="14.4" customHeight="1" x14ac:dyDescent="0.3">
      <c r="A110" s="659" t="s">
        <v>2953</v>
      </c>
      <c r="B110" s="660" t="s">
        <v>2950</v>
      </c>
      <c r="C110" s="660" t="s">
        <v>1643</v>
      </c>
      <c r="D110" s="660" t="s">
        <v>3017</v>
      </c>
      <c r="E110" s="660" t="s">
        <v>3018</v>
      </c>
      <c r="F110" s="663">
        <v>45</v>
      </c>
      <c r="G110" s="663">
        <v>0</v>
      </c>
      <c r="H110" s="660"/>
      <c r="I110" s="660">
        <v>0</v>
      </c>
      <c r="J110" s="663">
        <v>37</v>
      </c>
      <c r="K110" s="663">
        <v>0</v>
      </c>
      <c r="L110" s="660"/>
      <c r="M110" s="660">
        <v>0</v>
      </c>
      <c r="N110" s="663">
        <v>44</v>
      </c>
      <c r="O110" s="663">
        <v>0</v>
      </c>
      <c r="P110" s="676"/>
      <c r="Q110" s="664">
        <v>0</v>
      </c>
    </row>
    <row r="111" spans="1:17" ht="14.4" customHeight="1" x14ac:dyDescent="0.3">
      <c r="A111" s="659" t="s">
        <v>2953</v>
      </c>
      <c r="B111" s="660" t="s">
        <v>2950</v>
      </c>
      <c r="C111" s="660" t="s">
        <v>1643</v>
      </c>
      <c r="D111" s="660" t="s">
        <v>3019</v>
      </c>
      <c r="E111" s="660" t="s">
        <v>3020</v>
      </c>
      <c r="F111" s="663"/>
      <c r="G111" s="663"/>
      <c r="H111" s="660"/>
      <c r="I111" s="660"/>
      <c r="J111" s="663">
        <v>1</v>
      </c>
      <c r="K111" s="663">
        <v>455.56</v>
      </c>
      <c r="L111" s="660"/>
      <c r="M111" s="660">
        <v>455.56</v>
      </c>
      <c r="N111" s="663"/>
      <c r="O111" s="663"/>
      <c r="P111" s="676"/>
      <c r="Q111" s="664"/>
    </row>
    <row r="112" spans="1:17" ht="14.4" customHeight="1" x14ac:dyDescent="0.3">
      <c r="A112" s="659" t="s">
        <v>2953</v>
      </c>
      <c r="B112" s="660" t="s">
        <v>2950</v>
      </c>
      <c r="C112" s="660" t="s">
        <v>1643</v>
      </c>
      <c r="D112" s="660" t="s">
        <v>3025</v>
      </c>
      <c r="E112" s="660" t="s">
        <v>3026</v>
      </c>
      <c r="F112" s="663"/>
      <c r="G112" s="663"/>
      <c r="H112" s="660"/>
      <c r="I112" s="660"/>
      <c r="J112" s="663">
        <v>1</v>
      </c>
      <c r="K112" s="663">
        <v>77.78</v>
      </c>
      <c r="L112" s="660"/>
      <c r="M112" s="660">
        <v>77.78</v>
      </c>
      <c r="N112" s="663"/>
      <c r="O112" s="663"/>
      <c r="P112" s="676"/>
      <c r="Q112" s="664"/>
    </row>
    <row r="113" spans="1:17" ht="14.4" customHeight="1" x14ac:dyDescent="0.3">
      <c r="A113" s="659" t="s">
        <v>2953</v>
      </c>
      <c r="B113" s="660" t="s">
        <v>2950</v>
      </c>
      <c r="C113" s="660" t="s">
        <v>1643</v>
      </c>
      <c r="D113" s="660" t="s">
        <v>3029</v>
      </c>
      <c r="E113" s="660" t="s">
        <v>3030</v>
      </c>
      <c r="F113" s="663">
        <v>2</v>
      </c>
      <c r="G113" s="663">
        <v>177.78</v>
      </c>
      <c r="H113" s="660">
        <v>1</v>
      </c>
      <c r="I113" s="660">
        <v>88.89</v>
      </c>
      <c r="J113" s="663"/>
      <c r="K113" s="663"/>
      <c r="L113" s="660"/>
      <c r="M113" s="660"/>
      <c r="N113" s="663"/>
      <c r="O113" s="663"/>
      <c r="P113" s="676"/>
      <c r="Q113" s="664"/>
    </row>
    <row r="114" spans="1:17" ht="14.4" customHeight="1" x14ac:dyDescent="0.3">
      <c r="A114" s="659" t="s">
        <v>2953</v>
      </c>
      <c r="B114" s="660" t="s">
        <v>2950</v>
      </c>
      <c r="C114" s="660" t="s">
        <v>1643</v>
      </c>
      <c r="D114" s="660" t="s">
        <v>2951</v>
      </c>
      <c r="E114" s="660" t="s">
        <v>2952</v>
      </c>
      <c r="F114" s="663">
        <v>1</v>
      </c>
      <c r="G114" s="663">
        <v>327.78</v>
      </c>
      <c r="H114" s="660">
        <v>1</v>
      </c>
      <c r="I114" s="660">
        <v>327.78</v>
      </c>
      <c r="J114" s="663"/>
      <c r="K114" s="663"/>
      <c r="L114" s="660"/>
      <c r="M114" s="660"/>
      <c r="N114" s="663"/>
      <c r="O114" s="663"/>
      <c r="P114" s="676"/>
      <c r="Q114" s="664"/>
    </row>
    <row r="115" spans="1:17" ht="14.4" customHeight="1" x14ac:dyDescent="0.3">
      <c r="A115" s="659" t="s">
        <v>2953</v>
      </c>
      <c r="B115" s="660" t="s">
        <v>2950</v>
      </c>
      <c r="C115" s="660" t="s">
        <v>1644</v>
      </c>
      <c r="D115" s="660" t="s">
        <v>2986</v>
      </c>
      <c r="E115" s="660" t="s">
        <v>2987</v>
      </c>
      <c r="F115" s="663"/>
      <c r="G115" s="663"/>
      <c r="H115" s="660"/>
      <c r="I115" s="660"/>
      <c r="J115" s="663">
        <v>3</v>
      </c>
      <c r="K115" s="663">
        <v>333.33</v>
      </c>
      <c r="L115" s="660"/>
      <c r="M115" s="660">
        <v>111.11</v>
      </c>
      <c r="N115" s="663">
        <v>1</v>
      </c>
      <c r="O115" s="663">
        <v>111.11</v>
      </c>
      <c r="P115" s="676"/>
      <c r="Q115" s="664">
        <v>111.11</v>
      </c>
    </row>
    <row r="116" spans="1:17" ht="14.4" customHeight="1" x14ac:dyDescent="0.3">
      <c r="A116" s="659" t="s">
        <v>2953</v>
      </c>
      <c r="B116" s="660" t="s">
        <v>2950</v>
      </c>
      <c r="C116" s="660" t="s">
        <v>1644</v>
      </c>
      <c r="D116" s="660" t="s">
        <v>2994</v>
      </c>
      <c r="E116" s="660" t="s">
        <v>2995</v>
      </c>
      <c r="F116" s="663"/>
      <c r="G116" s="663"/>
      <c r="H116" s="660"/>
      <c r="I116" s="660"/>
      <c r="J116" s="663">
        <v>1</v>
      </c>
      <c r="K116" s="663">
        <v>186.67</v>
      </c>
      <c r="L116" s="660"/>
      <c r="M116" s="660">
        <v>186.67</v>
      </c>
      <c r="N116" s="663"/>
      <c r="O116" s="663"/>
      <c r="P116" s="676"/>
      <c r="Q116" s="664"/>
    </row>
    <row r="117" spans="1:17" ht="14.4" customHeight="1" x14ac:dyDescent="0.3">
      <c r="A117" s="659" t="s">
        <v>2953</v>
      </c>
      <c r="B117" s="660" t="s">
        <v>2950</v>
      </c>
      <c r="C117" s="660" t="s">
        <v>1644</v>
      </c>
      <c r="D117" s="660" t="s">
        <v>2996</v>
      </c>
      <c r="E117" s="660" t="s">
        <v>2997</v>
      </c>
      <c r="F117" s="663"/>
      <c r="G117" s="663"/>
      <c r="H117" s="660"/>
      <c r="I117" s="660"/>
      <c r="J117" s="663">
        <v>1</v>
      </c>
      <c r="K117" s="663">
        <v>583.33000000000004</v>
      </c>
      <c r="L117" s="660"/>
      <c r="M117" s="660">
        <v>583.33000000000004</v>
      </c>
      <c r="N117" s="663"/>
      <c r="O117" s="663"/>
      <c r="P117" s="676"/>
      <c r="Q117" s="664"/>
    </row>
    <row r="118" spans="1:17" ht="14.4" customHeight="1" x14ac:dyDescent="0.3">
      <c r="A118" s="659" t="s">
        <v>2953</v>
      </c>
      <c r="B118" s="660" t="s">
        <v>2950</v>
      </c>
      <c r="C118" s="660" t="s">
        <v>1644</v>
      </c>
      <c r="D118" s="660" t="s">
        <v>3011</v>
      </c>
      <c r="E118" s="660" t="s">
        <v>3012</v>
      </c>
      <c r="F118" s="663">
        <v>16</v>
      </c>
      <c r="G118" s="663">
        <v>0</v>
      </c>
      <c r="H118" s="660"/>
      <c r="I118" s="660">
        <v>0</v>
      </c>
      <c r="J118" s="663">
        <v>16</v>
      </c>
      <c r="K118" s="663">
        <v>0</v>
      </c>
      <c r="L118" s="660"/>
      <c r="M118" s="660">
        <v>0</v>
      </c>
      <c r="N118" s="663">
        <v>23</v>
      </c>
      <c r="O118" s="663">
        <v>0</v>
      </c>
      <c r="P118" s="676"/>
      <c r="Q118" s="664">
        <v>0</v>
      </c>
    </row>
    <row r="119" spans="1:17" ht="14.4" customHeight="1" x14ac:dyDescent="0.3">
      <c r="A119" s="659" t="s">
        <v>2953</v>
      </c>
      <c r="B119" s="660" t="s">
        <v>2950</v>
      </c>
      <c r="C119" s="660" t="s">
        <v>1644</v>
      </c>
      <c r="D119" s="660" t="s">
        <v>3015</v>
      </c>
      <c r="E119" s="660" t="s">
        <v>3016</v>
      </c>
      <c r="F119" s="663"/>
      <c r="G119" s="663"/>
      <c r="H119" s="660"/>
      <c r="I119" s="660"/>
      <c r="J119" s="663"/>
      <c r="K119" s="663"/>
      <c r="L119" s="660"/>
      <c r="M119" s="660"/>
      <c r="N119" s="663">
        <v>1</v>
      </c>
      <c r="O119" s="663">
        <v>305.56</v>
      </c>
      <c r="P119" s="676"/>
      <c r="Q119" s="664">
        <v>305.56</v>
      </c>
    </row>
    <row r="120" spans="1:17" ht="14.4" customHeight="1" x14ac:dyDescent="0.3">
      <c r="A120" s="659" t="s">
        <v>2953</v>
      </c>
      <c r="B120" s="660" t="s">
        <v>2950</v>
      </c>
      <c r="C120" s="660" t="s">
        <v>1644</v>
      </c>
      <c r="D120" s="660" t="s">
        <v>3017</v>
      </c>
      <c r="E120" s="660" t="s">
        <v>3018</v>
      </c>
      <c r="F120" s="663">
        <v>913</v>
      </c>
      <c r="G120" s="663">
        <v>0</v>
      </c>
      <c r="H120" s="660"/>
      <c r="I120" s="660">
        <v>0</v>
      </c>
      <c r="J120" s="663">
        <v>1012</v>
      </c>
      <c r="K120" s="663">
        <v>0</v>
      </c>
      <c r="L120" s="660"/>
      <c r="M120" s="660">
        <v>0</v>
      </c>
      <c r="N120" s="663">
        <v>1225</v>
      </c>
      <c r="O120" s="663">
        <v>0</v>
      </c>
      <c r="P120" s="676"/>
      <c r="Q120" s="664">
        <v>0</v>
      </c>
    </row>
    <row r="121" spans="1:17" ht="14.4" customHeight="1" x14ac:dyDescent="0.3">
      <c r="A121" s="659" t="s">
        <v>2953</v>
      </c>
      <c r="B121" s="660" t="s">
        <v>2950</v>
      </c>
      <c r="C121" s="660" t="s">
        <v>1644</v>
      </c>
      <c r="D121" s="660" t="s">
        <v>3019</v>
      </c>
      <c r="E121" s="660" t="s">
        <v>3020</v>
      </c>
      <c r="F121" s="663"/>
      <c r="G121" s="663"/>
      <c r="H121" s="660"/>
      <c r="I121" s="660"/>
      <c r="J121" s="663">
        <v>2</v>
      </c>
      <c r="K121" s="663">
        <v>911.11</v>
      </c>
      <c r="L121" s="660"/>
      <c r="M121" s="660">
        <v>455.55500000000001</v>
      </c>
      <c r="N121" s="663">
        <v>1</v>
      </c>
      <c r="O121" s="663">
        <v>455.56</v>
      </c>
      <c r="P121" s="676"/>
      <c r="Q121" s="664">
        <v>455.56</v>
      </c>
    </row>
    <row r="122" spans="1:17" ht="14.4" customHeight="1" x14ac:dyDescent="0.3">
      <c r="A122" s="659" t="s">
        <v>2953</v>
      </c>
      <c r="B122" s="660" t="s">
        <v>2950</v>
      </c>
      <c r="C122" s="660" t="s">
        <v>1644</v>
      </c>
      <c r="D122" s="660" t="s">
        <v>3025</v>
      </c>
      <c r="E122" s="660" t="s">
        <v>3026</v>
      </c>
      <c r="F122" s="663"/>
      <c r="G122" s="663"/>
      <c r="H122" s="660"/>
      <c r="I122" s="660"/>
      <c r="J122" s="663"/>
      <c r="K122" s="663"/>
      <c r="L122" s="660"/>
      <c r="M122" s="660"/>
      <c r="N122" s="663">
        <v>1</v>
      </c>
      <c r="O122" s="663">
        <v>77.78</v>
      </c>
      <c r="P122" s="676"/>
      <c r="Q122" s="664">
        <v>77.78</v>
      </c>
    </row>
    <row r="123" spans="1:17" ht="14.4" customHeight="1" x14ac:dyDescent="0.3">
      <c r="A123" s="659" t="s">
        <v>2953</v>
      </c>
      <c r="B123" s="660" t="s">
        <v>2950</v>
      </c>
      <c r="C123" s="660" t="s">
        <v>1644</v>
      </c>
      <c r="D123" s="660" t="s">
        <v>3029</v>
      </c>
      <c r="E123" s="660" t="s">
        <v>3030</v>
      </c>
      <c r="F123" s="663"/>
      <c r="G123" s="663"/>
      <c r="H123" s="660"/>
      <c r="I123" s="660"/>
      <c r="J123" s="663">
        <v>5</v>
      </c>
      <c r="K123" s="663">
        <v>444.45</v>
      </c>
      <c r="L123" s="660"/>
      <c r="M123" s="660">
        <v>88.89</v>
      </c>
      <c r="N123" s="663"/>
      <c r="O123" s="663"/>
      <c r="P123" s="676"/>
      <c r="Q123" s="664"/>
    </row>
    <row r="124" spans="1:17" ht="14.4" customHeight="1" x14ac:dyDescent="0.3">
      <c r="A124" s="659" t="s">
        <v>2953</v>
      </c>
      <c r="B124" s="660" t="s">
        <v>2950</v>
      </c>
      <c r="C124" s="660" t="s">
        <v>1644</v>
      </c>
      <c r="D124" s="660" t="s">
        <v>3043</v>
      </c>
      <c r="E124" s="660" t="s">
        <v>3044</v>
      </c>
      <c r="F124" s="663"/>
      <c r="G124" s="663"/>
      <c r="H124" s="660"/>
      <c r="I124" s="660"/>
      <c r="J124" s="663"/>
      <c r="K124" s="663"/>
      <c r="L124" s="660"/>
      <c r="M124" s="660"/>
      <c r="N124" s="663">
        <v>1</v>
      </c>
      <c r="O124" s="663">
        <v>1283.33</v>
      </c>
      <c r="P124" s="676"/>
      <c r="Q124" s="664">
        <v>1283.33</v>
      </c>
    </row>
    <row r="125" spans="1:17" ht="14.4" customHeight="1" x14ac:dyDescent="0.3">
      <c r="A125" s="659" t="s">
        <v>2953</v>
      </c>
      <c r="B125" s="660" t="s">
        <v>2950</v>
      </c>
      <c r="C125" s="660" t="s">
        <v>1644</v>
      </c>
      <c r="D125" s="660" t="s">
        <v>2951</v>
      </c>
      <c r="E125" s="660" t="s">
        <v>2952</v>
      </c>
      <c r="F125" s="663"/>
      <c r="G125" s="663"/>
      <c r="H125" s="660"/>
      <c r="I125" s="660"/>
      <c r="J125" s="663">
        <v>1</v>
      </c>
      <c r="K125" s="663">
        <v>327.78</v>
      </c>
      <c r="L125" s="660"/>
      <c r="M125" s="660">
        <v>327.78</v>
      </c>
      <c r="N125" s="663"/>
      <c r="O125" s="663"/>
      <c r="P125" s="676"/>
      <c r="Q125" s="664"/>
    </row>
    <row r="126" spans="1:17" ht="14.4" customHeight="1" x14ac:dyDescent="0.3">
      <c r="A126" s="659" t="s">
        <v>2953</v>
      </c>
      <c r="B126" s="660" t="s">
        <v>2950</v>
      </c>
      <c r="C126" s="660" t="s">
        <v>1645</v>
      </c>
      <c r="D126" s="660" t="s">
        <v>2986</v>
      </c>
      <c r="E126" s="660" t="s">
        <v>2987</v>
      </c>
      <c r="F126" s="663"/>
      <c r="G126" s="663"/>
      <c r="H126" s="660"/>
      <c r="I126" s="660"/>
      <c r="J126" s="663">
        <v>1</v>
      </c>
      <c r="K126" s="663">
        <v>111.11</v>
      </c>
      <c r="L126" s="660"/>
      <c r="M126" s="660">
        <v>111.11</v>
      </c>
      <c r="N126" s="663">
        <v>2</v>
      </c>
      <c r="O126" s="663">
        <v>222.22</v>
      </c>
      <c r="P126" s="676"/>
      <c r="Q126" s="664">
        <v>111.11</v>
      </c>
    </row>
    <row r="127" spans="1:17" ht="14.4" customHeight="1" x14ac:dyDescent="0.3">
      <c r="A127" s="659" t="s">
        <v>2953</v>
      </c>
      <c r="B127" s="660" t="s">
        <v>2950</v>
      </c>
      <c r="C127" s="660" t="s">
        <v>1645</v>
      </c>
      <c r="D127" s="660" t="s">
        <v>2994</v>
      </c>
      <c r="E127" s="660" t="s">
        <v>2995</v>
      </c>
      <c r="F127" s="663"/>
      <c r="G127" s="663"/>
      <c r="H127" s="660"/>
      <c r="I127" s="660"/>
      <c r="J127" s="663"/>
      <c r="K127" s="663"/>
      <c r="L127" s="660"/>
      <c r="M127" s="660"/>
      <c r="N127" s="663">
        <v>2</v>
      </c>
      <c r="O127" s="663">
        <v>373.34</v>
      </c>
      <c r="P127" s="676"/>
      <c r="Q127" s="664">
        <v>186.67</v>
      </c>
    </row>
    <row r="128" spans="1:17" ht="14.4" customHeight="1" x14ac:dyDescent="0.3">
      <c r="A128" s="659" t="s">
        <v>2953</v>
      </c>
      <c r="B128" s="660" t="s">
        <v>2950</v>
      </c>
      <c r="C128" s="660" t="s">
        <v>1645</v>
      </c>
      <c r="D128" s="660" t="s">
        <v>3003</v>
      </c>
      <c r="E128" s="660" t="s">
        <v>3004</v>
      </c>
      <c r="F128" s="663"/>
      <c r="G128" s="663"/>
      <c r="H128" s="660"/>
      <c r="I128" s="660"/>
      <c r="J128" s="663">
        <v>2</v>
      </c>
      <c r="K128" s="663">
        <v>100</v>
      </c>
      <c r="L128" s="660"/>
      <c r="M128" s="660">
        <v>50</v>
      </c>
      <c r="N128" s="663"/>
      <c r="O128" s="663"/>
      <c r="P128" s="676"/>
      <c r="Q128" s="664"/>
    </row>
    <row r="129" spans="1:17" ht="14.4" customHeight="1" x14ac:dyDescent="0.3">
      <c r="A129" s="659" t="s">
        <v>2953</v>
      </c>
      <c r="B129" s="660" t="s">
        <v>2950</v>
      </c>
      <c r="C129" s="660" t="s">
        <v>1645</v>
      </c>
      <c r="D129" s="660" t="s">
        <v>3011</v>
      </c>
      <c r="E129" s="660" t="s">
        <v>3012</v>
      </c>
      <c r="F129" s="663">
        <v>1</v>
      </c>
      <c r="G129" s="663">
        <v>0</v>
      </c>
      <c r="H129" s="660"/>
      <c r="I129" s="660">
        <v>0</v>
      </c>
      <c r="J129" s="663">
        <v>12</v>
      </c>
      <c r="K129" s="663">
        <v>0</v>
      </c>
      <c r="L129" s="660"/>
      <c r="M129" s="660">
        <v>0</v>
      </c>
      <c r="N129" s="663">
        <v>6</v>
      </c>
      <c r="O129" s="663">
        <v>0</v>
      </c>
      <c r="P129" s="676"/>
      <c r="Q129" s="664">
        <v>0</v>
      </c>
    </row>
    <row r="130" spans="1:17" ht="14.4" customHeight="1" x14ac:dyDescent="0.3">
      <c r="A130" s="659" t="s">
        <v>2953</v>
      </c>
      <c r="B130" s="660" t="s">
        <v>2950</v>
      </c>
      <c r="C130" s="660" t="s">
        <v>1645</v>
      </c>
      <c r="D130" s="660" t="s">
        <v>3017</v>
      </c>
      <c r="E130" s="660" t="s">
        <v>3018</v>
      </c>
      <c r="F130" s="663">
        <v>72</v>
      </c>
      <c r="G130" s="663">
        <v>0</v>
      </c>
      <c r="H130" s="660"/>
      <c r="I130" s="660">
        <v>0</v>
      </c>
      <c r="J130" s="663">
        <v>618</v>
      </c>
      <c r="K130" s="663">
        <v>0</v>
      </c>
      <c r="L130" s="660"/>
      <c r="M130" s="660">
        <v>0</v>
      </c>
      <c r="N130" s="663">
        <v>607</v>
      </c>
      <c r="O130" s="663">
        <v>0</v>
      </c>
      <c r="P130" s="676"/>
      <c r="Q130" s="664">
        <v>0</v>
      </c>
    </row>
    <row r="131" spans="1:17" ht="14.4" customHeight="1" x14ac:dyDescent="0.3">
      <c r="A131" s="659" t="s">
        <v>2953</v>
      </c>
      <c r="B131" s="660" t="s">
        <v>2950</v>
      </c>
      <c r="C131" s="660" t="s">
        <v>1645</v>
      </c>
      <c r="D131" s="660" t="s">
        <v>3019</v>
      </c>
      <c r="E131" s="660" t="s">
        <v>3020</v>
      </c>
      <c r="F131" s="663"/>
      <c r="G131" s="663"/>
      <c r="H131" s="660"/>
      <c r="I131" s="660"/>
      <c r="J131" s="663">
        <v>1</v>
      </c>
      <c r="K131" s="663">
        <v>455.56</v>
      </c>
      <c r="L131" s="660"/>
      <c r="M131" s="660">
        <v>455.56</v>
      </c>
      <c r="N131" s="663">
        <v>1</v>
      </c>
      <c r="O131" s="663">
        <v>455.56</v>
      </c>
      <c r="P131" s="676"/>
      <c r="Q131" s="664">
        <v>455.56</v>
      </c>
    </row>
    <row r="132" spans="1:17" ht="14.4" customHeight="1" x14ac:dyDescent="0.3">
      <c r="A132" s="659" t="s">
        <v>2953</v>
      </c>
      <c r="B132" s="660" t="s">
        <v>2950</v>
      </c>
      <c r="C132" s="660" t="s">
        <v>1645</v>
      </c>
      <c r="D132" s="660" t="s">
        <v>3021</v>
      </c>
      <c r="E132" s="660" t="s">
        <v>3022</v>
      </c>
      <c r="F132" s="663"/>
      <c r="G132" s="663"/>
      <c r="H132" s="660"/>
      <c r="I132" s="660"/>
      <c r="J132" s="663">
        <v>3</v>
      </c>
      <c r="K132" s="663">
        <v>0</v>
      </c>
      <c r="L132" s="660"/>
      <c r="M132" s="660">
        <v>0</v>
      </c>
      <c r="N132" s="663">
        <v>3</v>
      </c>
      <c r="O132" s="663">
        <v>0</v>
      </c>
      <c r="P132" s="676"/>
      <c r="Q132" s="664">
        <v>0</v>
      </c>
    </row>
    <row r="133" spans="1:17" ht="14.4" customHeight="1" x14ac:dyDescent="0.3">
      <c r="A133" s="659" t="s">
        <v>2953</v>
      </c>
      <c r="B133" s="660" t="s">
        <v>2950</v>
      </c>
      <c r="C133" s="660" t="s">
        <v>1645</v>
      </c>
      <c r="D133" s="660" t="s">
        <v>3029</v>
      </c>
      <c r="E133" s="660" t="s">
        <v>3030</v>
      </c>
      <c r="F133" s="663"/>
      <c r="G133" s="663"/>
      <c r="H133" s="660"/>
      <c r="I133" s="660"/>
      <c r="J133" s="663">
        <v>1</v>
      </c>
      <c r="K133" s="663">
        <v>88.89</v>
      </c>
      <c r="L133" s="660"/>
      <c r="M133" s="660">
        <v>88.89</v>
      </c>
      <c r="N133" s="663">
        <v>1</v>
      </c>
      <c r="O133" s="663">
        <v>88.89</v>
      </c>
      <c r="P133" s="676"/>
      <c r="Q133" s="664">
        <v>88.89</v>
      </c>
    </row>
    <row r="134" spans="1:17" ht="14.4" customHeight="1" x14ac:dyDescent="0.3">
      <c r="A134" s="659" t="s">
        <v>2953</v>
      </c>
      <c r="B134" s="660" t="s">
        <v>2950</v>
      </c>
      <c r="C134" s="660" t="s">
        <v>1645</v>
      </c>
      <c r="D134" s="660" t="s">
        <v>3033</v>
      </c>
      <c r="E134" s="660" t="s">
        <v>3034</v>
      </c>
      <c r="F134" s="663"/>
      <c r="G134" s="663"/>
      <c r="H134" s="660"/>
      <c r="I134" s="660"/>
      <c r="J134" s="663">
        <v>1</v>
      </c>
      <c r="K134" s="663">
        <v>96.67</v>
      </c>
      <c r="L134" s="660"/>
      <c r="M134" s="660">
        <v>96.67</v>
      </c>
      <c r="N134" s="663"/>
      <c r="O134" s="663"/>
      <c r="P134" s="676"/>
      <c r="Q134" s="664"/>
    </row>
    <row r="135" spans="1:17" ht="14.4" customHeight="1" x14ac:dyDescent="0.3">
      <c r="A135" s="659" t="s">
        <v>2953</v>
      </c>
      <c r="B135" s="660" t="s">
        <v>2950</v>
      </c>
      <c r="C135" s="660" t="s">
        <v>1645</v>
      </c>
      <c r="D135" s="660" t="s">
        <v>3043</v>
      </c>
      <c r="E135" s="660" t="s">
        <v>3044</v>
      </c>
      <c r="F135" s="663"/>
      <c r="G135" s="663"/>
      <c r="H135" s="660"/>
      <c r="I135" s="660"/>
      <c r="J135" s="663">
        <v>1</v>
      </c>
      <c r="K135" s="663">
        <v>1283.33</v>
      </c>
      <c r="L135" s="660"/>
      <c r="M135" s="660">
        <v>1283.33</v>
      </c>
      <c r="N135" s="663"/>
      <c r="O135" s="663"/>
      <c r="P135" s="676"/>
      <c r="Q135" s="664"/>
    </row>
    <row r="136" spans="1:17" ht="14.4" customHeight="1" x14ac:dyDescent="0.3">
      <c r="A136" s="659" t="s">
        <v>2953</v>
      </c>
      <c r="B136" s="660" t="s">
        <v>2950</v>
      </c>
      <c r="C136" s="660" t="s">
        <v>1645</v>
      </c>
      <c r="D136" s="660" t="s">
        <v>2951</v>
      </c>
      <c r="E136" s="660" t="s">
        <v>2952</v>
      </c>
      <c r="F136" s="663"/>
      <c r="G136" s="663"/>
      <c r="H136" s="660"/>
      <c r="I136" s="660"/>
      <c r="J136" s="663">
        <v>3</v>
      </c>
      <c r="K136" s="663">
        <v>983.33999999999992</v>
      </c>
      <c r="L136" s="660"/>
      <c r="M136" s="660">
        <v>327.78</v>
      </c>
      <c r="N136" s="663">
        <v>3</v>
      </c>
      <c r="O136" s="663">
        <v>983.33</v>
      </c>
      <c r="P136" s="676"/>
      <c r="Q136" s="664">
        <v>327.7766666666667</v>
      </c>
    </row>
    <row r="137" spans="1:17" ht="14.4" customHeight="1" x14ac:dyDescent="0.3">
      <c r="A137" s="659" t="s">
        <v>2953</v>
      </c>
      <c r="B137" s="660" t="s">
        <v>2950</v>
      </c>
      <c r="C137" s="660" t="s">
        <v>1647</v>
      </c>
      <c r="D137" s="660" t="s">
        <v>2996</v>
      </c>
      <c r="E137" s="660" t="s">
        <v>2997</v>
      </c>
      <c r="F137" s="663"/>
      <c r="G137" s="663"/>
      <c r="H137" s="660"/>
      <c r="I137" s="660"/>
      <c r="J137" s="663"/>
      <c r="K137" s="663"/>
      <c r="L137" s="660"/>
      <c r="M137" s="660"/>
      <c r="N137" s="663">
        <v>3</v>
      </c>
      <c r="O137" s="663">
        <v>1750</v>
      </c>
      <c r="P137" s="676"/>
      <c r="Q137" s="664">
        <v>583.33333333333337</v>
      </c>
    </row>
    <row r="138" spans="1:17" ht="14.4" customHeight="1" x14ac:dyDescent="0.3">
      <c r="A138" s="659" t="s">
        <v>2953</v>
      </c>
      <c r="B138" s="660" t="s">
        <v>2950</v>
      </c>
      <c r="C138" s="660" t="s">
        <v>1647</v>
      </c>
      <c r="D138" s="660" t="s">
        <v>3011</v>
      </c>
      <c r="E138" s="660" t="s">
        <v>3012</v>
      </c>
      <c r="F138" s="663"/>
      <c r="G138" s="663"/>
      <c r="H138" s="660"/>
      <c r="I138" s="660"/>
      <c r="J138" s="663">
        <v>3</v>
      </c>
      <c r="K138" s="663">
        <v>0</v>
      </c>
      <c r="L138" s="660"/>
      <c r="M138" s="660">
        <v>0</v>
      </c>
      <c r="N138" s="663">
        <v>1</v>
      </c>
      <c r="O138" s="663">
        <v>0</v>
      </c>
      <c r="P138" s="676"/>
      <c r="Q138" s="664">
        <v>0</v>
      </c>
    </row>
    <row r="139" spans="1:17" ht="14.4" customHeight="1" x14ac:dyDescent="0.3">
      <c r="A139" s="659" t="s">
        <v>2953</v>
      </c>
      <c r="B139" s="660" t="s">
        <v>2950</v>
      </c>
      <c r="C139" s="660" t="s">
        <v>1647</v>
      </c>
      <c r="D139" s="660" t="s">
        <v>3017</v>
      </c>
      <c r="E139" s="660" t="s">
        <v>3018</v>
      </c>
      <c r="F139" s="663"/>
      <c r="G139" s="663"/>
      <c r="H139" s="660"/>
      <c r="I139" s="660"/>
      <c r="J139" s="663">
        <v>346</v>
      </c>
      <c r="K139" s="663">
        <v>0</v>
      </c>
      <c r="L139" s="660"/>
      <c r="M139" s="660">
        <v>0</v>
      </c>
      <c r="N139" s="663">
        <v>284</v>
      </c>
      <c r="O139" s="663">
        <v>0</v>
      </c>
      <c r="P139" s="676"/>
      <c r="Q139" s="664">
        <v>0</v>
      </c>
    </row>
    <row r="140" spans="1:17" ht="14.4" customHeight="1" x14ac:dyDescent="0.3">
      <c r="A140" s="659" t="s">
        <v>2953</v>
      </c>
      <c r="B140" s="660" t="s">
        <v>2950</v>
      </c>
      <c r="C140" s="660" t="s">
        <v>1647</v>
      </c>
      <c r="D140" s="660" t="s">
        <v>3019</v>
      </c>
      <c r="E140" s="660" t="s">
        <v>3020</v>
      </c>
      <c r="F140" s="663"/>
      <c r="G140" s="663"/>
      <c r="H140" s="660"/>
      <c r="I140" s="660"/>
      <c r="J140" s="663">
        <v>1</v>
      </c>
      <c r="K140" s="663">
        <v>455.56</v>
      </c>
      <c r="L140" s="660"/>
      <c r="M140" s="660">
        <v>455.56</v>
      </c>
      <c r="N140" s="663">
        <v>1</v>
      </c>
      <c r="O140" s="663">
        <v>455.56</v>
      </c>
      <c r="P140" s="676"/>
      <c r="Q140" s="664">
        <v>455.56</v>
      </c>
    </row>
    <row r="141" spans="1:17" ht="14.4" customHeight="1" x14ac:dyDescent="0.3">
      <c r="A141" s="659" t="s">
        <v>2953</v>
      </c>
      <c r="B141" s="660" t="s">
        <v>2950</v>
      </c>
      <c r="C141" s="660" t="s">
        <v>1647</v>
      </c>
      <c r="D141" s="660" t="s">
        <v>3029</v>
      </c>
      <c r="E141" s="660" t="s">
        <v>3030</v>
      </c>
      <c r="F141" s="663"/>
      <c r="G141" s="663"/>
      <c r="H141" s="660"/>
      <c r="I141" s="660"/>
      <c r="J141" s="663"/>
      <c r="K141" s="663"/>
      <c r="L141" s="660"/>
      <c r="M141" s="660"/>
      <c r="N141" s="663">
        <v>1</v>
      </c>
      <c r="O141" s="663">
        <v>88.89</v>
      </c>
      <c r="P141" s="676"/>
      <c r="Q141" s="664">
        <v>88.89</v>
      </c>
    </row>
    <row r="142" spans="1:17" ht="14.4" customHeight="1" x14ac:dyDescent="0.3">
      <c r="A142" s="659" t="s">
        <v>2953</v>
      </c>
      <c r="B142" s="660" t="s">
        <v>2950</v>
      </c>
      <c r="C142" s="660" t="s">
        <v>1648</v>
      </c>
      <c r="D142" s="660" t="s">
        <v>3011</v>
      </c>
      <c r="E142" s="660" t="s">
        <v>3012</v>
      </c>
      <c r="F142" s="663">
        <v>3</v>
      </c>
      <c r="G142" s="663">
        <v>0</v>
      </c>
      <c r="H142" s="660"/>
      <c r="I142" s="660">
        <v>0</v>
      </c>
      <c r="J142" s="663">
        <v>3</v>
      </c>
      <c r="K142" s="663">
        <v>0</v>
      </c>
      <c r="L142" s="660"/>
      <c r="M142" s="660">
        <v>0</v>
      </c>
      <c r="N142" s="663">
        <v>4</v>
      </c>
      <c r="O142" s="663">
        <v>0</v>
      </c>
      <c r="P142" s="676"/>
      <c r="Q142" s="664">
        <v>0</v>
      </c>
    </row>
    <row r="143" spans="1:17" ht="14.4" customHeight="1" x14ac:dyDescent="0.3">
      <c r="A143" s="659" t="s">
        <v>2953</v>
      </c>
      <c r="B143" s="660" t="s">
        <v>2950</v>
      </c>
      <c r="C143" s="660" t="s">
        <v>1648</v>
      </c>
      <c r="D143" s="660" t="s">
        <v>3017</v>
      </c>
      <c r="E143" s="660" t="s">
        <v>3018</v>
      </c>
      <c r="F143" s="663">
        <v>370</v>
      </c>
      <c r="G143" s="663">
        <v>0</v>
      </c>
      <c r="H143" s="660"/>
      <c r="I143" s="660">
        <v>0</v>
      </c>
      <c r="J143" s="663">
        <v>273</v>
      </c>
      <c r="K143" s="663">
        <v>0</v>
      </c>
      <c r="L143" s="660"/>
      <c r="M143" s="660">
        <v>0</v>
      </c>
      <c r="N143" s="663">
        <v>352</v>
      </c>
      <c r="O143" s="663">
        <v>0</v>
      </c>
      <c r="P143" s="676"/>
      <c r="Q143" s="664">
        <v>0</v>
      </c>
    </row>
    <row r="144" spans="1:17" ht="14.4" customHeight="1" x14ac:dyDescent="0.3">
      <c r="A144" s="659" t="s">
        <v>2953</v>
      </c>
      <c r="B144" s="660" t="s">
        <v>2950</v>
      </c>
      <c r="C144" s="660" t="s">
        <v>1649</v>
      </c>
      <c r="D144" s="660" t="s">
        <v>3017</v>
      </c>
      <c r="E144" s="660" t="s">
        <v>3018</v>
      </c>
      <c r="F144" s="663"/>
      <c r="G144" s="663"/>
      <c r="H144" s="660"/>
      <c r="I144" s="660"/>
      <c r="J144" s="663">
        <v>23</v>
      </c>
      <c r="K144" s="663">
        <v>0</v>
      </c>
      <c r="L144" s="660"/>
      <c r="M144" s="660">
        <v>0</v>
      </c>
      <c r="N144" s="663"/>
      <c r="O144" s="663"/>
      <c r="P144" s="676"/>
      <c r="Q144" s="664"/>
    </row>
    <row r="145" spans="1:17" ht="14.4" customHeight="1" x14ac:dyDescent="0.3">
      <c r="A145" s="659" t="s">
        <v>2953</v>
      </c>
      <c r="B145" s="660" t="s">
        <v>2950</v>
      </c>
      <c r="C145" s="660" t="s">
        <v>1650</v>
      </c>
      <c r="D145" s="660" t="s">
        <v>2994</v>
      </c>
      <c r="E145" s="660" t="s">
        <v>2995</v>
      </c>
      <c r="F145" s="663">
        <v>1</v>
      </c>
      <c r="G145" s="663">
        <v>186.67</v>
      </c>
      <c r="H145" s="660">
        <v>1</v>
      </c>
      <c r="I145" s="660">
        <v>186.67</v>
      </c>
      <c r="J145" s="663"/>
      <c r="K145" s="663"/>
      <c r="L145" s="660"/>
      <c r="M145" s="660"/>
      <c r="N145" s="663"/>
      <c r="O145" s="663"/>
      <c r="P145" s="676"/>
      <c r="Q145" s="664"/>
    </row>
    <row r="146" spans="1:17" ht="14.4" customHeight="1" x14ac:dyDescent="0.3">
      <c r="A146" s="659" t="s">
        <v>2953</v>
      </c>
      <c r="B146" s="660" t="s">
        <v>2950</v>
      </c>
      <c r="C146" s="660" t="s">
        <v>1650</v>
      </c>
      <c r="D146" s="660" t="s">
        <v>3003</v>
      </c>
      <c r="E146" s="660" t="s">
        <v>3004</v>
      </c>
      <c r="F146" s="663"/>
      <c r="G146" s="663"/>
      <c r="H146" s="660"/>
      <c r="I146" s="660"/>
      <c r="J146" s="663">
        <v>1</v>
      </c>
      <c r="K146" s="663">
        <v>50</v>
      </c>
      <c r="L146" s="660"/>
      <c r="M146" s="660">
        <v>50</v>
      </c>
      <c r="N146" s="663"/>
      <c r="O146" s="663"/>
      <c r="P146" s="676"/>
      <c r="Q146" s="664"/>
    </row>
    <row r="147" spans="1:17" ht="14.4" customHeight="1" x14ac:dyDescent="0.3">
      <c r="A147" s="659" t="s">
        <v>2953</v>
      </c>
      <c r="B147" s="660" t="s">
        <v>2950</v>
      </c>
      <c r="C147" s="660" t="s">
        <v>1650</v>
      </c>
      <c r="D147" s="660" t="s">
        <v>3011</v>
      </c>
      <c r="E147" s="660" t="s">
        <v>3012</v>
      </c>
      <c r="F147" s="663"/>
      <c r="G147" s="663"/>
      <c r="H147" s="660"/>
      <c r="I147" s="660"/>
      <c r="J147" s="663">
        <v>22</v>
      </c>
      <c r="K147" s="663">
        <v>0</v>
      </c>
      <c r="L147" s="660"/>
      <c r="M147" s="660">
        <v>0</v>
      </c>
      <c r="N147" s="663">
        <v>14</v>
      </c>
      <c r="O147" s="663">
        <v>0</v>
      </c>
      <c r="P147" s="676"/>
      <c r="Q147" s="664">
        <v>0</v>
      </c>
    </row>
    <row r="148" spans="1:17" ht="14.4" customHeight="1" x14ac:dyDescent="0.3">
      <c r="A148" s="659" t="s">
        <v>2953</v>
      </c>
      <c r="B148" s="660" t="s">
        <v>2950</v>
      </c>
      <c r="C148" s="660" t="s">
        <v>1650</v>
      </c>
      <c r="D148" s="660" t="s">
        <v>3017</v>
      </c>
      <c r="E148" s="660" t="s">
        <v>3018</v>
      </c>
      <c r="F148" s="663">
        <v>538</v>
      </c>
      <c r="G148" s="663">
        <v>0</v>
      </c>
      <c r="H148" s="660"/>
      <c r="I148" s="660">
        <v>0</v>
      </c>
      <c r="J148" s="663">
        <v>653</v>
      </c>
      <c r="K148" s="663">
        <v>0</v>
      </c>
      <c r="L148" s="660"/>
      <c r="M148" s="660">
        <v>0</v>
      </c>
      <c r="N148" s="663">
        <v>647</v>
      </c>
      <c r="O148" s="663">
        <v>0</v>
      </c>
      <c r="P148" s="676"/>
      <c r="Q148" s="664">
        <v>0</v>
      </c>
    </row>
    <row r="149" spans="1:17" ht="14.4" customHeight="1" x14ac:dyDescent="0.3">
      <c r="A149" s="659" t="s">
        <v>2953</v>
      </c>
      <c r="B149" s="660" t="s">
        <v>2950</v>
      </c>
      <c r="C149" s="660" t="s">
        <v>1650</v>
      </c>
      <c r="D149" s="660" t="s">
        <v>3019</v>
      </c>
      <c r="E149" s="660" t="s">
        <v>3020</v>
      </c>
      <c r="F149" s="663">
        <v>1</v>
      </c>
      <c r="G149" s="663">
        <v>455.56</v>
      </c>
      <c r="H149" s="660">
        <v>1</v>
      </c>
      <c r="I149" s="660">
        <v>455.56</v>
      </c>
      <c r="J149" s="663">
        <v>1</v>
      </c>
      <c r="K149" s="663">
        <v>455.56</v>
      </c>
      <c r="L149" s="660">
        <v>1</v>
      </c>
      <c r="M149" s="660">
        <v>455.56</v>
      </c>
      <c r="N149" s="663"/>
      <c r="O149" s="663"/>
      <c r="P149" s="676"/>
      <c r="Q149" s="664"/>
    </row>
    <row r="150" spans="1:17" ht="14.4" customHeight="1" x14ac:dyDescent="0.3">
      <c r="A150" s="659" t="s">
        <v>2953</v>
      </c>
      <c r="B150" s="660" t="s">
        <v>2950</v>
      </c>
      <c r="C150" s="660" t="s">
        <v>1650</v>
      </c>
      <c r="D150" s="660" t="s">
        <v>3029</v>
      </c>
      <c r="E150" s="660" t="s">
        <v>3030</v>
      </c>
      <c r="F150" s="663">
        <v>1</v>
      </c>
      <c r="G150" s="663">
        <v>88.89</v>
      </c>
      <c r="H150" s="660">
        <v>1</v>
      </c>
      <c r="I150" s="660">
        <v>88.89</v>
      </c>
      <c r="J150" s="663"/>
      <c r="K150" s="663"/>
      <c r="L150" s="660"/>
      <c r="M150" s="660"/>
      <c r="N150" s="663"/>
      <c r="O150" s="663"/>
      <c r="P150" s="676"/>
      <c r="Q150" s="664"/>
    </row>
    <row r="151" spans="1:17" ht="14.4" customHeight="1" x14ac:dyDescent="0.3">
      <c r="A151" s="659" t="s">
        <v>2953</v>
      </c>
      <c r="B151" s="660" t="s">
        <v>2950</v>
      </c>
      <c r="C151" s="660" t="s">
        <v>1651</v>
      </c>
      <c r="D151" s="660" t="s">
        <v>3011</v>
      </c>
      <c r="E151" s="660" t="s">
        <v>3012</v>
      </c>
      <c r="F151" s="663">
        <v>4</v>
      </c>
      <c r="G151" s="663">
        <v>0</v>
      </c>
      <c r="H151" s="660"/>
      <c r="I151" s="660">
        <v>0</v>
      </c>
      <c r="J151" s="663">
        <v>2</v>
      </c>
      <c r="K151" s="663">
        <v>0</v>
      </c>
      <c r="L151" s="660"/>
      <c r="M151" s="660">
        <v>0</v>
      </c>
      <c r="N151" s="663"/>
      <c r="O151" s="663"/>
      <c r="P151" s="676"/>
      <c r="Q151" s="664"/>
    </row>
    <row r="152" spans="1:17" ht="14.4" customHeight="1" x14ac:dyDescent="0.3">
      <c r="A152" s="659" t="s">
        <v>2953</v>
      </c>
      <c r="B152" s="660" t="s">
        <v>2950</v>
      </c>
      <c r="C152" s="660" t="s">
        <v>1651</v>
      </c>
      <c r="D152" s="660" t="s">
        <v>3017</v>
      </c>
      <c r="E152" s="660" t="s">
        <v>3018</v>
      </c>
      <c r="F152" s="663">
        <v>318</v>
      </c>
      <c r="G152" s="663">
        <v>0</v>
      </c>
      <c r="H152" s="660"/>
      <c r="I152" s="660">
        <v>0</v>
      </c>
      <c r="J152" s="663">
        <v>343</v>
      </c>
      <c r="K152" s="663">
        <v>0</v>
      </c>
      <c r="L152" s="660"/>
      <c r="M152" s="660">
        <v>0</v>
      </c>
      <c r="N152" s="663">
        <v>352</v>
      </c>
      <c r="O152" s="663">
        <v>0</v>
      </c>
      <c r="P152" s="676"/>
      <c r="Q152" s="664">
        <v>0</v>
      </c>
    </row>
    <row r="153" spans="1:17" ht="14.4" customHeight="1" x14ac:dyDescent="0.3">
      <c r="A153" s="659" t="s">
        <v>2953</v>
      </c>
      <c r="B153" s="660" t="s">
        <v>2950</v>
      </c>
      <c r="C153" s="660" t="s">
        <v>1651</v>
      </c>
      <c r="D153" s="660" t="s">
        <v>3019</v>
      </c>
      <c r="E153" s="660" t="s">
        <v>3020</v>
      </c>
      <c r="F153" s="663"/>
      <c r="G153" s="663"/>
      <c r="H153" s="660"/>
      <c r="I153" s="660"/>
      <c r="J153" s="663">
        <v>1</v>
      </c>
      <c r="K153" s="663">
        <v>455.56</v>
      </c>
      <c r="L153" s="660"/>
      <c r="M153" s="660">
        <v>455.56</v>
      </c>
      <c r="N153" s="663"/>
      <c r="O153" s="663"/>
      <c r="P153" s="676"/>
      <c r="Q153" s="664"/>
    </row>
    <row r="154" spans="1:17" ht="14.4" customHeight="1" x14ac:dyDescent="0.3">
      <c r="A154" s="659" t="s">
        <v>2953</v>
      </c>
      <c r="B154" s="660" t="s">
        <v>2950</v>
      </c>
      <c r="C154" s="660" t="s">
        <v>1651</v>
      </c>
      <c r="D154" s="660" t="s">
        <v>3029</v>
      </c>
      <c r="E154" s="660" t="s">
        <v>3030</v>
      </c>
      <c r="F154" s="663"/>
      <c r="G154" s="663"/>
      <c r="H154" s="660"/>
      <c r="I154" s="660"/>
      <c r="J154" s="663">
        <v>1</v>
      </c>
      <c r="K154" s="663">
        <v>88.89</v>
      </c>
      <c r="L154" s="660"/>
      <c r="M154" s="660">
        <v>88.89</v>
      </c>
      <c r="N154" s="663"/>
      <c r="O154" s="663"/>
      <c r="P154" s="676"/>
      <c r="Q154" s="664"/>
    </row>
    <row r="155" spans="1:17" ht="14.4" customHeight="1" x14ac:dyDescent="0.3">
      <c r="A155" s="659" t="s">
        <v>2953</v>
      </c>
      <c r="B155" s="660" t="s">
        <v>2950</v>
      </c>
      <c r="C155" s="660" t="s">
        <v>1651</v>
      </c>
      <c r="D155" s="660" t="s">
        <v>3043</v>
      </c>
      <c r="E155" s="660" t="s">
        <v>3044</v>
      </c>
      <c r="F155" s="663"/>
      <c r="G155" s="663"/>
      <c r="H155" s="660"/>
      <c r="I155" s="660"/>
      <c r="J155" s="663">
        <v>1</v>
      </c>
      <c r="K155" s="663">
        <v>1283.33</v>
      </c>
      <c r="L155" s="660"/>
      <c r="M155" s="660">
        <v>1283.33</v>
      </c>
      <c r="N155" s="663"/>
      <c r="O155" s="663"/>
      <c r="P155" s="676"/>
      <c r="Q155" s="664"/>
    </row>
    <row r="156" spans="1:17" ht="14.4" customHeight="1" x14ac:dyDescent="0.3">
      <c r="A156" s="659" t="s">
        <v>2953</v>
      </c>
      <c r="B156" s="660" t="s">
        <v>2950</v>
      </c>
      <c r="C156" s="660" t="s">
        <v>1652</v>
      </c>
      <c r="D156" s="660" t="s">
        <v>2994</v>
      </c>
      <c r="E156" s="660" t="s">
        <v>2995</v>
      </c>
      <c r="F156" s="663"/>
      <c r="G156" s="663"/>
      <c r="H156" s="660"/>
      <c r="I156" s="660"/>
      <c r="J156" s="663"/>
      <c r="K156" s="663"/>
      <c r="L156" s="660"/>
      <c r="M156" s="660"/>
      <c r="N156" s="663">
        <v>1</v>
      </c>
      <c r="O156" s="663">
        <v>186.67</v>
      </c>
      <c r="P156" s="676"/>
      <c r="Q156" s="664">
        <v>186.67</v>
      </c>
    </row>
    <row r="157" spans="1:17" ht="14.4" customHeight="1" x14ac:dyDescent="0.3">
      <c r="A157" s="659" t="s">
        <v>2953</v>
      </c>
      <c r="B157" s="660" t="s">
        <v>2950</v>
      </c>
      <c r="C157" s="660" t="s">
        <v>1652</v>
      </c>
      <c r="D157" s="660" t="s">
        <v>3011</v>
      </c>
      <c r="E157" s="660" t="s">
        <v>3012</v>
      </c>
      <c r="F157" s="663">
        <v>5</v>
      </c>
      <c r="G157" s="663">
        <v>0</v>
      </c>
      <c r="H157" s="660"/>
      <c r="I157" s="660">
        <v>0</v>
      </c>
      <c r="J157" s="663">
        <v>5</v>
      </c>
      <c r="K157" s="663">
        <v>0</v>
      </c>
      <c r="L157" s="660"/>
      <c r="M157" s="660">
        <v>0</v>
      </c>
      <c r="N157" s="663">
        <v>1</v>
      </c>
      <c r="O157" s="663">
        <v>0</v>
      </c>
      <c r="P157" s="676"/>
      <c r="Q157" s="664">
        <v>0</v>
      </c>
    </row>
    <row r="158" spans="1:17" ht="14.4" customHeight="1" x14ac:dyDescent="0.3">
      <c r="A158" s="659" t="s">
        <v>2953</v>
      </c>
      <c r="B158" s="660" t="s">
        <v>2950</v>
      </c>
      <c r="C158" s="660" t="s">
        <v>1652</v>
      </c>
      <c r="D158" s="660" t="s">
        <v>3017</v>
      </c>
      <c r="E158" s="660" t="s">
        <v>3018</v>
      </c>
      <c r="F158" s="663">
        <v>259</v>
      </c>
      <c r="G158" s="663">
        <v>0</v>
      </c>
      <c r="H158" s="660"/>
      <c r="I158" s="660">
        <v>0</v>
      </c>
      <c r="J158" s="663">
        <v>289</v>
      </c>
      <c r="K158" s="663">
        <v>0</v>
      </c>
      <c r="L158" s="660"/>
      <c r="M158" s="660">
        <v>0</v>
      </c>
      <c r="N158" s="663">
        <v>296</v>
      </c>
      <c r="O158" s="663">
        <v>0</v>
      </c>
      <c r="P158" s="676"/>
      <c r="Q158" s="664">
        <v>0</v>
      </c>
    </row>
    <row r="159" spans="1:17" ht="14.4" customHeight="1" x14ac:dyDescent="0.3">
      <c r="A159" s="659" t="s">
        <v>2953</v>
      </c>
      <c r="B159" s="660" t="s">
        <v>2950</v>
      </c>
      <c r="C159" s="660" t="s">
        <v>1652</v>
      </c>
      <c r="D159" s="660" t="s">
        <v>3019</v>
      </c>
      <c r="E159" s="660" t="s">
        <v>3020</v>
      </c>
      <c r="F159" s="663"/>
      <c r="G159" s="663"/>
      <c r="H159" s="660"/>
      <c r="I159" s="660"/>
      <c r="J159" s="663"/>
      <c r="K159" s="663"/>
      <c r="L159" s="660"/>
      <c r="M159" s="660"/>
      <c r="N159" s="663">
        <v>1</v>
      </c>
      <c r="O159" s="663">
        <v>455.56</v>
      </c>
      <c r="P159" s="676"/>
      <c r="Q159" s="664">
        <v>455.56</v>
      </c>
    </row>
    <row r="160" spans="1:17" ht="14.4" customHeight="1" x14ac:dyDescent="0.3">
      <c r="A160" s="659" t="s">
        <v>2953</v>
      </c>
      <c r="B160" s="660" t="s">
        <v>2950</v>
      </c>
      <c r="C160" s="660" t="s">
        <v>1652</v>
      </c>
      <c r="D160" s="660" t="s">
        <v>3029</v>
      </c>
      <c r="E160" s="660" t="s">
        <v>3030</v>
      </c>
      <c r="F160" s="663"/>
      <c r="G160" s="663"/>
      <c r="H160" s="660"/>
      <c r="I160" s="660"/>
      <c r="J160" s="663"/>
      <c r="K160" s="663"/>
      <c r="L160" s="660"/>
      <c r="M160" s="660"/>
      <c r="N160" s="663">
        <v>1</v>
      </c>
      <c r="O160" s="663">
        <v>88.89</v>
      </c>
      <c r="P160" s="676"/>
      <c r="Q160" s="664">
        <v>88.89</v>
      </c>
    </row>
    <row r="161" spans="1:17" ht="14.4" customHeight="1" x14ac:dyDescent="0.3">
      <c r="A161" s="659" t="s">
        <v>2953</v>
      </c>
      <c r="B161" s="660" t="s">
        <v>2950</v>
      </c>
      <c r="C161" s="660" t="s">
        <v>1653</v>
      </c>
      <c r="D161" s="660" t="s">
        <v>3011</v>
      </c>
      <c r="E161" s="660" t="s">
        <v>3012</v>
      </c>
      <c r="F161" s="663">
        <v>1</v>
      </c>
      <c r="G161" s="663">
        <v>0</v>
      </c>
      <c r="H161" s="660"/>
      <c r="I161" s="660">
        <v>0</v>
      </c>
      <c r="J161" s="663">
        <v>3</v>
      </c>
      <c r="K161" s="663">
        <v>0</v>
      </c>
      <c r="L161" s="660"/>
      <c r="M161" s="660">
        <v>0</v>
      </c>
      <c r="N161" s="663">
        <v>2</v>
      </c>
      <c r="O161" s="663">
        <v>0</v>
      </c>
      <c r="P161" s="676"/>
      <c r="Q161" s="664">
        <v>0</v>
      </c>
    </row>
    <row r="162" spans="1:17" ht="14.4" customHeight="1" x14ac:dyDescent="0.3">
      <c r="A162" s="659" t="s">
        <v>2953</v>
      </c>
      <c r="B162" s="660" t="s">
        <v>2950</v>
      </c>
      <c r="C162" s="660" t="s">
        <v>1653</v>
      </c>
      <c r="D162" s="660" t="s">
        <v>3017</v>
      </c>
      <c r="E162" s="660" t="s">
        <v>3018</v>
      </c>
      <c r="F162" s="663">
        <v>192</v>
      </c>
      <c r="G162" s="663">
        <v>0</v>
      </c>
      <c r="H162" s="660"/>
      <c r="I162" s="660">
        <v>0</v>
      </c>
      <c r="J162" s="663">
        <v>144</v>
      </c>
      <c r="K162" s="663">
        <v>0</v>
      </c>
      <c r="L162" s="660"/>
      <c r="M162" s="660">
        <v>0</v>
      </c>
      <c r="N162" s="663">
        <v>106</v>
      </c>
      <c r="O162" s="663">
        <v>0</v>
      </c>
      <c r="P162" s="676"/>
      <c r="Q162" s="664">
        <v>0</v>
      </c>
    </row>
    <row r="163" spans="1:17" ht="14.4" customHeight="1" x14ac:dyDescent="0.3">
      <c r="A163" s="659" t="s">
        <v>2953</v>
      </c>
      <c r="B163" s="660" t="s">
        <v>2950</v>
      </c>
      <c r="C163" s="660" t="s">
        <v>1654</v>
      </c>
      <c r="D163" s="660" t="s">
        <v>2986</v>
      </c>
      <c r="E163" s="660" t="s">
        <v>2987</v>
      </c>
      <c r="F163" s="663">
        <v>1</v>
      </c>
      <c r="G163" s="663">
        <v>111.11</v>
      </c>
      <c r="H163" s="660">
        <v>1</v>
      </c>
      <c r="I163" s="660">
        <v>111.11</v>
      </c>
      <c r="J163" s="663">
        <v>2</v>
      </c>
      <c r="K163" s="663">
        <v>222.22</v>
      </c>
      <c r="L163" s="660">
        <v>2</v>
      </c>
      <c r="M163" s="660">
        <v>111.11</v>
      </c>
      <c r="N163" s="663"/>
      <c r="O163" s="663"/>
      <c r="P163" s="676"/>
      <c r="Q163" s="664"/>
    </row>
    <row r="164" spans="1:17" ht="14.4" customHeight="1" x14ac:dyDescent="0.3">
      <c r="A164" s="659" t="s">
        <v>2953</v>
      </c>
      <c r="B164" s="660" t="s">
        <v>2950</v>
      </c>
      <c r="C164" s="660" t="s">
        <v>1654</v>
      </c>
      <c r="D164" s="660" t="s">
        <v>2994</v>
      </c>
      <c r="E164" s="660" t="s">
        <v>2995</v>
      </c>
      <c r="F164" s="663">
        <v>1</v>
      </c>
      <c r="G164" s="663">
        <v>186.67</v>
      </c>
      <c r="H164" s="660">
        <v>1</v>
      </c>
      <c r="I164" s="660">
        <v>186.67</v>
      </c>
      <c r="J164" s="663"/>
      <c r="K164" s="663"/>
      <c r="L164" s="660"/>
      <c r="M164" s="660"/>
      <c r="N164" s="663"/>
      <c r="O164" s="663"/>
      <c r="P164" s="676"/>
      <c r="Q164" s="664"/>
    </row>
    <row r="165" spans="1:17" ht="14.4" customHeight="1" x14ac:dyDescent="0.3">
      <c r="A165" s="659" t="s">
        <v>2953</v>
      </c>
      <c r="B165" s="660" t="s">
        <v>2950</v>
      </c>
      <c r="C165" s="660" t="s">
        <v>1654</v>
      </c>
      <c r="D165" s="660" t="s">
        <v>3011</v>
      </c>
      <c r="E165" s="660" t="s">
        <v>3012</v>
      </c>
      <c r="F165" s="663">
        <v>1</v>
      </c>
      <c r="G165" s="663">
        <v>0</v>
      </c>
      <c r="H165" s="660"/>
      <c r="I165" s="660">
        <v>0</v>
      </c>
      <c r="J165" s="663">
        <v>1</v>
      </c>
      <c r="K165" s="663">
        <v>0</v>
      </c>
      <c r="L165" s="660"/>
      <c r="M165" s="660">
        <v>0</v>
      </c>
      <c r="N165" s="663">
        <v>3</v>
      </c>
      <c r="O165" s="663">
        <v>0</v>
      </c>
      <c r="P165" s="676"/>
      <c r="Q165" s="664">
        <v>0</v>
      </c>
    </row>
    <row r="166" spans="1:17" ht="14.4" customHeight="1" x14ac:dyDescent="0.3">
      <c r="A166" s="659" t="s">
        <v>2953</v>
      </c>
      <c r="B166" s="660" t="s">
        <v>2950</v>
      </c>
      <c r="C166" s="660" t="s">
        <v>1654</v>
      </c>
      <c r="D166" s="660" t="s">
        <v>3017</v>
      </c>
      <c r="E166" s="660" t="s">
        <v>3018</v>
      </c>
      <c r="F166" s="663">
        <v>203</v>
      </c>
      <c r="G166" s="663">
        <v>0</v>
      </c>
      <c r="H166" s="660"/>
      <c r="I166" s="660">
        <v>0</v>
      </c>
      <c r="J166" s="663">
        <v>139</v>
      </c>
      <c r="K166" s="663">
        <v>0</v>
      </c>
      <c r="L166" s="660"/>
      <c r="M166" s="660">
        <v>0</v>
      </c>
      <c r="N166" s="663">
        <v>180</v>
      </c>
      <c r="O166" s="663">
        <v>0</v>
      </c>
      <c r="P166" s="676"/>
      <c r="Q166" s="664">
        <v>0</v>
      </c>
    </row>
    <row r="167" spans="1:17" ht="14.4" customHeight="1" x14ac:dyDescent="0.3">
      <c r="A167" s="659" t="s">
        <v>2953</v>
      </c>
      <c r="B167" s="660" t="s">
        <v>2950</v>
      </c>
      <c r="C167" s="660" t="s">
        <v>1654</v>
      </c>
      <c r="D167" s="660" t="s">
        <v>3019</v>
      </c>
      <c r="E167" s="660" t="s">
        <v>3020</v>
      </c>
      <c r="F167" s="663"/>
      <c r="G167" s="663"/>
      <c r="H167" s="660"/>
      <c r="I167" s="660"/>
      <c r="J167" s="663">
        <v>1</v>
      </c>
      <c r="K167" s="663">
        <v>455.56</v>
      </c>
      <c r="L167" s="660"/>
      <c r="M167" s="660">
        <v>455.56</v>
      </c>
      <c r="N167" s="663"/>
      <c r="O167" s="663"/>
      <c r="P167" s="676"/>
      <c r="Q167" s="664"/>
    </row>
    <row r="168" spans="1:17" ht="14.4" customHeight="1" x14ac:dyDescent="0.3">
      <c r="A168" s="659" t="s">
        <v>2953</v>
      </c>
      <c r="B168" s="660" t="s">
        <v>2950</v>
      </c>
      <c r="C168" s="660" t="s">
        <v>1654</v>
      </c>
      <c r="D168" s="660" t="s">
        <v>3021</v>
      </c>
      <c r="E168" s="660" t="s">
        <v>3022</v>
      </c>
      <c r="F168" s="663">
        <v>1</v>
      </c>
      <c r="G168" s="663">
        <v>0</v>
      </c>
      <c r="H168" s="660"/>
      <c r="I168" s="660">
        <v>0</v>
      </c>
      <c r="J168" s="663">
        <v>1</v>
      </c>
      <c r="K168" s="663">
        <v>0</v>
      </c>
      <c r="L168" s="660"/>
      <c r="M168" s="660">
        <v>0</v>
      </c>
      <c r="N168" s="663"/>
      <c r="O168" s="663"/>
      <c r="P168" s="676"/>
      <c r="Q168" s="664"/>
    </row>
    <row r="169" spans="1:17" ht="14.4" customHeight="1" x14ac:dyDescent="0.3">
      <c r="A169" s="659" t="s">
        <v>2953</v>
      </c>
      <c r="B169" s="660" t="s">
        <v>2950</v>
      </c>
      <c r="C169" s="660" t="s">
        <v>1654</v>
      </c>
      <c r="D169" s="660" t="s">
        <v>3029</v>
      </c>
      <c r="E169" s="660" t="s">
        <v>3030</v>
      </c>
      <c r="F169" s="663"/>
      <c r="G169" s="663"/>
      <c r="H169" s="660"/>
      <c r="I169" s="660"/>
      <c r="J169" s="663">
        <v>2</v>
      </c>
      <c r="K169" s="663">
        <v>177.78</v>
      </c>
      <c r="L169" s="660"/>
      <c r="M169" s="660">
        <v>88.89</v>
      </c>
      <c r="N169" s="663"/>
      <c r="O169" s="663"/>
      <c r="P169" s="676"/>
      <c r="Q169" s="664"/>
    </row>
    <row r="170" spans="1:17" ht="14.4" customHeight="1" x14ac:dyDescent="0.3">
      <c r="A170" s="659" t="s">
        <v>2953</v>
      </c>
      <c r="B170" s="660" t="s">
        <v>2950</v>
      </c>
      <c r="C170" s="660" t="s">
        <v>1654</v>
      </c>
      <c r="D170" s="660" t="s">
        <v>2951</v>
      </c>
      <c r="E170" s="660" t="s">
        <v>2952</v>
      </c>
      <c r="F170" s="663">
        <v>3</v>
      </c>
      <c r="G170" s="663">
        <v>983.33</v>
      </c>
      <c r="H170" s="660">
        <v>1</v>
      </c>
      <c r="I170" s="660">
        <v>327.7766666666667</v>
      </c>
      <c r="J170" s="663">
        <v>1</v>
      </c>
      <c r="K170" s="663">
        <v>327.78</v>
      </c>
      <c r="L170" s="660">
        <v>0.33333672317533275</v>
      </c>
      <c r="M170" s="660">
        <v>327.78</v>
      </c>
      <c r="N170" s="663"/>
      <c r="O170" s="663"/>
      <c r="P170" s="676"/>
      <c r="Q170" s="664"/>
    </row>
    <row r="171" spans="1:17" ht="14.4" customHeight="1" x14ac:dyDescent="0.3">
      <c r="A171" s="659" t="s">
        <v>2953</v>
      </c>
      <c r="B171" s="660" t="s">
        <v>2950</v>
      </c>
      <c r="C171" s="660" t="s">
        <v>1654</v>
      </c>
      <c r="D171" s="660" t="s">
        <v>3051</v>
      </c>
      <c r="E171" s="660" t="s">
        <v>3052</v>
      </c>
      <c r="F171" s="663"/>
      <c r="G171" s="663"/>
      <c r="H171" s="660"/>
      <c r="I171" s="660"/>
      <c r="J171" s="663">
        <v>2</v>
      </c>
      <c r="K171" s="663">
        <v>1666.67</v>
      </c>
      <c r="L171" s="660"/>
      <c r="M171" s="660">
        <v>833.33500000000004</v>
      </c>
      <c r="N171" s="663"/>
      <c r="O171" s="663"/>
      <c r="P171" s="676"/>
      <c r="Q171" s="664"/>
    </row>
    <row r="172" spans="1:17" ht="14.4" customHeight="1" x14ac:dyDescent="0.3">
      <c r="A172" s="659" t="s">
        <v>2953</v>
      </c>
      <c r="B172" s="660" t="s">
        <v>2950</v>
      </c>
      <c r="C172" s="660" t="s">
        <v>1656</v>
      </c>
      <c r="D172" s="660" t="s">
        <v>2986</v>
      </c>
      <c r="E172" s="660" t="s">
        <v>2987</v>
      </c>
      <c r="F172" s="663">
        <v>1</v>
      </c>
      <c r="G172" s="663">
        <v>111.11</v>
      </c>
      <c r="H172" s="660">
        <v>1</v>
      </c>
      <c r="I172" s="660">
        <v>111.11</v>
      </c>
      <c r="J172" s="663"/>
      <c r="K172" s="663"/>
      <c r="L172" s="660"/>
      <c r="M172" s="660"/>
      <c r="N172" s="663">
        <v>1</v>
      </c>
      <c r="O172" s="663">
        <v>111.11</v>
      </c>
      <c r="P172" s="676">
        <v>1</v>
      </c>
      <c r="Q172" s="664">
        <v>111.11</v>
      </c>
    </row>
    <row r="173" spans="1:17" ht="14.4" customHeight="1" x14ac:dyDescent="0.3">
      <c r="A173" s="659" t="s">
        <v>2953</v>
      </c>
      <c r="B173" s="660" t="s">
        <v>2950</v>
      </c>
      <c r="C173" s="660" t="s">
        <v>1656</v>
      </c>
      <c r="D173" s="660" t="s">
        <v>2992</v>
      </c>
      <c r="E173" s="660" t="s">
        <v>2993</v>
      </c>
      <c r="F173" s="663"/>
      <c r="G173" s="663"/>
      <c r="H173" s="660"/>
      <c r="I173" s="660"/>
      <c r="J173" s="663">
        <v>2</v>
      </c>
      <c r="K173" s="663">
        <v>588.89</v>
      </c>
      <c r="L173" s="660"/>
      <c r="M173" s="660">
        <v>294.44499999999999</v>
      </c>
      <c r="N173" s="663"/>
      <c r="O173" s="663"/>
      <c r="P173" s="676"/>
      <c r="Q173" s="664"/>
    </row>
    <row r="174" spans="1:17" ht="14.4" customHeight="1" x14ac:dyDescent="0.3">
      <c r="A174" s="659" t="s">
        <v>2953</v>
      </c>
      <c r="B174" s="660" t="s">
        <v>2950</v>
      </c>
      <c r="C174" s="660" t="s">
        <v>1656</v>
      </c>
      <c r="D174" s="660" t="s">
        <v>2996</v>
      </c>
      <c r="E174" s="660" t="s">
        <v>2997</v>
      </c>
      <c r="F174" s="663"/>
      <c r="G174" s="663"/>
      <c r="H174" s="660"/>
      <c r="I174" s="660"/>
      <c r="J174" s="663">
        <v>2</v>
      </c>
      <c r="K174" s="663">
        <v>1166.67</v>
      </c>
      <c r="L174" s="660"/>
      <c r="M174" s="660">
        <v>583.33500000000004</v>
      </c>
      <c r="N174" s="663"/>
      <c r="O174" s="663"/>
      <c r="P174" s="676"/>
      <c r="Q174" s="664"/>
    </row>
    <row r="175" spans="1:17" ht="14.4" customHeight="1" x14ac:dyDescent="0.3">
      <c r="A175" s="659" t="s">
        <v>2953</v>
      </c>
      <c r="B175" s="660" t="s">
        <v>2950</v>
      </c>
      <c r="C175" s="660" t="s">
        <v>1656</v>
      </c>
      <c r="D175" s="660" t="s">
        <v>3011</v>
      </c>
      <c r="E175" s="660" t="s">
        <v>3012</v>
      </c>
      <c r="F175" s="663"/>
      <c r="G175" s="663"/>
      <c r="H175" s="660"/>
      <c r="I175" s="660"/>
      <c r="J175" s="663">
        <v>1</v>
      </c>
      <c r="K175" s="663">
        <v>0</v>
      </c>
      <c r="L175" s="660"/>
      <c r="M175" s="660">
        <v>0</v>
      </c>
      <c r="N175" s="663"/>
      <c r="O175" s="663"/>
      <c r="P175" s="676"/>
      <c r="Q175" s="664"/>
    </row>
    <row r="176" spans="1:17" ht="14.4" customHeight="1" x14ac:dyDescent="0.3">
      <c r="A176" s="659" t="s">
        <v>2953</v>
      </c>
      <c r="B176" s="660" t="s">
        <v>2950</v>
      </c>
      <c r="C176" s="660" t="s">
        <v>1656</v>
      </c>
      <c r="D176" s="660" t="s">
        <v>3017</v>
      </c>
      <c r="E176" s="660" t="s">
        <v>3018</v>
      </c>
      <c r="F176" s="663">
        <v>141</v>
      </c>
      <c r="G176" s="663">
        <v>0</v>
      </c>
      <c r="H176" s="660"/>
      <c r="I176" s="660">
        <v>0</v>
      </c>
      <c r="J176" s="663">
        <v>161</v>
      </c>
      <c r="K176" s="663">
        <v>0</v>
      </c>
      <c r="L176" s="660"/>
      <c r="M176" s="660">
        <v>0</v>
      </c>
      <c r="N176" s="663">
        <v>177</v>
      </c>
      <c r="O176" s="663">
        <v>0</v>
      </c>
      <c r="P176" s="676"/>
      <c r="Q176" s="664">
        <v>0</v>
      </c>
    </row>
    <row r="177" spans="1:17" ht="14.4" customHeight="1" x14ac:dyDescent="0.3">
      <c r="A177" s="659" t="s">
        <v>2953</v>
      </c>
      <c r="B177" s="660" t="s">
        <v>2950</v>
      </c>
      <c r="C177" s="660" t="s">
        <v>1656</v>
      </c>
      <c r="D177" s="660" t="s">
        <v>3019</v>
      </c>
      <c r="E177" s="660" t="s">
        <v>3020</v>
      </c>
      <c r="F177" s="663">
        <v>1</v>
      </c>
      <c r="G177" s="663">
        <v>455.56</v>
      </c>
      <c r="H177" s="660">
        <v>1</v>
      </c>
      <c r="I177" s="660">
        <v>455.56</v>
      </c>
      <c r="J177" s="663"/>
      <c r="K177" s="663"/>
      <c r="L177" s="660"/>
      <c r="M177" s="660"/>
      <c r="N177" s="663"/>
      <c r="O177" s="663"/>
      <c r="P177" s="676"/>
      <c r="Q177" s="664"/>
    </row>
    <row r="178" spans="1:17" ht="14.4" customHeight="1" x14ac:dyDescent="0.3">
      <c r="A178" s="659" t="s">
        <v>2953</v>
      </c>
      <c r="B178" s="660" t="s">
        <v>2950</v>
      </c>
      <c r="C178" s="660" t="s">
        <v>1656</v>
      </c>
      <c r="D178" s="660" t="s">
        <v>3043</v>
      </c>
      <c r="E178" s="660" t="s">
        <v>3044</v>
      </c>
      <c r="F178" s="663">
        <v>1</v>
      </c>
      <c r="G178" s="663">
        <v>1283.33</v>
      </c>
      <c r="H178" s="660">
        <v>1</v>
      </c>
      <c r="I178" s="660">
        <v>1283.33</v>
      </c>
      <c r="J178" s="663"/>
      <c r="K178" s="663"/>
      <c r="L178" s="660"/>
      <c r="M178" s="660"/>
      <c r="N178" s="663">
        <v>1</v>
      </c>
      <c r="O178" s="663">
        <v>1283.33</v>
      </c>
      <c r="P178" s="676">
        <v>1</v>
      </c>
      <c r="Q178" s="664">
        <v>1283.33</v>
      </c>
    </row>
    <row r="179" spans="1:17" ht="14.4" customHeight="1" x14ac:dyDescent="0.3">
      <c r="A179" s="659" t="s">
        <v>2953</v>
      </c>
      <c r="B179" s="660" t="s">
        <v>2950</v>
      </c>
      <c r="C179" s="660" t="s">
        <v>1657</v>
      </c>
      <c r="D179" s="660" t="s">
        <v>3017</v>
      </c>
      <c r="E179" s="660" t="s">
        <v>3018</v>
      </c>
      <c r="F179" s="663"/>
      <c r="G179" s="663"/>
      <c r="H179" s="660"/>
      <c r="I179" s="660"/>
      <c r="J179" s="663">
        <v>94</v>
      </c>
      <c r="K179" s="663">
        <v>0</v>
      </c>
      <c r="L179" s="660"/>
      <c r="M179" s="660">
        <v>0</v>
      </c>
      <c r="N179" s="663"/>
      <c r="O179" s="663"/>
      <c r="P179" s="676"/>
      <c r="Q179" s="664"/>
    </row>
    <row r="180" spans="1:17" ht="14.4" customHeight="1" x14ac:dyDescent="0.3">
      <c r="A180" s="659" t="s">
        <v>2953</v>
      </c>
      <c r="B180" s="660" t="s">
        <v>2950</v>
      </c>
      <c r="C180" s="660" t="s">
        <v>1661</v>
      </c>
      <c r="D180" s="660" t="s">
        <v>3011</v>
      </c>
      <c r="E180" s="660" t="s">
        <v>3012</v>
      </c>
      <c r="F180" s="663"/>
      <c r="G180" s="663"/>
      <c r="H180" s="660"/>
      <c r="I180" s="660"/>
      <c r="J180" s="663"/>
      <c r="K180" s="663"/>
      <c r="L180" s="660"/>
      <c r="M180" s="660"/>
      <c r="N180" s="663">
        <v>7</v>
      </c>
      <c r="O180" s="663">
        <v>0</v>
      </c>
      <c r="P180" s="676"/>
      <c r="Q180" s="664">
        <v>0</v>
      </c>
    </row>
    <row r="181" spans="1:17" ht="14.4" customHeight="1" x14ac:dyDescent="0.3">
      <c r="A181" s="659" t="s">
        <v>2953</v>
      </c>
      <c r="B181" s="660" t="s">
        <v>2950</v>
      </c>
      <c r="C181" s="660" t="s">
        <v>1661</v>
      </c>
      <c r="D181" s="660" t="s">
        <v>3017</v>
      </c>
      <c r="E181" s="660" t="s">
        <v>3018</v>
      </c>
      <c r="F181" s="663"/>
      <c r="G181" s="663"/>
      <c r="H181" s="660"/>
      <c r="I181" s="660"/>
      <c r="J181" s="663"/>
      <c r="K181" s="663"/>
      <c r="L181" s="660"/>
      <c r="M181" s="660"/>
      <c r="N181" s="663">
        <v>263</v>
      </c>
      <c r="O181" s="663">
        <v>0</v>
      </c>
      <c r="P181" s="676"/>
      <c r="Q181" s="664">
        <v>0</v>
      </c>
    </row>
    <row r="182" spans="1:17" ht="14.4" customHeight="1" x14ac:dyDescent="0.3">
      <c r="A182" s="659" t="s">
        <v>2953</v>
      </c>
      <c r="B182" s="660" t="s">
        <v>2950</v>
      </c>
      <c r="C182" s="660" t="s">
        <v>1660</v>
      </c>
      <c r="D182" s="660" t="s">
        <v>3011</v>
      </c>
      <c r="E182" s="660" t="s">
        <v>3012</v>
      </c>
      <c r="F182" s="663"/>
      <c r="G182" s="663"/>
      <c r="H182" s="660"/>
      <c r="I182" s="660"/>
      <c r="J182" s="663"/>
      <c r="K182" s="663"/>
      <c r="L182" s="660"/>
      <c r="M182" s="660"/>
      <c r="N182" s="663">
        <v>4</v>
      </c>
      <c r="O182" s="663">
        <v>0</v>
      </c>
      <c r="P182" s="676"/>
      <c r="Q182" s="664">
        <v>0</v>
      </c>
    </row>
    <row r="183" spans="1:17" ht="14.4" customHeight="1" x14ac:dyDescent="0.3">
      <c r="A183" s="659" t="s">
        <v>2953</v>
      </c>
      <c r="B183" s="660" t="s">
        <v>2950</v>
      </c>
      <c r="C183" s="660" t="s">
        <v>1660</v>
      </c>
      <c r="D183" s="660" t="s">
        <v>3015</v>
      </c>
      <c r="E183" s="660" t="s">
        <v>3016</v>
      </c>
      <c r="F183" s="663"/>
      <c r="G183" s="663"/>
      <c r="H183" s="660"/>
      <c r="I183" s="660"/>
      <c r="J183" s="663"/>
      <c r="K183" s="663"/>
      <c r="L183" s="660"/>
      <c r="M183" s="660"/>
      <c r="N183" s="663">
        <v>1</v>
      </c>
      <c r="O183" s="663">
        <v>305.56</v>
      </c>
      <c r="P183" s="676"/>
      <c r="Q183" s="664">
        <v>305.56</v>
      </c>
    </row>
    <row r="184" spans="1:17" ht="14.4" customHeight="1" x14ac:dyDescent="0.3">
      <c r="A184" s="659" t="s">
        <v>2953</v>
      </c>
      <c r="B184" s="660" t="s">
        <v>2950</v>
      </c>
      <c r="C184" s="660" t="s">
        <v>1660</v>
      </c>
      <c r="D184" s="660" t="s">
        <v>3017</v>
      </c>
      <c r="E184" s="660" t="s">
        <v>3018</v>
      </c>
      <c r="F184" s="663"/>
      <c r="G184" s="663"/>
      <c r="H184" s="660"/>
      <c r="I184" s="660"/>
      <c r="J184" s="663"/>
      <c r="K184" s="663"/>
      <c r="L184" s="660"/>
      <c r="M184" s="660"/>
      <c r="N184" s="663">
        <v>178</v>
      </c>
      <c r="O184" s="663">
        <v>0</v>
      </c>
      <c r="P184" s="676"/>
      <c r="Q184" s="664">
        <v>0</v>
      </c>
    </row>
    <row r="185" spans="1:17" ht="14.4" customHeight="1" x14ac:dyDescent="0.3">
      <c r="A185" s="659" t="s">
        <v>2953</v>
      </c>
      <c r="B185" s="660" t="s">
        <v>2950</v>
      </c>
      <c r="C185" s="660" t="s">
        <v>1660</v>
      </c>
      <c r="D185" s="660" t="s">
        <v>3019</v>
      </c>
      <c r="E185" s="660" t="s">
        <v>3020</v>
      </c>
      <c r="F185" s="663"/>
      <c r="G185" s="663"/>
      <c r="H185" s="660"/>
      <c r="I185" s="660"/>
      <c r="J185" s="663"/>
      <c r="K185" s="663"/>
      <c r="L185" s="660"/>
      <c r="M185" s="660"/>
      <c r="N185" s="663">
        <v>1</v>
      </c>
      <c r="O185" s="663">
        <v>455.56</v>
      </c>
      <c r="P185" s="676"/>
      <c r="Q185" s="664">
        <v>455.56</v>
      </c>
    </row>
    <row r="186" spans="1:17" ht="14.4" customHeight="1" x14ac:dyDescent="0.3">
      <c r="A186" s="659" t="s">
        <v>2953</v>
      </c>
      <c r="B186" s="660" t="s">
        <v>2950</v>
      </c>
      <c r="C186" s="660" t="s">
        <v>1660</v>
      </c>
      <c r="D186" s="660" t="s">
        <v>3025</v>
      </c>
      <c r="E186" s="660" t="s">
        <v>3026</v>
      </c>
      <c r="F186" s="663"/>
      <c r="G186" s="663"/>
      <c r="H186" s="660"/>
      <c r="I186" s="660"/>
      <c r="J186" s="663"/>
      <c r="K186" s="663"/>
      <c r="L186" s="660"/>
      <c r="M186" s="660"/>
      <c r="N186" s="663">
        <v>1</v>
      </c>
      <c r="O186" s="663">
        <v>77.78</v>
      </c>
      <c r="P186" s="676"/>
      <c r="Q186" s="664">
        <v>77.78</v>
      </c>
    </row>
    <row r="187" spans="1:17" ht="14.4" customHeight="1" x14ac:dyDescent="0.3">
      <c r="A187" s="659" t="s">
        <v>2953</v>
      </c>
      <c r="B187" s="660" t="s">
        <v>2950</v>
      </c>
      <c r="C187" s="660" t="s">
        <v>1660</v>
      </c>
      <c r="D187" s="660" t="s">
        <v>3029</v>
      </c>
      <c r="E187" s="660" t="s">
        <v>3030</v>
      </c>
      <c r="F187" s="663"/>
      <c r="G187" s="663"/>
      <c r="H187" s="660"/>
      <c r="I187" s="660"/>
      <c r="J187" s="663"/>
      <c r="K187" s="663"/>
      <c r="L187" s="660"/>
      <c r="M187" s="660"/>
      <c r="N187" s="663">
        <v>1</v>
      </c>
      <c r="O187" s="663">
        <v>88.89</v>
      </c>
      <c r="P187" s="676"/>
      <c r="Q187" s="664">
        <v>88.89</v>
      </c>
    </row>
    <row r="188" spans="1:17" ht="14.4" customHeight="1" x14ac:dyDescent="0.3">
      <c r="A188" s="659" t="s">
        <v>2953</v>
      </c>
      <c r="B188" s="660" t="s">
        <v>2950</v>
      </c>
      <c r="C188" s="660" t="s">
        <v>1660</v>
      </c>
      <c r="D188" s="660" t="s">
        <v>3043</v>
      </c>
      <c r="E188" s="660" t="s">
        <v>3044</v>
      </c>
      <c r="F188" s="663"/>
      <c r="G188" s="663"/>
      <c r="H188" s="660"/>
      <c r="I188" s="660"/>
      <c r="J188" s="663"/>
      <c r="K188" s="663"/>
      <c r="L188" s="660"/>
      <c r="M188" s="660"/>
      <c r="N188" s="663">
        <v>1</v>
      </c>
      <c r="O188" s="663">
        <v>1283.33</v>
      </c>
      <c r="P188" s="676"/>
      <c r="Q188" s="664">
        <v>1283.33</v>
      </c>
    </row>
    <row r="189" spans="1:17" ht="14.4" customHeight="1" x14ac:dyDescent="0.3">
      <c r="A189" s="659" t="s">
        <v>3061</v>
      </c>
      <c r="B189" s="660" t="s">
        <v>2950</v>
      </c>
      <c r="C189" s="660" t="s">
        <v>2945</v>
      </c>
      <c r="D189" s="660" t="s">
        <v>2980</v>
      </c>
      <c r="E189" s="660" t="s">
        <v>2981</v>
      </c>
      <c r="F189" s="663">
        <v>216</v>
      </c>
      <c r="G189" s="663">
        <v>16800</v>
      </c>
      <c r="H189" s="660">
        <v>1</v>
      </c>
      <c r="I189" s="660">
        <v>77.777777777777771</v>
      </c>
      <c r="J189" s="663">
        <v>23</v>
      </c>
      <c r="K189" s="663">
        <v>1788.89</v>
      </c>
      <c r="L189" s="660">
        <v>0.10648154761904763</v>
      </c>
      <c r="M189" s="660">
        <v>77.777826086956523</v>
      </c>
      <c r="N189" s="663">
        <v>13</v>
      </c>
      <c r="O189" s="663">
        <v>1011.11</v>
      </c>
      <c r="P189" s="676">
        <v>6.018511904761905E-2</v>
      </c>
      <c r="Q189" s="664">
        <v>77.777692307692305</v>
      </c>
    </row>
    <row r="190" spans="1:17" ht="14.4" customHeight="1" x14ac:dyDescent="0.3">
      <c r="A190" s="659" t="s">
        <v>3061</v>
      </c>
      <c r="B190" s="660" t="s">
        <v>2950</v>
      </c>
      <c r="C190" s="660" t="s">
        <v>2945</v>
      </c>
      <c r="D190" s="660" t="s">
        <v>2986</v>
      </c>
      <c r="E190" s="660" t="s">
        <v>2987</v>
      </c>
      <c r="F190" s="663">
        <v>531</v>
      </c>
      <c r="G190" s="663">
        <v>59000</v>
      </c>
      <c r="H190" s="660">
        <v>1</v>
      </c>
      <c r="I190" s="660">
        <v>111.11111111111111</v>
      </c>
      <c r="J190" s="663">
        <v>205</v>
      </c>
      <c r="K190" s="663">
        <v>22777.77</v>
      </c>
      <c r="L190" s="660">
        <v>0.38606389830508475</v>
      </c>
      <c r="M190" s="660">
        <v>111.11107317073171</v>
      </c>
      <c r="N190" s="663">
        <v>164</v>
      </c>
      <c r="O190" s="663">
        <v>18222.22</v>
      </c>
      <c r="P190" s="676">
        <v>0.30885118644067799</v>
      </c>
      <c r="Q190" s="664">
        <v>111.11109756097562</v>
      </c>
    </row>
    <row r="191" spans="1:17" ht="14.4" customHeight="1" x14ac:dyDescent="0.3">
      <c r="A191" s="659" t="s">
        <v>3061</v>
      </c>
      <c r="B191" s="660" t="s">
        <v>2950</v>
      </c>
      <c r="C191" s="660" t="s">
        <v>2945</v>
      </c>
      <c r="D191" s="660" t="s">
        <v>3062</v>
      </c>
      <c r="E191" s="660" t="s">
        <v>3063</v>
      </c>
      <c r="F191" s="663">
        <v>0</v>
      </c>
      <c r="G191" s="663">
        <v>0</v>
      </c>
      <c r="H191" s="660"/>
      <c r="I191" s="660"/>
      <c r="J191" s="663"/>
      <c r="K191" s="663"/>
      <c r="L191" s="660"/>
      <c r="M191" s="660"/>
      <c r="N191" s="663"/>
      <c r="O191" s="663"/>
      <c r="P191" s="676"/>
      <c r="Q191" s="664"/>
    </row>
    <row r="192" spans="1:17" ht="14.4" customHeight="1" x14ac:dyDescent="0.3">
      <c r="A192" s="659" t="s">
        <v>3061</v>
      </c>
      <c r="B192" s="660" t="s">
        <v>2950</v>
      </c>
      <c r="C192" s="660" t="s">
        <v>2945</v>
      </c>
      <c r="D192" s="660" t="s">
        <v>2994</v>
      </c>
      <c r="E192" s="660" t="s">
        <v>2995</v>
      </c>
      <c r="F192" s="663">
        <v>189</v>
      </c>
      <c r="G192" s="663">
        <v>35279.99</v>
      </c>
      <c r="H192" s="660">
        <v>1</v>
      </c>
      <c r="I192" s="660">
        <v>186.66661375661374</v>
      </c>
      <c r="J192" s="663">
        <v>65</v>
      </c>
      <c r="K192" s="663">
        <v>12133.34</v>
      </c>
      <c r="L192" s="660">
        <v>0.34391563036157324</v>
      </c>
      <c r="M192" s="660">
        <v>186.66676923076923</v>
      </c>
      <c r="N192" s="663">
        <v>79</v>
      </c>
      <c r="O192" s="663">
        <v>14746.66</v>
      </c>
      <c r="P192" s="676">
        <v>0.41798934750264954</v>
      </c>
      <c r="Q192" s="664">
        <v>186.666582278481</v>
      </c>
    </row>
    <row r="193" spans="1:17" ht="14.4" customHeight="1" x14ac:dyDescent="0.3">
      <c r="A193" s="659" t="s">
        <v>3061</v>
      </c>
      <c r="B193" s="660" t="s">
        <v>2950</v>
      </c>
      <c r="C193" s="660" t="s">
        <v>2945</v>
      </c>
      <c r="D193" s="660" t="s">
        <v>2996</v>
      </c>
      <c r="E193" s="660" t="s">
        <v>2997</v>
      </c>
      <c r="F193" s="663">
        <v>384</v>
      </c>
      <c r="G193" s="663">
        <v>224000.01</v>
      </c>
      <c r="H193" s="660">
        <v>1</v>
      </c>
      <c r="I193" s="660">
        <v>583.33335937499999</v>
      </c>
      <c r="J193" s="663">
        <v>27</v>
      </c>
      <c r="K193" s="663">
        <v>15749.99</v>
      </c>
      <c r="L193" s="660">
        <v>7.0312452218194099E-2</v>
      </c>
      <c r="M193" s="660">
        <v>583.33296296296294</v>
      </c>
      <c r="N193" s="663">
        <v>29</v>
      </c>
      <c r="O193" s="663">
        <v>16916.66</v>
      </c>
      <c r="P193" s="676">
        <v>7.5520800199964266E-2</v>
      </c>
      <c r="Q193" s="664">
        <v>583.33310344827589</v>
      </c>
    </row>
    <row r="194" spans="1:17" ht="14.4" customHeight="1" x14ac:dyDescent="0.3">
      <c r="A194" s="659" t="s">
        <v>3061</v>
      </c>
      <c r="B194" s="660" t="s">
        <v>2950</v>
      </c>
      <c r="C194" s="660" t="s">
        <v>2945</v>
      </c>
      <c r="D194" s="660" t="s">
        <v>2998</v>
      </c>
      <c r="E194" s="660" t="s">
        <v>2999</v>
      </c>
      <c r="F194" s="663">
        <v>47</v>
      </c>
      <c r="G194" s="663">
        <v>21933.33</v>
      </c>
      <c r="H194" s="660">
        <v>1</v>
      </c>
      <c r="I194" s="660">
        <v>466.66659574468088</v>
      </c>
      <c r="J194" s="663">
        <v>7</v>
      </c>
      <c r="K194" s="663">
        <v>3266.67</v>
      </c>
      <c r="L194" s="660">
        <v>0.14893634482315271</v>
      </c>
      <c r="M194" s="660">
        <v>466.66714285714289</v>
      </c>
      <c r="N194" s="663">
        <v>13</v>
      </c>
      <c r="O194" s="663">
        <v>6066.68</v>
      </c>
      <c r="P194" s="676">
        <v>0.27659639461951285</v>
      </c>
      <c r="Q194" s="664">
        <v>466.66769230769233</v>
      </c>
    </row>
    <row r="195" spans="1:17" ht="14.4" customHeight="1" x14ac:dyDescent="0.3">
      <c r="A195" s="659" t="s">
        <v>3061</v>
      </c>
      <c r="B195" s="660" t="s">
        <v>2950</v>
      </c>
      <c r="C195" s="660" t="s">
        <v>2945</v>
      </c>
      <c r="D195" s="660" t="s">
        <v>3000</v>
      </c>
      <c r="E195" s="660" t="s">
        <v>2999</v>
      </c>
      <c r="F195" s="663">
        <v>2</v>
      </c>
      <c r="G195" s="663">
        <v>2000</v>
      </c>
      <c r="H195" s="660">
        <v>1</v>
      </c>
      <c r="I195" s="660">
        <v>1000</v>
      </c>
      <c r="J195" s="663">
        <v>1</v>
      </c>
      <c r="K195" s="663">
        <v>1000</v>
      </c>
      <c r="L195" s="660">
        <v>0.5</v>
      </c>
      <c r="M195" s="660">
        <v>1000</v>
      </c>
      <c r="N195" s="663">
        <v>1</v>
      </c>
      <c r="O195" s="663">
        <v>1000</v>
      </c>
      <c r="P195" s="676">
        <v>0.5</v>
      </c>
      <c r="Q195" s="664">
        <v>1000</v>
      </c>
    </row>
    <row r="196" spans="1:17" ht="14.4" customHeight="1" x14ac:dyDescent="0.3">
      <c r="A196" s="659" t="s">
        <v>3061</v>
      </c>
      <c r="B196" s="660" t="s">
        <v>2950</v>
      </c>
      <c r="C196" s="660" t="s">
        <v>2945</v>
      </c>
      <c r="D196" s="660" t="s">
        <v>3001</v>
      </c>
      <c r="E196" s="660" t="s">
        <v>3002</v>
      </c>
      <c r="F196" s="663">
        <v>1</v>
      </c>
      <c r="G196" s="663">
        <v>666.67</v>
      </c>
      <c r="H196" s="660">
        <v>1</v>
      </c>
      <c r="I196" s="660">
        <v>666.67</v>
      </c>
      <c r="J196" s="663"/>
      <c r="K196" s="663"/>
      <c r="L196" s="660"/>
      <c r="M196" s="660"/>
      <c r="N196" s="663">
        <v>1</v>
      </c>
      <c r="O196" s="663">
        <v>666.67</v>
      </c>
      <c r="P196" s="676">
        <v>1</v>
      </c>
      <c r="Q196" s="664">
        <v>666.67</v>
      </c>
    </row>
    <row r="197" spans="1:17" ht="14.4" customHeight="1" x14ac:dyDescent="0.3">
      <c r="A197" s="659" t="s">
        <v>3061</v>
      </c>
      <c r="B197" s="660" t="s">
        <v>2950</v>
      </c>
      <c r="C197" s="660" t="s">
        <v>2945</v>
      </c>
      <c r="D197" s="660" t="s">
        <v>3003</v>
      </c>
      <c r="E197" s="660" t="s">
        <v>3004</v>
      </c>
      <c r="F197" s="663">
        <v>226</v>
      </c>
      <c r="G197" s="663">
        <v>11300</v>
      </c>
      <c r="H197" s="660">
        <v>1</v>
      </c>
      <c r="I197" s="660">
        <v>50</v>
      </c>
      <c r="J197" s="663">
        <v>72</v>
      </c>
      <c r="K197" s="663">
        <v>3600</v>
      </c>
      <c r="L197" s="660">
        <v>0.31858407079646017</v>
      </c>
      <c r="M197" s="660">
        <v>50</v>
      </c>
      <c r="N197" s="663">
        <v>91</v>
      </c>
      <c r="O197" s="663">
        <v>4550</v>
      </c>
      <c r="P197" s="676">
        <v>0.40265486725663718</v>
      </c>
      <c r="Q197" s="664">
        <v>50</v>
      </c>
    </row>
    <row r="198" spans="1:17" ht="14.4" customHeight="1" x14ac:dyDescent="0.3">
      <c r="A198" s="659" t="s">
        <v>3061</v>
      </c>
      <c r="B198" s="660" t="s">
        <v>2950</v>
      </c>
      <c r="C198" s="660" t="s">
        <v>2945</v>
      </c>
      <c r="D198" s="660" t="s">
        <v>3007</v>
      </c>
      <c r="E198" s="660" t="s">
        <v>3008</v>
      </c>
      <c r="F198" s="663">
        <v>1</v>
      </c>
      <c r="G198" s="663">
        <v>101.11</v>
      </c>
      <c r="H198" s="660">
        <v>1</v>
      </c>
      <c r="I198" s="660">
        <v>101.11</v>
      </c>
      <c r="J198" s="663"/>
      <c r="K198" s="663"/>
      <c r="L198" s="660"/>
      <c r="M198" s="660"/>
      <c r="N198" s="663"/>
      <c r="O198" s="663"/>
      <c r="P198" s="676"/>
      <c r="Q198" s="664"/>
    </row>
    <row r="199" spans="1:17" ht="14.4" customHeight="1" x14ac:dyDescent="0.3">
      <c r="A199" s="659" t="s">
        <v>3061</v>
      </c>
      <c r="B199" s="660" t="s">
        <v>2950</v>
      </c>
      <c r="C199" s="660" t="s">
        <v>2945</v>
      </c>
      <c r="D199" s="660" t="s">
        <v>3011</v>
      </c>
      <c r="E199" s="660" t="s">
        <v>3012</v>
      </c>
      <c r="F199" s="663">
        <v>47</v>
      </c>
      <c r="G199" s="663">
        <v>0</v>
      </c>
      <c r="H199" s="660"/>
      <c r="I199" s="660">
        <v>0</v>
      </c>
      <c r="J199" s="663">
        <v>13</v>
      </c>
      <c r="K199" s="663">
        <v>0</v>
      </c>
      <c r="L199" s="660"/>
      <c r="M199" s="660">
        <v>0</v>
      </c>
      <c r="N199" s="663">
        <v>7</v>
      </c>
      <c r="O199" s="663">
        <v>0</v>
      </c>
      <c r="P199" s="676"/>
      <c r="Q199" s="664">
        <v>0</v>
      </c>
    </row>
    <row r="200" spans="1:17" ht="14.4" customHeight="1" x14ac:dyDescent="0.3">
      <c r="A200" s="659" t="s">
        <v>3061</v>
      </c>
      <c r="B200" s="660" t="s">
        <v>2950</v>
      </c>
      <c r="C200" s="660" t="s">
        <v>2945</v>
      </c>
      <c r="D200" s="660" t="s">
        <v>3017</v>
      </c>
      <c r="E200" s="660" t="s">
        <v>3018</v>
      </c>
      <c r="F200" s="663"/>
      <c r="G200" s="663"/>
      <c r="H200" s="660"/>
      <c r="I200" s="660"/>
      <c r="J200" s="663">
        <v>3</v>
      </c>
      <c r="K200" s="663">
        <v>0</v>
      </c>
      <c r="L200" s="660"/>
      <c r="M200" s="660">
        <v>0</v>
      </c>
      <c r="N200" s="663"/>
      <c r="O200" s="663"/>
      <c r="P200" s="676"/>
      <c r="Q200" s="664"/>
    </row>
    <row r="201" spans="1:17" ht="14.4" customHeight="1" x14ac:dyDescent="0.3">
      <c r="A201" s="659" t="s">
        <v>3061</v>
      </c>
      <c r="B201" s="660" t="s">
        <v>2950</v>
      </c>
      <c r="C201" s="660" t="s">
        <v>2945</v>
      </c>
      <c r="D201" s="660" t="s">
        <v>3021</v>
      </c>
      <c r="E201" s="660" t="s">
        <v>3022</v>
      </c>
      <c r="F201" s="663">
        <v>1549</v>
      </c>
      <c r="G201" s="663">
        <v>0</v>
      </c>
      <c r="H201" s="660"/>
      <c r="I201" s="660">
        <v>0</v>
      </c>
      <c r="J201" s="663">
        <v>504</v>
      </c>
      <c r="K201" s="663">
        <v>0</v>
      </c>
      <c r="L201" s="660"/>
      <c r="M201" s="660">
        <v>0</v>
      </c>
      <c r="N201" s="663">
        <v>478</v>
      </c>
      <c r="O201" s="663">
        <v>0</v>
      </c>
      <c r="P201" s="676"/>
      <c r="Q201" s="664">
        <v>0</v>
      </c>
    </row>
    <row r="202" spans="1:17" ht="14.4" customHeight="1" x14ac:dyDescent="0.3">
      <c r="A202" s="659" t="s">
        <v>3061</v>
      </c>
      <c r="B202" s="660" t="s">
        <v>2950</v>
      </c>
      <c r="C202" s="660" t="s">
        <v>2945</v>
      </c>
      <c r="D202" s="660" t="s">
        <v>3029</v>
      </c>
      <c r="E202" s="660" t="s">
        <v>3030</v>
      </c>
      <c r="F202" s="663">
        <v>636</v>
      </c>
      <c r="G202" s="663">
        <v>56533.320000000007</v>
      </c>
      <c r="H202" s="660">
        <v>1</v>
      </c>
      <c r="I202" s="660">
        <v>88.888867924528313</v>
      </c>
      <c r="J202" s="663">
        <v>177</v>
      </c>
      <c r="K202" s="663">
        <v>15733.34</v>
      </c>
      <c r="L202" s="660">
        <v>0.27830207035426185</v>
      </c>
      <c r="M202" s="660">
        <v>88.88892655367232</v>
      </c>
      <c r="N202" s="663">
        <v>153</v>
      </c>
      <c r="O202" s="663">
        <v>13600</v>
      </c>
      <c r="P202" s="676">
        <v>0.24056609447313546</v>
      </c>
      <c r="Q202" s="664">
        <v>88.888888888888886</v>
      </c>
    </row>
    <row r="203" spans="1:17" ht="14.4" customHeight="1" x14ac:dyDescent="0.3">
      <c r="A203" s="659" t="s">
        <v>3061</v>
      </c>
      <c r="B203" s="660" t="s">
        <v>2950</v>
      </c>
      <c r="C203" s="660" t="s">
        <v>2945</v>
      </c>
      <c r="D203" s="660" t="s">
        <v>3033</v>
      </c>
      <c r="E203" s="660" t="s">
        <v>3034</v>
      </c>
      <c r="F203" s="663">
        <v>127</v>
      </c>
      <c r="G203" s="663">
        <v>12276.67</v>
      </c>
      <c r="H203" s="660">
        <v>1</v>
      </c>
      <c r="I203" s="660">
        <v>96.66669291338583</v>
      </c>
      <c r="J203" s="663">
        <v>27</v>
      </c>
      <c r="K203" s="663">
        <v>2610</v>
      </c>
      <c r="L203" s="660">
        <v>0.21259836747261268</v>
      </c>
      <c r="M203" s="660">
        <v>96.666666666666671</v>
      </c>
      <c r="N203" s="663">
        <v>23</v>
      </c>
      <c r="O203" s="663">
        <v>2223.33</v>
      </c>
      <c r="P203" s="676">
        <v>0.18110204151451492</v>
      </c>
      <c r="Q203" s="664">
        <v>96.666521739130431</v>
      </c>
    </row>
    <row r="204" spans="1:17" ht="14.4" customHeight="1" x14ac:dyDescent="0.3">
      <c r="A204" s="659" t="s">
        <v>3061</v>
      </c>
      <c r="B204" s="660" t="s">
        <v>2950</v>
      </c>
      <c r="C204" s="660" t="s">
        <v>2945</v>
      </c>
      <c r="D204" s="660" t="s">
        <v>3043</v>
      </c>
      <c r="E204" s="660" t="s">
        <v>3044</v>
      </c>
      <c r="F204" s="663">
        <v>3</v>
      </c>
      <c r="G204" s="663">
        <v>3850</v>
      </c>
      <c r="H204" s="660">
        <v>1</v>
      </c>
      <c r="I204" s="660">
        <v>1283.3333333333333</v>
      </c>
      <c r="J204" s="663">
        <v>27</v>
      </c>
      <c r="K204" s="663">
        <v>34650</v>
      </c>
      <c r="L204" s="660">
        <v>9</v>
      </c>
      <c r="M204" s="660">
        <v>1283.3333333333333</v>
      </c>
      <c r="N204" s="663">
        <v>5</v>
      </c>
      <c r="O204" s="663">
        <v>6416.67</v>
      </c>
      <c r="P204" s="676">
        <v>1.6666675324675324</v>
      </c>
      <c r="Q204" s="664">
        <v>1283.3340000000001</v>
      </c>
    </row>
    <row r="205" spans="1:17" ht="14.4" customHeight="1" x14ac:dyDescent="0.3">
      <c r="A205" s="659" t="s">
        <v>3061</v>
      </c>
      <c r="B205" s="660" t="s">
        <v>2950</v>
      </c>
      <c r="C205" s="660" t="s">
        <v>2945</v>
      </c>
      <c r="D205" s="660" t="s">
        <v>3045</v>
      </c>
      <c r="E205" s="660" t="s">
        <v>3046</v>
      </c>
      <c r="F205" s="663"/>
      <c r="G205" s="663"/>
      <c r="H205" s="660"/>
      <c r="I205" s="660"/>
      <c r="J205" s="663"/>
      <c r="K205" s="663"/>
      <c r="L205" s="660"/>
      <c r="M205" s="660"/>
      <c r="N205" s="663">
        <v>1</v>
      </c>
      <c r="O205" s="663">
        <v>466.67</v>
      </c>
      <c r="P205" s="676"/>
      <c r="Q205" s="664">
        <v>466.67</v>
      </c>
    </row>
    <row r="206" spans="1:17" ht="14.4" customHeight="1" x14ac:dyDescent="0.3">
      <c r="A206" s="659" t="s">
        <v>3061</v>
      </c>
      <c r="B206" s="660" t="s">
        <v>2950</v>
      </c>
      <c r="C206" s="660" t="s">
        <v>2945</v>
      </c>
      <c r="D206" s="660" t="s">
        <v>3047</v>
      </c>
      <c r="E206" s="660" t="s">
        <v>3048</v>
      </c>
      <c r="F206" s="663">
        <v>141</v>
      </c>
      <c r="G206" s="663">
        <v>16450</v>
      </c>
      <c r="H206" s="660">
        <v>1</v>
      </c>
      <c r="I206" s="660">
        <v>116.66666666666667</v>
      </c>
      <c r="J206" s="663">
        <v>47</v>
      </c>
      <c r="K206" s="663">
        <v>5483.33</v>
      </c>
      <c r="L206" s="660">
        <v>0.33333313069908815</v>
      </c>
      <c r="M206" s="660">
        <v>116.66659574468085</v>
      </c>
      <c r="N206" s="663">
        <v>42</v>
      </c>
      <c r="O206" s="663">
        <v>4900</v>
      </c>
      <c r="P206" s="676">
        <v>0.2978723404255319</v>
      </c>
      <c r="Q206" s="664">
        <v>116.66666666666667</v>
      </c>
    </row>
    <row r="207" spans="1:17" ht="14.4" customHeight="1" x14ac:dyDescent="0.3">
      <c r="A207" s="659" t="s">
        <v>3061</v>
      </c>
      <c r="B207" s="660" t="s">
        <v>2950</v>
      </c>
      <c r="C207" s="660" t="s">
        <v>2945</v>
      </c>
      <c r="D207" s="660" t="s">
        <v>2951</v>
      </c>
      <c r="E207" s="660" t="s">
        <v>2952</v>
      </c>
      <c r="F207" s="663">
        <v>1600</v>
      </c>
      <c r="G207" s="663">
        <v>524444.46000000008</v>
      </c>
      <c r="H207" s="660">
        <v>1</v>
      </c>
      <c r="I207" s="660">
        <v>327.77778750000004</v>
      </c>
      <c r="J207" s="663">
        <v>523</v>
      </c>
      <c r="K207" s="663">
        <v>171427.78</v>
      </c>
      <c r="L207" s="660">
        <v>0.32687499454184332</v>
      </c>
      <c r="M207" s="660">
        <v>327.77778202676865</v>
      </c>
      <c r="N207" s="663">
        <v>498</v>
      </c>
      <c r="O207" s="663">
        <v>163233.33000000002</v>
      </c>
      <c r="P207" s="676">
        <v>0.31124998441207674</v>
      </c>
      <c r="Q207" s="664">
        <v>327.77777108433736</v>
      </c>
    </row>
    <row r="208" spans="1:17" ht="14.4" customHeight="1" x14ac:dyDescent="0.3">
      <c r="A208" s="659" t="s">
        <v>3061</v>
      </c>
      <c r="B208" s="660" t="s">
        <v>2950</v>
      </c>
      <c r="C208" s="660" t="s">
        <v>2945</v>
      </c>
      <c r="D208" s="660" t="s">
        <v>3051</v>
      </c>
      <c r="E208" s="660" t="s">
        <v>3052</v>
      </c>
      <c r="F208" s="663">
        <v>2</v>
      </c>
      <c r="G208" s="663">
        <v>1666.67</v>
      </c>
      <c r="H208" s="660">
        <v>1</v>
      </c>
      <c r="I208" s="660">
        <v>833.33500000000004</v>
      </c>
      <c r="J208" s="663">
        <v>2</v>
      </c>
      <c r="K208" s="663">
        <v>1666.67</v>
      </c>
      <c r="L208" s="660">
        <v>1</v>
      </c>
      <c r="M208" s="660">
        <v>833.33500000000004</v>
      </c>
      <c r="N208" s="663"/>
      <c r="O208" s="663"/>
      <c r="P208" s="676"/>
      <c r="Q208" s="664"/>
    </row>
    <row r="209" spans="1:17" ht="14.4" customHeight="1" x14ac:dyDescent="0.3">
      <c r="A209" s="659" t="s">
        <v>3061</v>
      </c>
      <c r="B209" s="660" t="s">
        <v>2950</v>
      </c>
      <c r="C209" s="660" t="s">
        <v>1632</v>
      </c>
      <c r="D209" s="660" t="s">
        <v>2980</v>
      </c>
      <c r="E209" s="660" t="s">
        <v>2981</v>
      </c>
      <c r="F209" s="663"/>
      <c r="G209" s="663"/>
      <c r="H209" s="660"/>
      <c r="I209" s="660"/>
      <c r="J209" s="663">
        <v>37</v>
      </c>
      <c r="K209" s="663">
        <v>2877.78</v>
      </c>
      <c r="L209" s="660"/>
      <c r="M209" s="660">
        <v>77.777837837837836</v>
      </c>
      <c r="N209" s="663">
        <v>104</v>
      </c>
      <c r="O209" s="663">
        <v>8088.89</v>
      </c>
      <c r="P209" s="676"/>
      <c r="Q209" s="664">
        <v>77.777788461538464</v>
      </c>
    </row>
    <row r="210" spans="1:17" ht="14.4" customHeight="1" x14ac:dyDescent="0.3">
      <c r="A210" s="659" t="s">
        <v>3061</v>
      </c>
      <c r="B210" s="660" t="s">
        <v>2950</v>
      </c>
      <c r="C210" s="660" t="s">
        <v>1632</v>
      </c>
      <c r="D210" s="660" t="s">
        <v>2986</v>
      </c>
      <c r="E210" s="660" t="s">
        <v>2987</v>
      </c>
      <c r="F210" s="663"/>
      <c r="G210" s="663"/>
      <c r="H210" s="660"/>
      <c r="I210" s="660"/>
      <c r="J210" s="663">
        <v>66</v>
      </c>
      <c r="K210" s="663">
        <v>7333.34</v>
      </c>
      <c r="L210" s="660"/>
      <c r="M210" s="660">
        <v>111.11121212121212</v>
      </c>
      <c r="N210" s="663">
        <v>222</v>
      </c>
      <c r="O210" s="663">
        <v>24666.68</v>
      </c>
      <c r="P210" s="676"/>
      <c r="Q210" s="664">
        <v>111.11117117117118</v>
      </c>
    </row>
    <row r="211" spans="1:17" ht="14.4" customHeight="1" x14ac:dyDescent="0.3">
      <c r="A211" s="659" t="s">
        <v>3061</v>
      </c>
      <c r="B211" s="660" t="s">
        <v>2950</v>
      </c>
      <c r="C211" s="660" t="s">
        <v>1632</v>
      </c>
      <c r="D211" s="660" t="s">
        <v>2994</v>
      </c>
      <c r="E211" s="660" t="s">
        <v>2995</v>
      </c>
      <c r="F211" s="663"/>
      <c r="G211" s="663"/>
      <c r="H211" s="660"/>
      <c r="I211" s="660"/>
      <c r="J211" s="663">
        <v>62</v>
      </c>
      <c r="K211" s="663">
        <v>11573.34</v>
      </c>
      <c r="L211" s="660"/>
      <c r="M211" s="660">
        <v>186.66677419354838</v>
      </c>
      <c r="N211" s="663">
        <v>105</v>
      </c>
      <c r="O211" s="663">
        <v>19600.009999999998</v>
      </c>
      <c r="P211" s="676"/>
      <c r="Q211" s="664">
        <v>186.6667619047619</v>
      </c>
    </row>
    <row r="212" spans="1:17" ht="14.4" customHeight="1" x14ac:dyDescent="0.3">
      <c r="A212" s="659" t="s">
        <v>3061</v>
      </c>
      <c r="B212" s="660" t="s">
        <v>2950</v>
      </c>
      <c r="C212" s="660" t="s">
        <v>1632</v>
      </c>
      <c r="D212" s="660" t="s">
        <v>2996</v>
      </c>
      <c r="E212" s="660" t="s">
        <v>2997</v>
      </c>
      <c r="F212" s="663"/>
      <c r="G212" s="663"/>
      <c r="H212" s="660"/>
      <c r="I212" s="660"/>
      <c r="J212" s="663">
        <v>28</v>
      </c>
      <c r="K212" s="663">
        <v>16333.33</v>
      </c>
      <c r="L212" s="660"/>
      <c r="M212" s="660">
        <v>583.33321428571423</v>
      </c>
      <c r="N212" s="663">
        <v>40</v>
      </c>
      <c r="O212" s="663">
        <v>23333.33</v>
      </c>
      <c r="P212" s="676"/>
      <c r="Q212" s="664">
        <v>583.33325000000002</v>
      </c>
    </row>
    <row r="213" spans="1:17" ht="14.4" customHeight="1" x14ac:dyDescent="0.3">
      <c r="A213" s="659" t="s">
        <v>3061</v>
      </c>
      <c r="B213" s="660" t="s">
        <v>2950</v>
      </c>
      <c r="C213" s="660" t="s">
        <v>1632</v>
      </c>
      <c r="D213" s="660" t="s">
        <v>2998</v>
      </c>
      <c r="E213" s="660" t="s">
        <v>2999</v>
      </c>
      <c r="F213" s="663"/>
      <c r="G213" s="663"/>
      <c r="H213" s="660"/>
      <c r="I213" s="660"/>
      <c r="J213" s="663">
        <v>2</v>
      </c>
      <c r="K213" s="663">
        <v>933.34</v>
      </c>
      <c r="L213" s="660"/>
      <c r="M213" s="660">
        <v>466.67</v>
      </c>
      <c r="N213" s="663">
        <v>11</v>
      </c>
      <c r="O213" s="663">
        <v>5133.33</v>
      </c>
      <c r="P213" s="676"/>
      <c r="Q213" s="664">
        <v>466.66636363636366</v>
      </c>
    </row>
    <row r="214" spans="1:17" ht="14.4" customHeight="1" x14ac:dyDescent="0.3">
      <c r="A214" s="659" t="s">
        <v>3061</v>
      </c>
      <c r="B214" s="660" t="s">
        <v>2950</v>
      </c>
      <c r="C214" s="660" t="s">
        <v>1632</v>
      </c>
      <c r="D214" s="660" t="s">
        <v>3003</v>
      </c>
      <c r="E214" s="660" t="s">
        <v>3004</v>
      </c>
      <c r="F214" s="663"/>
      <c r="G214" s="663"/>
      <c r="H214" s="660"/>
      <c r="I214" s="660"/>
      <c r="J214" s="663">
        <v>80</v>
      </c>
      <c r="K214" s="663">
        <v>4000</v>
      </c>
      <c r="L214" s="660"/>
      <c r="M214" s="660">
        <v>50</v>
      </c>
      <c r="N214" s="663">
        <v>138</v>
      </c>
      <c r="O214" s="663">
        <v>6900</v>
      </c>
      <c r="P214" s="676"/>
      <c r="Q214" s="664">
        <v>50</v>
      </c>
    </row>
    <row r="215" spans="1:17" ht="14.4" customHeight="1" x14ac:dyDescent="0.3">
      <c r="A215" s="659" t="s">
        <v>3061</v>
      </c>
      <c r="B215" s="660" t="s">
        <v>2950</v>
      </c>
      <c r="C215" s="660" t="s">
        <v>1632</v>
      </c>
      <c r="D215" s="660" t="s">
        <v>3011</v>
      </c>
      <c r="E215" s="660" t="s">
        <v>3012</v>
      </c>
      <c r="F215" s="663"/>
      <c r="G215" s="663"/>
      <c r="H215" s="660"/>
      <c r="I215" s="660"/>
      <c r="J215" s="663"/>
      <c r="K215" s="663"/>
      <c r="L215" s="660"/>
      <c r="M215" s="660"/>
      <c r="N215" s="663">
        <v>25</v>
      </c>
      <c r="O215" s="663">
        <v>0</v>
      </c>
      <c r="P215" s="676"/>
      <c r="Q215" s="664">
        <v>0</v>
      </c>
    </row>
    <row r="216" spans="1:17" ht="14.4" customHeight="1" x14ac:dyDescent="0.3">
      <c r="A216" s="659" t="s">
        <v>3061</v>
      </c>
      <c r="B216" s="660" t="s">
        <v>2950</v>
      </c>
      <c r="C216" s="660" t="s">
        <v>1632</v>
      </c>
      <c r="D216" s="660" t="s">
        <v>3021</v>
      </c>
      <c r="E216" s="660" t="s">
        <v>3022</v>
      </c>
      <c r="F216" s="663"/>
      <c r="G216" s="663"/>
      <c r="H216" s="660"/>
      <c r="I216" s="660"/>
      <c r="J216" s="663">
        <v>313</v>
      </c>
      <c r="K216" s="663">
        <v>0</v>
      </c>
      <c r="L216" s="660"/>
      <c r="M216" s="660">
        <v>0</v>
      </c>
      <c r="N216" s="663">
        <v>750</v>
      </c>
      <c r="O216" s="663">
        <v>0</v>
      </c>
      <c r="P216" s="676"/>
      <c r="Q216" s="664">
        <v>0</v>
      </c>
    </row>
    <row r="217" spans="1:17" ht="14.4" customHeight="1" x14ac:dyDescent="0.3">
      <c r="A217" s="659" t="s">
        <v>3061</v>
      </c>
      <c r="B217" s="660" t="s">
        <v>2950</v>
      </c>
      <c r="C217" s="660" t="s">
        <v>1632</v>
      </c>
      <c r="D217" s="660" t="s">
        <v>3025</v>
      </c>
      <c r="E217" s="660" t="s">
        <v>3026</v>
      </c>
      <c r="F217" s="663"/>
      <c r="G217" s="663"/>
      <c r="H217" s="660"/>
      <c r="I217" s="660"/>
      <c r="J217" s="663"/>
      <c r="K217" s="663"/>
      <c r="L217" s="660"/>
      <c r="M217" s="660"/>
      <c r="N217" s="663">
        <v>1</v>
      </c>
      <c r="O217" s="663">
        <v>77.78</v>
      </c>
      <c r="P217" s="676"/>
      <c r="Q217" s="664">
        <v>77.78</v>
      </c>
    </row>
    <row r="218" spans="1:17" ht="14.4" customHeight="1" x14ac:dyDescent="0.3">
      <c r="A218" s="659" t="s">
        <v>3061</v>
      </c>
      <c r="B218" s="660" t="s">
        <v>2950</v>
      </c>
      <c r="C218" s="660" t="s">
        <v>1632</v>
      </c>
      <c r="D218" s="660" t="s">
        <v>3029</v>
      </c>
      <c r="E218" s="660" t="s">
        <v>3030</v>
      </c>
      <c r="F218" s="663"/>
      <c r="G218" s="663"/>
      <c r="H218" s="660"/>
      <c r="I218" s="660"/>
      <c r="J218" s="663">
        <v>148</v>
      </c>
      <c r="K218" s="663">
        <v>13155.559999999998</v>
      </c>
      <c r="L218" s="660"/>
      <c r="M218" s="660">
        <v>88.888918918918904</v>
      </c>
      <c r="N218" s="663">
        <v>308</v>
      </c>
      <c r="O218" s="663">
        <v>27377.78</v>
      </c>
      <c r="P218" s="676"/>
      <c r="Q218" s="664">
        <v>88.888896103896101</v>
      </c>
    </row>
    <row r="219" spans="1:17" ht="14.4" customHeight="1" x14ac:dyDescent="0.3">
      <c r="A219" s="659" t="s">
        <v>3061</v>
      </c>
      <c r="B219" s="660" t="s">
        <v>2950</v>
      </c>
      <c r="C219" s="660" t="s">
        <v>1632</v>
      </c>
      <c r="D219" s="660" t="s">
        <v>3033</v>
      </c>
      <c r="E219" s="660" t="s">
        <v>3034</v>
      </c>
      <c r="F219" s="663"/>
      <c r="G219" s="663"/>
      <c r="H219" s="660"/>
      <c r="I219" s="660"/>
      <c r="J219" s="663">
        <v>18</v>
      </c>
      <c r="K219" s="663">
        <v>1740</v>
      </c>
      <c r="L219" s="660"/>
      <c r="M219" s="660">
        <v>96.666666666666671</v>
      </c>
      <c r="N219" s="663">
        <v>62</v>
      </c>
      <c r="O219" s="663">
        <v>5993.33</v>
      </c>
      <c r="P219" s="676"/>
      <c r="Q219" s="664">
        <v>96.666612903225811</v>
      </c>
    </row>
    <row r="220" spans="1:17" ht="14.4" customHeight="1" x14ac:dyDescent="0.3">
      <c r="A220" s="659" t="s">
        <v>3061</v>
      </c>
      <c r="B220" s="660" t="s">
        <v>2950</v>
      </c>
      <c r="C220" s="660" t="s">
        <v>1632</v>
      </c>
      <c r="D220" s="660" t="s">
        <v>3047</v>
      </c>
      <c r="E220" s="660" t="s">
        <v>3048</v>
      </c>
      <c r="F220" s="663"/>
      <c r="G220" s="663"/>
      <c r="H220" s="660"/>
      <c r="I220" s="660"/>
      <c r="J220" s="663">
        <v>17</v>
      </c>
      <c r="K220" s="663">
        <v>1983.33</v>
      </c>
      <c r="L220" s="660"/>
      <c r="M220" s="660">
        <v>116.66647058823528</v>
      </c>
      <c r="N220" s="663">
        <v>49</v>
      </c>
      <c r="O220" s="663">
        <v>5716.66</v>
      </c>
      <c r="P220" s="676"/>
      <c r="Q220" s="664">
        <v>116.6665306122449</v>
      </c>
    </row>
    <row r="221" spans="1:17" ht="14.4" customHeight="1" x14ac:dyDescent="0.3">
      <c r="A221" s="659" t="s">
        <v>3061</v>
      </c>
      <c r="B221" s="660" t="s">
        <v>2950</v>
      </c>
      <c r="C221" s="660" t="s">
        <v>1632</v>
      </c>
      <c r="D221" s="660" t="s">
        <v>2951</v>
      </c>
      <c r="E221" s="660" t="s">
        <v>2952</v>
      </c>
      <c r="F221" s="663"/>
      <c r="G221" s="663"/>
      <c r="H221" s="660"/>
      <c r="I221" s="660"/>
      <c r="J221" s="663">
        <v>321</v>
      </c>
      <c r="K221" s="663">
        <v>105216.66</v>
      </c>
      <c r="L221" s="660"/>
      <c r="M221" s="660">
        <v>327.77775700934581</v>
      </c>
      <c r="N221" s="663">
        <v>796</v>
      </c>
      <c r="O221" s="663">
        <v>260911.12</v>
      </c>
      <c r="P221" s="676"/>
      <c r="Q221" s="664">
        <v>327.77778894472362</v>
      </c>
    </row>
    <row r="222" spans="1:17" ht="14.4" customHeight="1" x14ac:dyDescent="0.3">
      <c r="A222" s="659" t="s">
        <v>3061</v>
      </c>
      <c r="B222" s="660" t="s">
        <v>2950</v>
      </c>
      <c r="C222" s="660" t="s">
        <v>1633</v>
      </c>
      <c r="D222" s="660" t="s">
        <v>2980</v>
      </c>
      <c r="E222" s="660" t="s">
        <v>2981</v>
      </c>
      <c r="F222" s="663">
        <v>60</v>
      </c>
      <c r="G222" s="663">
        <v>4666.6600000000008</v>
      </c>
      <c r="H222" s="660">
        <v>1</v>
      </c>
      <c r="I222" s="660">
        <v>77.777666666666676</v>
      </c>
      <c r="J222" s="663">
        <v>55</v>
      </c>
      <c r="K222" s="663">
        <v>4277.78</v>
      </c>
      <c r="L222" s="660">
        <v>0.91666845238350325</v>
      </c>
      <c r="M222" s="660">
        <v>77.777818181818176</v>
      </c>
      <c r="N222" s="663">
        <v>40</v>
      </c>
      <c r="O222" s="663">
        <v>3111.11</v>
      </c>
      <c r="P222" s="676">
        <v>0.66666738095340128</v>
      </c>
      <c r="Q222" s="664">
        <v>77.777749999999997</v>
      </c>
    </row>
    <row r="223" spans="1:17" ht="14.4" customHeight="1" x14ac:dyDescent="0.3">
      <c r="A223" s="659" t="s">
        <v>3061</v>
      </c>
      <c r="B223" s="660" t="s">
        <v>2950</v>
      </c>
      <c r="C223" s="660" t="s">
        <v>1633</v>
      </c>
      <c r="D223" s="660" t="s">
        <v>2986</v>
      </c>
      <c r="E223" s="660" t="s">
        <v>2987</v>
      </c>
      <c r="F223" s="663">
        <v>117</v>
      </c>
      <c r="G223" s="663">
        <v>12999.990000000002</v>
      </c>
      <c r="H223" s="660">
        <v>1</v>
      </c>
      <c r="I223" s="660">
        <v>111.11102564102565</v>
      </c>
      <c r="J223" s="663">
        <v>81</v>
      </c>
      <c r="K223" s="663">
        <v>9000</v>
      </c>
      <c r="L223" s="660">
        <v>0.69230822485248056</v>
      </c>
      <c r="M223" s="660">
        <v>111.11111111111111</v>
      </c>
      <c r="N223" s="663">
        <v>72</v>
      </c>
      <c r="O223" s="663">
        <v>7999.9899999999989</v>
      </c>
      <c r="P223" s="676">
        <v>0.61538431952639949</v>
      </c>
      <c r="Q223" s="664">
        <v>111.1109722222222</v>
      </c>
    </row>
    <row r="224" spans="1:17" ht="14.4" customHeight="1" x14ac:dyDescent="0.3">
      <c r="A224" s="659" t="s">
        <v>3061</v>
      </c>
      <c r="B224" s="660" t="s">
        <v>2950</v>
      </c>
      <c r="C224" s="660" t="s">
        <v>1633</v>
      </c>
      <c r="D224" s="660" t="s">
        <v>2994</v>
      </c>
      <c r="E224" s="660" t="s">
        <v>2995</v>
      </c>
      <c r="F224" s="663">
        <v>110</v>
      </c>
      <c r="G224" s="663">
        <v>20533.32</v>
      </c>
      <c r="H224" s="660">
        <v>1</v>
      </c>
      <c r="I224" s="660">
        <v>186.66654545454546</v>
      </c>
      <c r="J224" s="663">
        <v>58</v>
      </c>
      <c r="K224" s="663">
        <v>10826.66</v>
      </c>
      <c r="L224" s="660">
        <v>0.52727274498230192</v>
      </c>
      <c r="M224" s="660">
        <v>186.66655172413792</v>
      </c>
      <c r="N224" s="663">
        <v>62</v>
      </c>
      <c r="O224" s="663">
        <v>11573.33</v>
      </c>
      <c r="P224" s="676">
        <v>0.56363656729647227</v>
      </c>
      <c r="Q224" s="664">
        <v>186.6666129032258</v>
      </c>
    </row>
    <row r="225" spans="1:17" ht="14.4" customHeight="1" x14ac:dyDescent="0.3">
      <c r="A225" s="659" t="s">
        <v>3061</v>
      </c>
      <c r="B225" s="660" t="s">
        <v>2950</v>
      </c>
      <c r="C225" s="660" t="s">
        <v>1633</v>
      </c>
      <c r="D225" s="660" t="s">
        <v>2996</v>
      </c>
      <c r="E225" s="660" t="s">
        <v>2997</v>
      </c>
      <c r="F225" s="663">
        <v>11</v>
      </c>
      <c r="G225" s="663">
        <v>6416.67</v>
      </c>
      <c r="H225" s="660">
        <v>1</v>
      </c>
      <c r="I225" s="660">
        <v>583.3336363636364</v>
      </c>
      <c r="J225" s="663">
        <v>5</v>
      </c>
      <c r="K225" s="663">
        <v>2916.67</v>
      </c>
      <c r="L225" s="660">
        <v>0.45454573789831798</v>
      </c>
      <c r="M225" s="660">
        <v>583.33400000000006</v>
      </c>
      <c r="N225" s="663">
        <v>3</v>
      </c>
      <c r="O225" s="663">
        <v>1750</v>
      </c>
      <c r="P225" s="676">
        <v>0.27272713105084101</v>
      </c>
      <c r="Q225" s="664">
        <v>583.33333333333337</v>
      </c>
    </row>
    <row r="226" spans="1:17" ht="14.4" customHeight="1" x14ac:dyDescent="0.3">
      <c r="A226" s="659" t="s">
        <v>3061</v>
      </c>
      <c r="B226" s="660" t="s">
        <v>2950</v>
      </c>
      <c r="C226" s="660" t="s">
        <v>1633</v>
      </c>
      <c r="D226" s="660" t="s">
        <v>2998</v>
      </c>
      <c r="E226" s="660" t="s">
        <v>2999</v>
      </c>
      <c r="F226" s="663">
        <v>6</v>
      </c>
      <c r="G226" s="663">
        <v>2800</v>
      </c>
      <c r="H226" s="660">
        <v>1</v>
      </c>
      <c r="I226" s="660">
        <v>466.66666666666669</v>
      </c>
      <c r="J226" s="663">
        <v>3</v>
      </c>
      <c r="K226" s="663">
        <v>1400.01</v>
      </c>
      <c r="L226" s="660">
        <v>0.50000357142857144</v>
      </c>
      <c r="M226" s="660">
        <v>466.67</v>
      </c>
      <c r="N226" s="663">
        <v>2</v>
      </c>
      <c r="O226" s="663">
        <v>933.33</v>
      </c>
      <c r="P226" s="676">
        <v>0.33333214285714285</v>
      </c>
      <c r="Q226" s="664">
        <v>466.66500000000002</v>
      </c>
    </row>
    <row r="227" spans="1:17" ht="14.4" customHeight="1" x14ac:dyDescent="0.3">
      <c r="A227" s="659" t="s">
        <v>3061</v>
      </c>
      <c r="B227" s="660" t="s">
        <v>2950</v>
      </c>
      <c r="C227" s="660" t="s">
        <v>1633</v>
      </c>
      <c r="D227" s="660" t="s">
        <v>3001</v>
      </c>
      <c r="E227" s="660" t="s">
        <v>3002</v>
      </c>
      <c r="F227" s="663">
        <v>1</v>
      </c>
      <c r="G227" s="663">
        <v>666.67</v>
      </c>
      <c r="H227" s="660">
        <v>1</v>
      </c>
      <c r="I227" s="660">
        <v>666.67</v>
      </c>
      <c r="J227" s="663"/>
      <c r="K227" s="663"/>
      <c r="L227" s="660"/>
      <c r="M227" s="660"/>
      <c r="N227" s="663"/>
      <c r="O227" s="663"/>
      <c r="P227" s="676"/>
      <c r="Q227" s="664"/>
    </row>
    <row r="228" spans="1:17" ht="14.4" customHeight="1" x14ac:dyDescent="0.3">
      <c r="A228" s="659" t="s">
        <v>3061</v>
      </c>
      <c r="B228" s="660" t="s">
        <v>2950</v>
      </c>
      <c r="C228" s="660" t="s">
        <v>1633</v>
      </c>
      <c r="D228" s="660" t="s">
        <v>3003</v>
      </c>
      <c r="E228" s="660" t="s">
        <v>3004</v>
      </c>
      <c r="F228" s="663">
        <v>83</v>
      </c>
      <c r="G228" s="663">
        <v>4150</v>
      </c>
      <c r="H228" s="660">
        <v>1</v>
      </c>
      <c r="I228" s="660">
        <v>50</v>
      </c>
      <c r="J228" s="663">
        <v>73</v>
      </c>
      <c r="K228" s="663">
        <v>3650</v>
      </c>
      <c r="L228" s="660">
        <v>0.87951807228915657</v>
      </c>
      <c r="M228" s="660">
        <v>50</v>
      </c>
      <c r="N228" s="663">
        <v>53</v>
      </c>
      <c r="O228" s="663">
        <v>2650</v>
      </c>
      <c r="P228" s="676">
        <v>0.63855421686746983</v>
      </c>
      <c r="Q228" s="664">
        <v>50</v>
      </c>
    </row>
    <row r="229" spans="1:17" ht="14.4" customHeight="1" x14ac:dyDescent="0.3">
      <c r="A229" s="659" t="s">
        <v>3061</v>
      </c>
      <c r="B229" s="660" t="s">
        <v>2950</v>
      </c>
      <c r="C229" s="660" t="s">
        <v>1633</v>
      </c>
      <c r="D229" s="660" t="s">
        <v>3007</v>
      </c>
      <c r="E229" s="660" t="s">
        <v>3008</v>
      </c>
      <c r="F229" s="663">
        <v>10</v>
      </c>
      <c r="G229" s="663">
        <v>1011.12</v>
      </c>
      <c r="H229" s="660">
        <v>1</v>
      </c>
      <c r="I229" s="660">
        <v>101.11199999999999</v>
      </c>
      <c r="J229" s="663">
        <v>1</v>
      </c>
      <c r="K229" s="663">
        <v>101.11</v>
      </c>
      <c r="L229" s="660">
        <v>9.9998021995411024E-2</v>
      </c>
      <c r="M229" s="660">
        <v>101.11</v>
      </c>
      <c r="N229" s="663"/>
      <c r="O229" s="663"/>
      <c r="P229" s="676"/>
      <c r="Q229" s="664"/>
    </row>
    <row r="230" spans="1:17" ht="14.4" customHeight="1" x14ac:dyDescent="0.3">
      <c r="A230" s="659" t="s">
        <v>3061</v>
      </c>
      <c r="B230" s="660" t="s">
        <v>2950</v>
      </c>
      <c r="C230" s="660" t="s">
        <v>1633</v>
      </c>
      <c r="D230" s="660" t="s">
        <v>3011</v>
      </c>
      <c r="E230" s="660" t="s">
        <v>3012</v>
      </c>
      <c r="F230" s="663">
        <v>8</v>
      </c>
      <c r="G230" s="663">
        <v>0</v>
      </c>
      <c r="H230" s="660"/>
      <c r="I230" s="660">
        <v>0</v>
      </c>
      <c r="J230" s="663">
        <v>4</v>
      </c>
      <c r="K230" s="663">
        <v>0</v>
      </c>
      <c r="L230" s="660"/>
      <c r="M230" s="660">
        <v>0</v>
      </c>
      <c r="N230" s="663">
        <v>3</v>
      </c>
      <c r="O230" s="663">
        <v>0</v>
      </c>
      <c r="P230" s="676"/>
      <c r="Q230" s="664">
        <v>0</v>
      </c>
    </row>
    <row r="231" spans="1:17" ht="14.4" customHeight="1" x14ac:dyDescent="0.3">
      <c r="A231" s="659" t="s">
        <v>3061</v>
      </c>
      <c r="B231" s="660" t="s">
        <v>2950</v>
      </c>
      <c r="C231" s="660" t="s">
        <v>1633</v>
      </c>
      <c r="D231" s="660" t="s">
        <v>3021</v>
      </c>
      <c r="E231" s="660" t="s">
        <v>3022</v>
      </c>
      <c r="F231" s="663">
        <v>402</v>
      </c>
      <c r="G231" s="663">
        <v>0</v>
      </c>
      <c r="H231" s="660"/>
      <c r="I231" s="660">
        <v>0</v>
      </c>
      <c r="J231" s="663">
        <v>257</v>
      </c>
      <c r="K231" s="663">
        <v>0</v>
      </c>
      <c r="L231" s="660"/>
      <c r="M231" s="660">
        <v>0</v>
      </c>
      <c r="N231" s="663">
        <v>230</v>
      </c>
      <c r="O231" s="663">
        <v>0</v>
      </c>
      <c r="P231" s="676"/>
      <c r="Q231" s="664">
        <v>0</v>
      </c>
    </row>
    <row r="232" spans="1:17" ht="14.4" customHeight="1" x14ac:dyDescent="0.3">
      <c r="A232" s="659" t="s">
        <v>3061</v>
      </c>
      <c r="B232" s="660" t="s">
        <v>2950</v>
      </c>
      <c r="C232" s="660" t="s">
        <v>1633</v>
      </c>
      <c r="D232" s="660" t="s">
        <v>3029</v>
      </c>
      <c r="E232" s="660" t="s">
        <v>3030</v>
      </c>
      <c r="F232" s="663">
        <v>171</v>
      </c>
      <c r="G232" s="663">
        <v>15200.01</v>
      </c>
      <c r="H232" s="660">
        <v>1</v>
      </c>
      <c r="I232" s="660">
        <v>88.888947368421057</v>
      </c>
      <c r="J232" s="663">
        <v>80</v>
      </c>
      <c r="K232" s="663">
        <v>7111.1200000000008</v>
      </c>
      <c r="L232" s="660">
        <v>0.4678365343180696</v>
      </c>
      <c r="M232" s="660">
        <v>88.88900000000001</v>
      </c>
      <c r="N232" s="663">
        <v>75</v>
      </c>
      <c r="O232" s="663">
        <v>6666.6800000000012</v>
      </c>
      <c r="P232" s="676">
        <v>0.43859707987034224</v>
      </c>
      <c r="Q232" s="664">
        <v>88.889066666666679</v>
      </c>
    </row>
    <row r="233" spans="1:17" ht="14.4" customHeight="1" x14ac:dyDescent="0.3">
      <c r="A233" s="659" t="s">
        <v>3061</v>
      </c>
      <c r="B233" s="660" t="s">
        <v>2950</v>
      </c>
      <c r="C233" s="660" t="s">
        <v>1633</v>
      </c>
      <c r="D233" s="660" t="s">
        <v>3033</v>
      </c>
      <c r="E233" s="660" t="s">
        <v>3034</v>
      </c>
      <c r="F233" s="663">
        <v>23</v>
      </c>
      <c r="G233" s="663">
        <v>2223.34</v>
      </c>
      <c r="H233" s="660">
        <v>1</v>
      </c>
      <c r="I233" s="660">
        <v>96.666956521739138</v>
      </c>
      <c r="J233" s="663">
        <v>14</v>
      </c>
      <c r="K233" s="663">
        <v>1353.3500000000001</v>
      </c>
      <c r="L233" s="660">
        <v>0.60870132323441306</v>
      </c>
      <c r="M233" s="660">
        <v>96.667857142857159</v>
      </c>
      <c r="N233" s="663">
        <v>10</v>
      </c>
      <c r="O233" s="663">
        <v>966.67</v>
      </c>
      <c r="P233" s="676">
        <v>0.43478280424946247</v>
      </c>
      <c r="Q233" s="664">
        <v>96.667000000000002</v>
      </c>
    </row>
    <row r="234" spans="1:17" ht="14.4" customHeight="1" x14ac:dyDescent="0.3">
      <c r="A234" s="659" t="s">
        <v>3061</v>
      </c>
      <c r="B234" s="660" t="s">
        <v>2950</v>
      </c>
      <c r="C234" s="660" t="s">
        <v>1633</v>
      </c>
      <c r="D234" s="660" t="s">
        <v>3043</v>
      </c>
      <c r="E234" s="660" t="s">
        <v>3044</v>
      </c>
      <c r="F234" s="663">
        <v>1</v>
      </c>
      <c r="G234" s="663">
        <v>1283.33</v>
      </c>
      <c r="H234" s="660">
        <v>1</v>
      </c>
      <c r="I234" s="660">
        <v>1283.33</v>
      </c>
      <c r="J234" s="663">
        <v>1</v>
      </c>
      <c r="K234" s="663">
        <v>1283.33</v>
      </c>
      <c r="L234" s="660">
        <v>1</v>
      </c>
      <c r="M234" s="660">
        <v>1283.33</v>
      </c>
      <c r="N234" s="663"/>
      <c r="O234" s="663"/>
      <c r="P234" s="676"/>
      <c r="Q234" s="664"/>
    </row>
    <row r="235" spans="1:17" ht="14.4" customHeight="1" x14ac:dyDescent="0.3">
      <c r="A235" s="659" t="s">
        <v>3061</v>
      </c>
      <c r="B235" s="660" t="s">
        <v>2950</v>
      </c>
      <c r="C235" s="660" t="s">
        <v>1633</v>
      </c>
      <c r="D235" s="660" t="s">
        <v>3045</v>
      </c>
      <c r="E235" s="660" t="s">
        <v>3046</v>
      </c>
      <c r="F235" s="663">
        <v>1</v>
      </c>
      <c r="G235" s="663">
        <v>466.67</v>
      </c>
      <c r="H235" s="660">
        <v>1</v>
      </c>
      <c r="I235" s="660">
        <v>466.67</v>
      </c>
      <c r="J235" s="663"/>
      <c r="K235" s="663"/>
      <c r="L235" s="660"/>
      <c r="M235" s="660"/>
      <c r="N235" s="663">
        <v>1</v>
      </c>
      <c r="O235" s="663">
        <v>466.67</v>
      </c>
      <c r="P235" s="676">
        <v>1</v>
      </c>
      <c r="Q235" s="664">
        <v>466.67</v>
      </c>
    </row>
    <row r="236" spans="1:17" ht="14.4" customHeight="1" x14ac:dyDescent="0.3">
      <c r="A236" s="659" t="s">
        <v>3061</v>
      </c>
      <c r="B236" s="660" t="s">
        <v>2950</v>
      </c>
      <c r="C236" s="660" t="s">
        <v>1633</v>
      </c>
      <c r="D236" s="660" t="s">
        <v>3047</v>
      </c>
      <c r="E236" s="660" t="s">
        <v>3048</v>
      </c>
      <c r="F236" s="663">
        <v>36</v>
      </c>
      <c r="G236" s="663">
        <v>4200</v>
      </c>
      <c r="H236" s="660">
        <v>1</v>
      </c>
      <c r="I236" s="660">
        <v>116.66666666666667</v>
      </c>
      <c r="J236" s="663">
        <v>23</v>
      </c>
      <c r="K236" s="663">
        <v>2683.34</v>
      </c>
      <c r="L236" s="660">
        <v>0.63889047619047623</v>
      </c>
      <c r="M236" s="660">
        <v>116.66695652173914</v>
      </c>
      <c r="N236" s="663">
        <v>16</v>
      </c>
      <c r="O236" s="663">
        <v>1866.67</v>
      </c>
      <c r="P236" s="676">
        <v>0.44444523809523812</v>
      </c>
      <c r="Q236" s="664">
        <v>116.666875</v>
      </c>
    </row>
    <row r="237" spans="1:17" ht="14.4" customHeight="1" x14ac:dyDescent="0.3">
      <c r="A237" s="659" t="s">
        <v>3061</v>
      </c>
      <c r="B237" s="660" t="s">
        <v>2950</v>
      </c>
      <c r="C237" s="660" t="s">
        <v>1633</v>
      </c>
      <c r="D237" s="660" t="s">
        <v>2951</v>
      </c>
      <c r="E237" s="660" t="s">
        <v>2952</v>
      </c>
      <c r="F237" s="663">
        <v>422</v>
      </c>
      <c r="G237" s="663">
        <v>138322.21999999997</v>
      </c>
      <c r="H237" s="660">
        <v>1</v>
      </c>
      <c r="I237" s="660">
        <v>327.7777725118483</v>
      </c>
      <c r="J237" s="663">
        <v>265</v>
      </c>
      <c r="K237" s="663">
        <v>86861.11</v>
      </c>
      <c r="L237" s="660">
        <v>0.62796208736383796</v>
      </c>
      <c r="M237" s="660">
        <v>327.77777358490567</v>
      </c>
      <c r="N237" s="663">
        <v>237</v>
      </c>
      <c r="O237" s="663">
        <v>77683.34</v>
      </c>
      <c r="P237" s="676">
        <v>0.56161143162682037</v>
      </c>
      <c r="Q237" s="664">
        <v>327.77780590717299</v>
      </c>
    </row>
    <row r="238" spans="1:17" ht="14.4" customHeight="1" x14ac:dyDescent="0.3">
      <c r="A238" s="659" t="s">
        <v>3061</v>
      </c>
      <c r="B238" s="660" t="s">
        <v>2950</v>
      </c>
      <c r="C238" s="660" t="s">
        <v>1634</v>
      </c>
      <c r="D238" s="660" t="s">
        <v>2980</v>
      </c>
      <c r="E238" s="660" t="s">
        <v>2981</v>
      </c>
      <c r="F238" s="663"/>
      <c r="G238" s="663"/>
      <c r="H238" s="660"/>
      <c r="I238" s="660"/>
      <c r="J238" s="663">
        <v>70</v>
      </c>
      <c r="K238" s="663">
        <v>5444.4400000000005</v>
      </c>
      <c r="L238" s="660"/>
      <c r="M238" s="660">
        <v>77.777714285714296</v>
      </c>
      <c r="N238" s="663">
        <v>74</v>
      </c>
      <c r="O238" s="663">
        <v>5755.55</v>
      </c>
      <c r="P238" s="676"/>
      <c r="Q238" s="664">
        <v>77.777702702702712</v>
      </c>
    </row>
    <row r="239" spans="1:17" ht="14.4" customHeight="1" x14ac:dyDescent="0.3">
      <c r="A239" s="659" t="s">
        <v>3061</v>
      </c>
      <c r="B239" s="660" t="s">
        <v>2950</v>
      </c>
      <c r="C239" s="660" t="s">
        <v>1634</v>
      </c>
      <c r="D239" s="660" t="s">
        <v>2986</v>
      </c>
      <c r="E239" s="660" t="s">
        <v>2987</v>
      </c>
      <c r="F239" s="663"/>
      <c r="G239" s="663"/>
      <c r="H239" s="660"/>
      <c r="I239" s="660"/>
      <c r="J239" s="663">
        <v>190</v>
      </c>
      <c r="K239" s="663">
        <v>21111.120000000003</v>
      </c>
      <c r="L239" s="660"/>
      <c r="M239" s="660">
        <v>111.11115789473686</v>
      </c>
      <c r="N239" s="663">
        <v>366</v>
      </c>
      <c r="O239" s="663">
        <v>40666.67</v>
      </c>
      <c r="P239" s="676"/>
      <c r="Q239" s="664">
        <v>111.11112021857923</v>
      </c>
    </row>
    <row r="240" spans="1:17" ht="14.4" customHeight="1" x14ac:dyDescent="0.3">
      <c r="A240" s="659" t="s">
        <v>3061</v>
      </c>
      <c r="B240" s="660" t="s">
        <v>2950</v>
      </c>
      <c r="C240" s="660" t="s">
        <v>1634</v>
      </c>
      <c r="D240" s="660" t="s">
        <v>2994</v>
      </c>
      <c r="E240" s="660" t="s">
        <v>2995</v>
      </c>
      <c r="F240" s="663"/>
      <c r="G240" s="663"/>
      <c r="H240" s="660"/>
      <c r="I240" s="660"/>
      <c r="J240" s="663">
        <v>5</v>
      </c>
      <c r="K240" s="663">
        <v>933.33999999999992</v>
      </c>
      <c r="L240" s="660"/>
      <c r="M240" s="660">
        <v>186.66799999999998</v>
      </c>
      <c r="N240" s="663">
        <v>37</v>
      </c>
      <c r="O240" s="663">
        <v>6906.66</v>
      </c>
      <c r="P240" s="676"/>
      <c r="Q240" s="664">
        <v>186.66648648648649</v>
      </c>
    </row>
    <row r="241" spans="1:17" ht="14.4" customHeight="1" x14ac:dyDescent="0.3">
      <c r="A241" s="659" t="s">
        <v>3061</v>
      </c>
      <c r="B241" s="660" t="s">
        <v>2950</v>
      </c>
      <c r="C241" s="660" t="s">
        <v>1634</v>
      </c>
      <c r="D241" s="660" t="s">
        <v>2996</v>
      </c>
      <c r="E241" s="660" t="s">
        <v>2997</v>
      </c>
      <c r="F241" s="663"/>
      <c r="G241" s="663"/>
      <c r="H241" s="660"/>
      <c r="I241" s="660"/>
      <c r="J241" s="663">
        <v>93</v>
      </c>
      <c r="K241" s="663">
        <v>54249.990000000005</v>
      </c>
      <c r="L241" s="660"/>
      <c r="M241" s="660">
        <v>583.33322580645165</v>
      </c>
      <c r="N241" s="663">
        <v>169</v>
      </c>
      <c r="O241" s="663">
        <v>98583.34</v>
      </c>
      <c r="P241" s="676"/>
      <c r="Q241" s="664">
        <v>583.33337278106512</v>
      </c>
    </row>
    <row r="242" spans="1:17" ht="14.4" customHeight="1" x14ac:dyDescent="0.3">
      <c r="A242" s="659" t="s">
        <v>3061</v>
      </c>
      <c r="B242" s="660" t="s">
        <v>2950</v>
      </c>
      <c r="C242" s="660" t="s">
        <v>1634</v>
      </c>
      <c r="D242" s="660" t="s">
        <v>2998</v>
      </c>
      <c r="E242" s="660" t="s">
        <v>2999</v>
      </c>
      <c r="F242" s="663"/>
      <c r="G242" s="663"/>
      <c r="H242" s="660"/>
      <c r="I242" s="660"/>
      <c r="J242" s="663">
        <v>3</v>
      </c>
      <c r="K242" s="663">
        <v>1400</v>
      </c>
      <c r="L242" s="660"/>
      <c r="M242" s="660">
        <v>466.66666666666669</v>
      </c>
      <c r="N242" s="663">
        <v>15</v>
      </c>
      <c r="O242" s="663">
        <v>7000</v>
      </c>
      <c r="P242" s="676"/>
      <c r="Q242" s="664">
        <v>466.66666666666669</v>
      </c>
    </row>
    <row r="243" spans="1:17" ht="14.4" customHeight="1" x14ac:dyDescent="0.3">
      <c r="A243" s="659" t="s">
        <v>3061</v>
      </c>
      <c r="B243" s="660" t="s">
        <v>2950</v>
      </c>
      <c r="C243" s="660" t="s">
        <v>1634</v>
      </c>
      <c r="D243" s="660" t="s">
        <v>3001</v>
      </c>
      <c r="E243" s="660" t="s">
        <v>3002</v>
      </c>
      <c r="F243" s="663"/>
      <c r="G243" s="663"/>
      <c r="H243" s="660"/>
      <c r="I243" s="660"/>
      <c r="J243" s="663"/>
      <c r="K243" s="663"/>
      <c r="L243" s="660"/>
      <c r="M243" s="660"/>
      <c r="N243" s="663">
        <v>1</v>
      </c>
      <c r="O243" s="663">
        <v>666.67</v>
      </c>
      <c r="P243" s="676"/>
      <c r="Q243" s="664">
        <v>666.67</v>
      </c>
    </row>
    <row r="244" spans="1:17" ht="14.4" customHeight="1" x14ac:dyDescent="0.3">
      <c r="A244" s="659" t="s">
        <v>3061</v>
      </c>
      <c r="B244" s="660" t="s">
        <v>2950</v>
      </c>
      <c r="C244" s="660" t="s">
        <v>1634</v>
      </c>
      <c r="D244" s="660" t="s">
        <v>3003</v>
      </c>
      <c r="E244" s="660" t="s">
        <v>3004</v>
      </c>
      <c r="F244" s="663"/>
      <c r="G244" s="663"/>
      <c r="H244" s="660"/>
      <c r="I244" s="660"/>
      <c r="J244" s="663">
        <v>164</v>
      </c>
      <c r="K244" s="663">
        <v>8200</v>
      </c>
      <c r="L244" s="660"/>
      <c r="M244" s="660">
        <v>50</v>
      </c>
      <c r="N244" s="663">
        <v>104</v>
      </c>
      <c r="O244" s="663">
        <v>5200</v>
      </c>
      <c r="P244" s="676"/>
      <c r="Q244" s="664">
        <v>50</v>
      </c>
    </row>
    <row r="245" spans="1:17" ht="14.4" customHeight="1" x14ac:dyDescent="0.3">
      <c r="A245" s="659" t="s">
        <v>3061</v>
      </c>
      <c r="B245" s="660" t="s">
        <v>2950</v>
      </c>
      <c r="C245" s="660" t="s">
        <v>1634</v>
      </c>
      <c r="D245" s="660" t="s">
        <v>3011</v>
      </c>
      <c r="E245" s="660" t="s">
        <v>3012</v>
      </c>
      <c r="F245" s="663"/>
      <c r="G245" s="663"/>
      <c r="H245" s="660"/>
      <c r="I245" s="660"/>
      <c r="J245" s="663">
        <v>13</v>
      </c>
      <c r="K245" s="663">
        <v>0</v>
      </c>
      <c r="L245" s="660"/>
      <c r="M245" s="660">
        <v>0</v>
      </c>
      <c r="N245" s="663">
        <v>19</v>
      </c>
      <c r="O245" s="663">
        <v>0</v>
      </c>
      <c r="P245" s="676"/>
      <c r="Q245" s="664">
        <v>0</v>
      </c>
    </row>
    <row r="246" spans="1:17" ht="14.4" customHeight="1" x14ac:dyDescent="0.3">
      <c r="A246" s="659" t="s">
        <v>3061</v>
      </c>
      <c r="B246" s="660" t="s">
        <v>2950</v>
      </c>
      <c r="C246" s="660" t="s">
        <v>1634</v>
      </c>
      <c r="D246" s="660" t="s">
        <v>3021</v>
      </c>
      <c r="E246" s="660" t="s">
        <v>3022</v>
      </c>
      <c r="F246" s="663"/>
      <c r="G246" s="663"/>
      <c r="H246" s="660"/>
      <c r="I246" s="660"/>
      <c r="J246" s="663">
        <v>392</v>
      </c>
      <c r="K246" s="663">
        <v>0</v>
      </c>
      <c r="L246" s="660"/>
      <c r="M246" s="660">
        <v>0</v>
      </c>
      <c r="N246" s="663">
        <v>617</v>
      </c>
      <c r="O246" s="663">
        <v>0</v>
      </c>
      <c r="P246" s="676"/>
      <c r="Q246" s="664">
        <v>0</v>
      </c>
    </row>
    <row r="247" spans="1:17" ht="14.4" customHeight="1" x14ac:dyDescent="0.3">
      <c r="A247" s="659" t="s">
        <v>3061</v>
      </c>
      <c r="B247" s="660" t="s">
        <v>2950</v>
      </c>
      <c r="C247" s="660" t="s">
        <v>1634</v>
      </c>
      <c r="D247" s="660" t="s">
        <v>3023</v>
      </c>
      <c r="E247" s="660" t="s">
        <v>3024</v>
      </c>
      <c r="F247" s="663"/>
      <c r="G247" s="663"/>
      <c r="H247" s="660"/>
      <c r="I247" s="660"/>
      <c r="J247" s="663">
        <v>1</v>
      </c>
      <c r="K247" s="663">
        <v>58.89</v>
      </c>
      <c r="L247" s="660"/>
      <c r="M247" s="660">
        <v>58.89</v>
      </c>
      <c r="N247" s="663"/>
      <c r="O247" s="663"/>
      <c r="P247" s="676"/>
      <c r="Q247" s="664"/>
    </row>
    <row r="248" spans="1:17" ht="14.4" customHeight="1" x14ac:dyDescent="0.3">
      <c r="A248" s="659" t="s">
        <v>3061</v>
      </c>
      <c r="B248" s="660" t="s">
        <v>2950</v>
      </c>
      <c r="C248" s="660" t="s">
        <v>1634</v>
      </c>
      <c r="D248" s="660" t="s">
        <v>3029</v>
      </c>
      <c r="E248" s="660" t="s">
        <v>3030</v>
      </c>
      <c r="F248" s="663"/>
      <c r="G248" s="663"/>
      <c r="H248" s="660"/>
      <c r="I248" s="660"/>
      <c r="J248" s="663">
        <v>118</v>
      </c>
      <c r="K248" s="663">
        <v>10488.890000000001</v>
      </c>
      <c r="L248" s="660"/>
      <c r="M248" s="660">
        <v>88.888898305084751</v>
      </c>
      <c r="N248" s="663">
        <v>121</v>
      </c>
      <c r="O248" s="663">
        <v>10755.55</v>
      </c>
      <c r="P248" s="676"/>
      <c r="Q248" s="664">
        <v>88.8888429752066</v>
      </c>
    </row>
    <row r="249" spans="1:17" ht="14.4" customHeight="1" x14ac:dyDescent="0.3">
      <c r="A249" s="659" t="s">
        <v>3061</v>
      </c>
      <c r="B249" s="660" t="s">
        <v>2950</v>
      </c>
      <c r="C249" s="660" t="s">
        <v>1634</v>
      </c>
      <c r="D249" s="660" t="s">
        <v>3033</v>
      </c>
      <c r="E249" s="660" t="s">
        <v>3034</v>
      </c>
      <c r="F249" s="663"/>
      <c r="G249" s="663"/>
      <c r="H249" s="660"/>
      <c r="I249" s="660"/>
      <c r="J249" s="663">
        <v>28</v>
      </c>
      <c r="K249" s="663">
        <v>2706.67</v>
      </c>
      <c r="L249" s="660"/>
      <c r="M249" s="660">
        <v>96.666785714285723</v>
      </c>
      <c r="N249" s="663">
        <v>57</v>
      </c>
      <c r="O249" s="663">
        <v>5510</v>
      </c>
      <c r="P249" s="676"/>
      <c r="Q249" s="664">
        <v>96.666666666666671</v>
      </c>
    </row>
    <row r="250" spans="1:17" ht="14.4" customHeight="1" x14ac:dyDescent="0.3">
      <c r="A250" s="659" t="s">
        <v>3061</v>
      </c>
      <c r="B250" s="660" t="s">
        <v>2950</v>
      </c>
      <c r="C250" s="660" t="s">
        <v>1634</v>
      </c>
      <c r="D250" s="660" t="s">
        <v>3043</v>
      </c>
      <c r="E250" s="660" t="s">
        <v>3044</v>
      </c>
      <c r="F250" s="663"/>
      <c r="G250" s="663"/>
      <c r="H250" s="660"/>
      <c r="I250" s="660"/>
      <c r="J250" s="663">
        <v>4</v>
      </c>
      <c r="K250" s="663">
        <v>5133.33</v>
      </c>
      <c r="L250" s="660"/>
      <c r="M250" s="660">
        <v>1283.3325</v>
      </c>
      <c r="N250" s="663">
        <v>1</v>
      </c>
      <c r="O250" s="663">
        <v>1283.33</v>
      </c>
      <c r="P250" s="676"/>
      <c r="Q250" s="664">
        <v>1283.33</v>
      </c>
    </row>
    <row r="251" spans="1:17" ht="14.4" customHeight="1" x14ac:dyDescent="0.3">
      <c r="A251" s="659" t="s">
        <v>3061</v>
      </c>
      <c r="B251" s="660" t="s">
        <v>2950</v>
      </c>
      <c r="C251" s="660" t="s">
        <v>1634</v>
      </c>
      <c r="D251" s="660" t="s">
        <v>3047</v>
      </c>
      <c r="E251" s="660" t="s">
        <v>3048</v>
      </c>
      <c r="F251" s="663"/>
      <c r="G251" s="663"/>
      <c r="H251" s="660"/>
      <c r="I251" s="660"/>
      <c r="J251" s="663">
        <v>24</v>
      </c>
      <c r="K251" s="663">
        <v>2799.99</v>
      </c>
      <c r="L251" s="660"/>
      <c r="M251" s="660">
        <v>116.66624999999999</v>
      </c>
      <c r="N251" s="663">
        <v>47</v>
      </c>
      <c r="O251" s="663">
        <v>5483.32</v>
      </c>
      <c r="P251" s="676"/>
      <c r="Q251" s="664">
        <v>116.66638297872341</v>
      </c>
    </row>
    <row r="252" spans="1:17" ht="14.4" customHeight="1" x14ac:dyDescent="0.3">
      <c r="A252" s="659" t="s">
        <v>3061</v>
      </c>
      <c r="B252" s="660" t="s">
        <v>2950</v>
      </c>
      <c r="C252" s="660" t="s">
        <v>1634</v>
      </c>
      <c r="D252" s="660" t="s">
        <v>2951</v>
      </c>
      <c r="E252" s="660" t="s">
        <v>2952</v>
      </c>
      <c r="F252" s="663"/>
      <c r="G252" s="663"/>
      <c r="H252" s="660"/>
      <c r="I252" s="660"/>
      <c r="J252" s="663">
        <v>406</v>
      </c>
      <c r="K252" s="663">
        <v>133077.78</v>
      </c>
      <c r="L252" s="660"/>
      <c r="M252" s="660">
        <v>327.77778325123154</v>
      </c>
      <c r="N252" s="663">
        <v>655</v>
      </c>
      <c r="O252" s="663">
        <v>214694.43</v>
      </c>
      <c r="P252" s="676"/>
      <c r="Q252" s="664">
        <v>327.77775572519084</v>
      </c>
    </row>
    <row r="253" spans="1:17" ht="14.4" customHeight="1" x14ac:dyDescent="0.3">
      <c r="A253" s="659" t="s">
        <v>3061</v>
      </c>
      <c r="B253" s="660" t="s">
        <v>2950</v>
      </c>
      <c r="C253" s="660" t="s">
        <v>2946</v>
      </c>
      <c r="D253" s="660" t="s">
        <v>2980</v>
      </c>
      <c r="E253" s="660" t="s">
        <v>2981</v>
      </c>
      <c r="F253" s="663">
        <v>24</v>
      </c>
      <c r="G253" s="663">
        <v>1866.6699999999998</v>
      </c>
      <c r="H253" s="660">
        <v>1</v>
      </c>
      <c r="I253" s="660">
        <v>77.777916666666655</v>
      </c>
      <c r="J253" s="663">
        <v>17</v>
      </c>
      <c r="K253" s="663">
        <v>1322.23</v>
      </c>
      <c r="L253" s="660">
        <v>0.7083362351138659</v>
      </c>
      <c r="M253" s="660">
        <v>77.77823529411765</v>
      </c>
      <c r="N253" s="663"/>
      <c r="O253" s="663"/>
      <c r="P253" s="676"/>
      <c r="Q253" s="664"/>
    </row>
    <row r="254" spans="1:17" ht="14.4" customHeight="1" x14ac:dyDescent="0.3">
      <c r="A254" s="659" t="s">
        <v>3061</v>
      </c>
      <c r="B254" s="660" t="s">
        <v>2950</v>
      </c>
      <c r="C254" s="660" t="s">
        <v>2946</v>
      </c>
      <c r="D254" s="660" t="s">
        <v>2986</v>
      </c>
      <c r="E254" s="660" t="s">
        <v>2987</v>
      </c>
      <c r="F254" s="663">
        <v>132</v>
      </c>
      <c r="G254" s="663">
        <v>14666.670000000002</v>
      </c>
      <c r="H254" s="660">
        <v>1</v>
      </c>
      <c r="I254" s="660">
        <v>111.11113636363638</v>
      </c>
      <c r="J254" s="663">
        <v>147</v>
      </c>
      <c r="K254" s="663">
        <v>16333.329999999998</v>
      </c>
      <c r="L254" s="660">
        <v>1.1136358832645716</v>
      </c>
      <c r="M254" s="660">
        <v>111.11108843537414</v>
      </c>
      <c r="N254" s="663"/>
      <c r="O254" s="663"/>
      <c r="P254" s="676"/>
      <c r="Q254" s="664"/>
    </row>
    <row r="255" spans="1:17" ht="14.4" customHeight="1" x14ac:dyDescent="0.3">
      <c r="A255" s="659" t="s">
        <v>3061</v>
      </c>
      <c r="B255" s="660" t="s">
        <v>2950</v>
      </c>
      <c r="C255" s="660" t="s">
        <v>2946</v>
      </c>
      <c r="D255" s="660" t="s">
        <v>2994</v>
      </c>
      <c r="E255" s="660" t="s">
        <v>2995</v>
      </c>
      <c r="F255" s="663">
        <v>145</v>
      </c>
      <c r="G255" s="663">
        <v>27066.67</v>
      </c>
      <c r="H255" s="660">
        <v>1</v>
      </c>
      <c r="I255" s="660">
        <v>186.66668965517241</v>
      </c>
      <c r="J255" s="663">
        <v>153</v>
      </c>
      <c r="K255" s="663">
        <v>28560</v>
      </c>
      <c r="L255" s="660">
        <v>1.055172283845778</v>
      </c>
      <c r="M255" s="660">
        <v>186.66666666666666</v>
      </c>
      <c r="N255" s="663"/>
      <c r="O255" s="663"/>
      <c r="P255" s="676"/>
      <c r="Q255" s="664"/>
    </row>
    <row r="256" spans="1:17" ht="14.4" customHeight="1" x14ac:dyDescent="0.3">
      <c r="A256" s="659" t="s">
        <v>3061</v>
      </c>
      <c r="B256" s="660" t="s">
        <v>2950</v>
      </c>
      <c r="C256" s="660" t="s">
        <v>2946</v>
      </c>
      <c r="D256" s="660" t="s">
        <v>2996</v>
      </c>
      <c r="E256" s="660" t="s">
        <v>2997</v>
      </c>
      <c r="F256" s="663">
        <v>14</v>
      </c>
      <c r="G256" s="663">
        <v>8166.66</v>
      </c>
      <c r="H256" s="660">
        <v>1</v>
      </c>
      <c r="I256" s="660">
        <v>583.33285714285716</v>
      </c>
      <c r="J256" s="663">
        <v>7</v>
      </c>
      <c r="K256" s="663">
        <v>4083.34</v>
      </c>
      <c r="L256" s="660">
        <v>0.50000122449079554</v>
      </c>
      <c r="M256" s="660">
        <v>583.33428571428578</v>
      </c>
      <c r="N256" s="663"/>
      <c r="O256" s="663"/>
      <c r="P256" s="676"/>
      <c r="Q256" s="664"/>
    </row>
    <row r="257" spans="1:17" ht="14.4" customHeight="1" x14ac:dyDescent="0.3">
      <c r="A257" s="659" t="s">
        <v>3061</v>
      </c>
      <c r="B257" s="660" t="s">
        <v>2950</v>
      </c>
      <c r="C257" s="660" t="s">
        <v>2946</v>
      </c>
      <c r="D257" s="660" t="s">
        <v>2998</v>
      </c>
      <c r="E257" s="660" t="s">
        <v>2999</v>
      </c>
      <c r="F257" s="663">
        <v>24</v>
      </c>
      <c r="G257" s="663">
        <v>11200.01</v>
      </c>
      <c r="H257" s="660">
        <v>1</v>
      </c>
      <c r="I257" s="660">
        <v>466.66708333333332</v>
      </c>
      <c r="J257" s="663">
        <v>8</v>
      </c>
      <c r="K257" s="663">
        <v>3733.34</v>
      </c>
      <c r="L257" s="660">
        <v>0.33333363095211521</v>
      </c>
      <c r="M257" s="660">
        <v>466.66750000000002</v>
      </c>
      <c r="N257" s="663"/>
      <c r="O257" s="663"/>
      <c r="P257" s="676"/>
      <c r="Q257" s="664"/>
    </row>
    <row r="258" spans="1:17" ht="14.4" customHeight="1" x14ac:dyDescent="0.3">
      <c r="A258" s="659" t="s">
        <v>3061</v>
      </c>
      <c r="B258" s="660" t="s">
        <v>2950</v>
      </c>
      <c r="C258" s="660" t="s">
        <v>2946</v>
      </c>
      <c r="D258" s="660" t="s">
        <v>3003</v>
      </c>
      <c r="E258" s="660" t="s">
        <v>3004</v>
      </c>
      <c r="F258" s="663">
        <v>115</v>
      </c>
      <c r="G258" s="663">
        <v>5750</v>
      </c>
      <c r="H258" s="660">
        <v>1</v>
      </c>
      <c r="I258" s="660">
        <v>50</v>
      </c>
      <c r="J258" s="663">
        <v>91</v>
      </c>
      <c r="K258" s="663">
        <v>4550</v>
      </c>
      <c r="L258" s="660">
        <v>0.79130434782608694</v>
      </c>
      <c r="M258" s="660">
        <v>50</v>
      </c>
      <c r="N258" s="663"/>
      <c r="O258" s="663"/>
      <c r="P258" s="676"/>
      <c r="Q258" s="664"/>
    </row>
    <row r="259" spans="1:17" ht="14.4" customHeight="1" x14ac:dyDescent="0.3">
      <c r="A259" s="659" t="s">
        <v>3061</v>
      </c>
      <c r="B259" s="660" t="s">
        <v>2950</v>
      </c>
      <c r="C259" s="660" t="s">
        <v>2946</v>
      </c>
      <c r="D259" s="660" t="s">
        <v>3007</v>
      </c>
      <c r="E259" s="660" t="s">
        <v>3008</v>
      </c>
      <c r="F259" s="663">
        <v>3</v>
      </c>
      <c r="G259" s="663">
        <v>303.33</v>
      </c>
      <c r="H259" s="660">
        <v>1</v>
      </c>
      <c r="I259" s="660">
        <v>101.11</v>
      </c>
      <c r="J259" s="663">
        <v>1</v>
      </c>
      <c r="K259" s="663">
        <v>101.11</v>
      </c>
      <c r="L259" s="660">
        <v>0.33333333333333337</v>
      </c>
      <c r="M259" s="660">
        <v>101.11</v>
      </c>
      <c r="N259" s="663"/>
      <c r="O259" s="663"/>
      <c r="P259" s="676"/>
      <c r="Q259" s="664"/>
    </row>
    <row r="260" spans="1:17" ht="14.4" customHeight="1" x14ac:dyDescent="0.3">
      <c r="A260" s="659" t="s">
        <v>3061</v>
      </c>
      <c r="B260" s="660" t="s">
        <v>2950</v>
      </c>
      <c r="C260" s="660" t="s">
        <v>2946</v>
      </c>
      <c r="D260" s="660" t="s">
        <v>3011</v>
      </c>
      <c r="E260" s="660" t="s">
        <v>3012</v>
      </c>
      <c r="F260" s="663">
        <v>20</v>
      </c>
      <c r="G260" s="663">
        <v>0</v>
      </c>
      <c r="H260" s="660"/>
      <c r="I260" s="660">
        <v>0</v>
      </c>
      <c r="J260" s="663">
        <v>11</v>
      </c>
      <c r="K260" s="663">
        <v>0</v>
      </c>
      <c r="L260" s="660"/>
      <c r="M260" s="660">
        <v>0</v>
      </c>
      <c r="N260" s="663"/>
      <c r="O260" s="663"/>
      <c r="P260" s="676"/>
      <c r="Q260" s="664"/>
    </row>
    <row r="261" spans="1:17" ht="14.4" customHeight="1" x14ac:dyDescent="0.3">
      <c r="A261" s="659" t="s">
        <v>3061</v>
      </c>
      <c r="B261" s="660" t="s">
        <v>2950</v>
      </c>
      <c r="C261" s="660" t="s">
        <v>2946</v>
      </c>
      <c r="D261" s="660" t="s">
        <v>3021</v>
      </c>
      <c r="E261" s="660" t="s">
        <v>3022</v>
      </c>
      <c r="F261" s="663">
        <v>629</v>
      </c>
      <c r="G261" s="663">
        <v>0</v>
      </c>
      <c r="H261" s="660"/>
      <c r="I261" s="660">
        <v>0</v>
      </c>
      <c r="J261" s="663">
        <v>494</v>
      </c>
      <c r="K261" s="663">
        <v>0</v>
      </c>
      <c r="L261" s="660"/>
      <c r="M261" s="660">
        <v>0</v>
      </c>
      <c r="N261" s="663"/>
      <c r="O261" s="663"/>
      <c r="P261" s="676"/>
      <c r="Q261" s="664"/>
    </row>
    <row r="262" spans="1:17" ht="14.4" customHeight="1" x14ac:dyDescent="0.3">
      <c r="A262" s="659" t="s">
        <v>3061</v>
      </c>
      <c r="B262" s="660" t="s">
        <v>2950</v>
      </c>
      <c r="C262" s="660" t="s">
        <v>2946</v>
      </c>
      <c r="D262" s="660" t="s">
        <v>3023</v>
      </c>
      <c r="E262" s="660" t="s">
        <v>3024</v>
      </c>
      <c r="F262" s="663">
        <v>1</v>
      </c>
      <c r="G262" s="663">
        <v>58.89</v>
      </c>
      <c r="H262" s="660">
        <v>1</v>
      </c>
      <c r="I262" s="660">
        <v>58.89</v>
      </c>
      <c r="J262" s="663"/>
      <c r="K262" s="663"/>
      <c r="L262" s="660"/>
      <c r="M262" s="660"/>
      <c r="N262" s="663"/>
      <c r="O262" s="663"/>
      <c r="P262" s="676"/>
      <c r="Q262" s="664"/>
    </row>
    <row r="263" spans="1:17" ht="14.4" customHeight="1" x14ac:dyDescent="0.3">
      <c r="A263" s="659" t="s">
        <v>3061</v>
      </c>
      <c r="B263" s="660" t="s">
        <v>2950</v>
      </c>
      <c r="C263" s="660" t="s">
        <v>2946</v>
      </c>
      <c r="D263" s="660" t="s">
        <v>3029</v>
      </c>
      <c r="E263" s="660" t="s">
        <v>3030</v>
      </c>
      <c r="F263" s="663">
        <v>206</v>
      </c>
      <c r="G263" s="663">
        <v>18311.11</v>
      </c>
      <c r="H263" s="660">
        <v>1</v>
      </c>
      <c r="I263" s="660">
        <v>88.888883495145635</v>
      </c>
      <c r="J263" s="663">
        <v>169</v>
      </c>
      <c r="K263" s="663">
        <v>15022.23</v>
      </c>
      <c r="L263" s="660">
        <v>0.82038882405271984</v>
      </c>
      <c r="M263" s="660">
        <v>88.8889349112426</v>
      </c>
      <c r="N263" s="663"/>
      <c r="O263" s="663"/>
      <c r="P263" s="676"/>
      <c r="Q263" s="664"/>
    </row>
    <row r="264" spans="1:17" ht="14.4" customHeight="1" x14ac:dyDescent="0.3">
      <c r="A264" s="659" t="s">
        <v>3061</v>
      </c>
      <c r="B264" s="660" t="s">
        <v>2950</v>
      </c>
      <c r="C264" s="660" t="s">
        <v>2946</v>
      </c>
      <c r="D264" s="660" t="s">
        <v>3033</v>
      </c>
      <c r="E264" s="660" t="s">
        <v>3034</v>
      </c>
      <c r="F264" s="663">
        <v>35</v>
      </c>
      <c r="G264" s="663">
        <v>3383.34</v>
      </c>
      <c r="H264" s="660">
        <v>1</v>
      </c>
      <c r="I264" s="660">
        <v>96.666857142857154</v>
      </c>
      <c r="J264" s="663">
        <v>28</v>
      </c>
      <c r="K264" s="663">
        <v>2706.6800000000003</v>
      </c>
      <c r="L264" s="660">
        <v>0.80000236452736062</v>
      </c>
      <c r="M264" s="660">
        <v>96.667142857142863</v>
      </c>
      <c r="N264" s="663"/>
      <c r="O264" s="663"/>
      <c r="P264" s="676"/>
      <c r="Q264" s="664"/>
    </row>
    <row r="265" spans="1:17" ht="14.4" customHeight="1" x14ac:dyDescent="0.3">
      <c r="A265" s="659" t="s">
        <v>3061</v>
      </c>
      <c r="B265" s="660" t="s">
        <v>2950</v>
      </c>
      <c r="C265" s="660" t="s">
        <v>2946</v>
      </c>
      <c r="D265" s="660" t="s">
        <v>3045</v>
      </c>
      <c r="E265" s="660" t="s">
        <v>3046</v>
      </c>
      <c r="F265" s="663">
        <v>2</v>
      </c>
      <c r="G265" s="663">
        <v>933.34</v>
      </c>
      <c r="H265" s="660">
        <v>1</v>
      </c>
      <c r="I265" s="660">
        <v>466.67</v>
      </c>
      <c r="J265" s="663"/>
      <c r="K265" s="663"/>
      <c r="L265" s="660"/>
      <c r="M265" s="660"/>
      <c r="N265" s="663"/>
      <c r="O265" s="663"/>
      <c r="P265" s="676"/>
      <c r="Q265" s="664"/>
    </row>
    <row r="266" spans="1:17" ht="14.4" customHeight="1" x14ac:dyDescent="0.3">
      <c r="A266" s="659" t="s">
        <v>3061</v>
      </c>
      <c r="B266" s="660" t="s">
        <v>2950</v>
      </c>
      <c r="C266" s="660" t="s">
        <v>2946</v>
      </c>
      <c r="D266" s="660" t="s">
        <v>3047</v>
      </c>
      <c r="E266" s="660" t="s">
        <v>3048</v>
      </c>
      <c r="F266" s="663">
        <v>21</v>
      </c>
      <c r="G266" s="663">
        <v>2450</v>
      </c>
      <c r="H266" s="660">
        <v>1</v>
      </c>
      <c r="I266" s="660">
        <v>116.66666666666667</v>
      </c>
      <c r="J266" s="663">
        <v>43</v>
      </c>
      <c r="K266" s="663">
        <v>5016.67</v>
      </c>
      <c r="L266" s="660">
        <v>2.0476204081632652</v>
      </c>
      <c r="M266" s="660">
        <v>116.66674418604651</v>
      </c>
      <c r="N266" s="663"/>
      <c r="O266" s="663"/>
      <c r="P266" s="676"/>
      <c r="Q266" s="664"/>
    </row>
    <row r="267" spans="1:17" ht="14.4" customHeight="1" x14ac:dyDescent="0.3">
      <c r="A267" s="659" t="s">
        <v>3061</v>
      </c>
      <c r="B267" s="660" t="s">
        <v>2950</v>
      </c>
      <c r="C267" s="660" t="s">
        <v>2946</v>
      </c>
      <c r="D267" s="660" t="s">
        <v>2951</v>
      </c>
      <c r="E267" s="660" t="s">
        <v>2952</v>
      </c>
      <c r="F267" s="663">
        <v>654</v>
      </c>
      <c r="G267" s="663">
        <v>214366.67</v>
      </c>
      <c r="H267" s="660">
        <v>1</v>
      </c>
      <c r="I267" s="660">
        <v>327.77778287461774</v>
      </c>
      <c r="J267" s="663">
        <v>529</v>
      </c>
      <c r="K267" s="663">
        <v>173394.44</v>
      </c>
      <c r="L267" s="660">
        <v>0.80886846821849678</v>
      </c>
      <c r="M267" s="660">
        <v>327.77776937618148</v>
      </c>
      <c r="N267" s="663"/>
      <c r="O267" s="663"/>
      <c r="P267" s="676"/>
      <c r="Q267" s="664"/>
    </row>
    <row r="268" spans="1:17" ht="14.4" customHeight="1" x14ac:dyDescent="0.3">
      <c r="A268" s="659" t="s">
        <v>3061</v>
      </c>
      <c r="B268" s="660" t="s">
        <v>2950</v>
      </c>
      <c r="C268" s="660" t="s">
        <v>1635</v>
      </c>
      <c r="D268" s="660" t="s">
        <v>2980</v>
      </c>
      <c r="E268" s="660" t="s">
        <v>2981</v>
      </c>
      <c r="F268" s="663">
        <v>73</v>
      </c>
      <c r="G268" s="663">
        <v>5677.78</v>
      </c>
      <c r="H268" s="660">
        <v>1</v>
      </c>
      <c r="I268" s="660">
        <v>77.777808219178084</v>
      </c>
      <c r="J268" s="663">
        <v>69</v>
      </c>
      <c r="K268" s="663">
        <v>5366.67</v>
      </c>
      <c r="L268" s="660">
        <v>0.94520569659268239</v>
      </c>
      <c r="M268" s="660">
        <v>77.777826086956523</v>
      </c>
      <c r="N268" s="663">
        <v>93</v>
      </c>
      <c r="O268" s="663">
        <v>7233.33</v>
      </c>
      <c r="P268" s="676">
        <v>1.2739715170365884</v>
      </c>
      <c r="Q268" s="664">
        <v>77.777741935483874</v>
      </c>
    </row>
    <row r="269" spans="1:17" ht="14.4" customHeight="1" x14ac:dyDescent="0.3">
      <c r="A269" s="659" t="s">
        <v>3061</v>
      </c>
      <c r="B269" s="660" t="s">
        <v>2950</v>
      </c>
      <c r="C269" s="660" t="s">
        <v>1635</v>
      </c>
      <c r="D269" s="660" t="s">
        <v>2986</v>
      </c>
      <c r="E269" s="660" t="s">
        <v>2987</v>
      </c>
      <c r="F269" s="663">
        <v>192</v>
      </c>
      <c r="G269" s="663">
        <v>21333.33</v>
      </c>
      <c r="H269" s="660">
        <v>1</v>
      </c>
      <c r="I269" s="660">
        <v>111.11109375000001</v>
      </c>
      <c r="J269" s="663">
        <v>214</v>
      </c>
      <c r="K269" s="663">
        <v>23777.780000000002</v>
      </c>
      <c r="L269" s="660">
        <v>1.1145836116536894</v>
      </c>
      <c r="M269" s="660">
        <v>111.11112149532711</v>
      </c>
      <c r="N269" s="663">
        <v>250</v>
      </c>
      <c r="O269" s="663">
        <v>27777.79</v>
      </c>
      <c r="P269" s="676">
        <v>1.3020841097006421</v>
      </c>
      <c r="Q269" s="664">
        <v>111.11116</v>
      </c>
    </row>
    <row r="270" spans="1:17" ht="14.4" customHeight="1" x14ac:dyDescent="0.3">
      <c r="A270" s="659" t="s">
        <v>3061</v>
      </c>
      <c r="B270" s="660" t="s">
        <v>2950</v>
      </c>
      <c r="C270" s="660" t="s">
        <v>1635</v>
      </c>
      <c r="D270" s="660" t="s">
        <v>2994</v>
      </c>
      <c r="E270" s="660" t="s">
        <v>2995</v>
      </c>
      <c r="F270" s="663">
        <v>128</v>
      </c>
      <c r="G270" s="663">
        <v>23893.33</v>
      </c>
      <c r="H270" s="660">
        <v>1</v>
      </c>
      <c r="I270" s="660">
        <v>186.66664062500001</v>
      </c>
      <c r="J270" s="663">
        <v>159</v>
      </c>
      <c r="K270" s="663">
        <v>29680</v>
      </c>
      <c r="L270" s="660">
        <v>1.2421876732962713</v>
      </c>
      <c r="M270" s="660">
        <v>186.66666666666666</v>
      </c>
      <c r="N270" s="663">
        <v>192</v>
      </c>
      <c r="O270" s="663">
        <v>35840</v>
      </c>
      <c r="P270" s="676">
        <v>1.5000002092634219</v>
      </c>
      <c r="Q270" s="664">
        <v>186.66666666666666</v>
      </c>
    </row>
    <row r="271" spans="1:17" ht="14.4" customHeight="1" x14ac:dyDescent="0.3">
      <c r="A271" s="659" t="s">
        <v>3061</v>
      </c>
      <c r="B271" s="660" t="s">
        <v>2950</v>
      </c>
      <c r="C271" s="660" t="s">
        <v>1635</v>
      </c>
      <c r="D271" s="660" t="s">
        <v>2996</v>
      </c>
      <c r="E271" s="660" t="s">
        <v>2997</v>
      </c>
      <c r="F271" s="663">
        <v>44</v>
      </c>
      <c r="G271" s="663">
        <v>25666.660000000003</v>
      </c>
      <c r="H271" s="660">
        <v>1</v>
      </c>
      <c r="I271" s="660">
        <v>583.33318181818186</v>
      </c>
      <c r="J271" s="663">
        <v>37</v>
      </c>
      <c r="K271" s="663">
        <v>21583.339999999997</v>
      </c>
      <c r="L271" s="660">
        <v>0.84090956906742031</v>
      </c>
      <c r="M271" s="660">
        <v>583.33351351351337</v>
      </c>
      <c r="N271" s="663">
        <v>22</v>
      </c>
      <c r="O271" s="663">
        <v>12833.33</v>
      </c>
      <c r="P271" s="676">
        <v>0.49999999999999994</v>
      </c>
      <c r="Q271" s="664">
        <v>583.33318181818186</v>
      </c>
    </row>
    <row r="272" spans="1:17" ht="14.4" customHeight="1" x14ac:dyDescent="0.3">
      <c r="A272" s="659" t="s">
        <v>3061</v>
      </c>
      <c r="B272" s="660" t="s">
        <v>2950</v>
      </c>
      <c r="C272" s="660" t="s">
        <v>1635</v>
      </c>
      <c r="D272" s="660" t="s">
        <v>2998</v>
      </c>
      <c r="E272" s="660" t="s">
        <v>2999</v>
      </c>
      <c r="F272" s="663">
        <v>10</v>
      </c>
      <c r="G272" s="663">
        <v>4666.67</v>
      </c>
      <c r="H272" s="660">
        <v>1</v>
      </c>
      <c r="I272" s="660">
        <v>466.66700000000003</v>
      </c>
      <c r="J272" s="663">
        <v>16</v>
      </c>
      <c r="K272" s="663">
        <v>7466.66</v>
      </c>
      <c r="L272" s="660">
        <v>1.5999974285732652</v>
      </c>
      <c r="M272" s="660">
        <v>466.66624999999999</v>
      </c>
      <c r="N272" s="663">
        <v>8</v>
      </c>
      <c r="O272" s="663">
        <v>3733.33</v>
      </c>
      <c r="P272" s="676">
        <v>0.79999871428663261</v>
      </c>
      <c r="Q272" s="664">
        <v>466.66624999999999</v>
      </c>
    </row>
    <row r="273" spans="1:17" ht="14.4" customHeight="1" x14ac:dyDescent="0.3">
      <c r="A273" s="659" t="s">
        <v>3061</v>
      </c>
      <c r="B273" s="660" t="s">
        <v>2950</v>
      </c>
      <c r="C273" s="660" t="s">
        <v>1635</v>
      </c>
      <c r="D273" s="660" t="s">
        <v>3000</v>
      </c>
      <c r="E273" s="660" t="s">
        <v>2999</v>
      </c>
      <c r="F273" s="663">
        <v>2</v>
      </c>
      <c r="G273" s="663">
        <v>2000</v>
      </c>
      <c r="H273" s="660">
        <v>1</v>
      </c>
      <c r="I273" s="660">
        <v>1000</v>
      </c>
      <c r="J273" s="663">
        <v>5</v>
      </c>
      <c r="K273" s="663">
        <v>5000</v>
      </c>
      <c r="L273" s="660">
        <v>2.5</v>
      </c>
      <c r="M273" s="660">
        <v>1000</v>
      </c>
      <c r="N273" s="663">
        <v>1</v>
      </c>
      <c r="O273" s="663">
        <v>1000</v>
      </c>
      <c r="P273" s="676">
        <v>0.5</v>
      </c>
      <c r="Q273" s="664">
        <v>1000</v>
      </c>
    </row>
    <row r="274" spans="1:17" ht="14.4" customHeight="1" x14ac:dyDescent="0.3">
      <c r="A274" s="659" t="s">
        <v>3061</v>
      </c>
      <c r="B274" s="660" t="s">
        <v>2950</v>
      </c>
      <c r="C274" s="660" t="s">
        <v>1635</v>
      </c>
      <c r="D274" s="660" t="s">
        <v>3001</v>
      </c>
      <c r="E274" s="660" t="s">
        <v>3002</v>
      </c>
      <c r="F274" s="663"/>
      <c r="G274" s="663"/>
      <c r="H274" s="660"/>
      <c r="I274" s="660"/>
      <c r="J274" s="663">
        <v>2</v>
      </c>
      <c r="K274" s="663">
        <v>1333.34</v>
      </c>
      <c r="L274" s="660"/>
      <c r="M274" s="660">
        <v>666.67</v>
      </c>
      <c r="N274" s="663">
        <v>3</v>
      </c>
      <c r="O274" s="663">
        <v>2000.0099999999998</v>
      </c>
      <c r="P274" s="676"/>
      <c r="Q274" s="664">
        <v>666.67</v>
      </c>
    </row>
    <row r="275" spans="1:17" ht="14.4" customHeight="1" x14ac:dyDescent="0.3">
      <c r="A275" s="659" t="s">
        <v>3061</v>
      </c>
      <c r="B275" s="660" t="s">
        <v>2950</v>
      </c>
      <c r="C275" s="660" t="s">
        <v>1635</v>
      </c>
      <c r="D275" s="660" t="s">
        <v>3003</v>
      </c>
      <c r="E275" s="660" t="s">
        <v>3004</v>
      </c>
      <c r="F275" s="663">
        <v>136</v>
      </c>
      <c r="G275" s="663">
        <v>6800</v>
      </c>
      <c r="H275" s="660">
        <v>1</v>
      </c>
      <c r="I275" s="660">
        <v>50</v>
      </c>
      <c r="J275" s="663">
        <v>122</v>
      </c>
      <c r="K275" s="663">
        <v>6100</v>
      </c>
      <c r="L275" s="660">
        <v>0.8970588235294118</v>
      </c>
      <c r="M275" s="660">
        <v>50</v>
      </c>
      <c r="N275" s="663">
        <v>139</v>
      </c>
      <c r="O275" s="663">
        <v>6950</v>
      </c>
      <c r="P275" s="676">
        <v>1.0220588235294117</v>
      </c>
      <c r="Q275" s="664">
        <v>50</v>
      </c>
    </row>
    <row r="276" spans="1:17" ht="14.4" customHeight="1" x14ac:dyDescent="0.3">
      <c r="A276" s="659" t="s">
        <v>3061</v>
      </c>
      <c r="B276" s="660" t="s">
        <v>2950</v>
      </c>
      <c r="C276" s="660" t="s">
        <v>1635</v>
      </c>
      <c r="D276" s="660" t="s">
        <v>3007</v>
      </c>
      <c r="E276" s="660" t="s">
        <v>3008</v>
      </c>
      <c r="F276" s="663">
        <v>8</v>
      </c>
      <c r="G276" s="663">
        <v>808.88</v>
      </c>
      <c r="H276" s="660">
        <v>1</v>
      </c>
      <c r="I276" s="660">
        <v>101.11</v>
      </c>
      <c r="J276" s="663">
        <v>2</v>
      </c>
      <c r="K276" s="663">
        <v>202.22</v>
      </c>
      <c r="L276" s="660">
        <v>0.25</v>
      </c>
      <c r="M276" s="660">
        <v>101.11</v>
      </c>
      <c r="N276" s="663">
        <v>7</v>
      </c>
      <c r="O276" s="663">
        <v>707.77</v>
      </c>
      <c r="P276" s="676">
        <v>0.875</v>
      </c>
      <c r="Q276" s="664">
        <v>101.11</v>
      </c>
    </row>
    <row r="277" spans="1:17" ht="14.4" customHeight="1" x14ac:dyDescent="0.3">
      <c r="A277" s="659" t="s">
        <v>3061</v>
      </c>
      <c r="B277" s="660" t="s">
        <v>2950</v>
      </c>
      <c r="C277" s="660" t="s">
        <v>1635</v>
      </c>
      <c r="D277" s="660" t="s">
        <v>3011</v>
      </c>
      <c r="E277" s="660" t="s">
        <v>3012</v>
      </c>
      <c r="F277" s="663">
        <v>14</v>
      </c>
      <c r="G277" s="663">
        <v>0</v>
      </c>
      <c r="H277" s="660"/>
      <c r="I277" s="660">
        <v>0</v>
      </c>
      <c r="J277" s="663">
        <v>20</v>
      </c>
      <c r="K277" s="663">
        <v>0</v>
      </c>
      <c r="L277" s="660"/>
      <c r="M277" s="660">
        <v>0</v>
      </c>
      <c r="N277" s="663">
        <v>15</v>
      </c>
      <c r="O277" s="663">
        <v>0</v>
      </c>
      <c r="P277" s="676"/>
      <c r="Q277" s="664">
        <v>0</v>
      </c>
    </row>
    <row r="278" spans="1:17" ht="14.4" customHeight="1" x14ac:dyDescent="0.3">
      <c r="A278" s="659" t="s">
        <v>3061</v>
      </c>
      <c r="B278" s="660" t="s">
        <v>2950</v>
      </c>
      <c r="C278" s="660" t="s">
        <v>1635</v>
      </c>
      <c r="D278" s="660" t="s">
        <v>3021</v>
      </c>
      <c r="E278" s="660" t="s">
        <v>3022</v>
      </c>
      <c r="F278" s="663">
        <v>593</v>
      </c>
      <c r="G278" s="663">
        <v>0</v>
      </c>
      <c r="H278" s="660"/>
      <c r="I278" s="660">
        <v>0</v>
      </c>
      <c r="J278" s="663">
        <v>562</v>
      </c>
      <c r="K278" s="663">
        <v>0</v>
      </c>
      <c r="L278" s="660"/>
      <c r="M278" s="660">
        <v>0</v>
      </c>
      <c r="N278" s="663">
        <v>655</v>
      </c>
      <c r="O278" s="663">
        <v>0</v>
      </c>
      <c r="P278" s="676"/>
      <c r="Q278" s="664">
        <v>0</v>
      </c>
    </row>
    <row r="279" spans="1:17" ht="14.4" customHeight="1" x14ac:dyDescent="0.3">
      <c r="A279" s="659" t="s">
        <v>3061</v>
      </c>
      <c r="B279" s="660" t="s">
        <v>2950</v>
      </c>
      <c r="C279" s="660" t="s">
        <v>1635</v>
      </c>
      <c r="D279" s="660" t="s">
        <v>3023</v>
      </c>
      <c r="E279" s="660" t="s">
        <v>3024</v>
      </c>
      <c r="F279" s="663">
        <v>3</v>
      </c>
      <c r="G279" s="663">
        <v>176.67000000000002</v>
      </c>
      <c r="H279" s="660">
        <v>1</v>
      </c>
      <c r="I279" s="660">
        <v>58.890000000000008</v>
      </c>
      <c r="J279" s="663">
        <v>2</v>
      </c>
      <c r="K279" s="663">
        <v>117.78</v>
      </c>
      <c r="L279" s="660">
        <v>0.66666666666666663</v>
      </c>
      <c r="M279" s="660">
        <v>58.89</v>
      </c>
      <c r="N279" s="663"/>
      <c r="O279" s="663"/>
      <c r="P279" s="676"/>
      <c r="Q279" s="664"/>
    </row>
    <row r="280" spans="1:17" ht="14.4" customHeight="1" x14ac:dyDescent="0.3">
      <c r="A280" s="659" t="s">
        <v>3061</v>
      </c>
      <c r="B280" s="660" t="s">
        <v>2950</v>
      </c>
      <c r="C280" s="660" t="s">
        <v>1635</v>
      </c>
      <c r="D280" s="660" t="s">
        <v>3025</v>
      </c>
      <c r="E280" s="660" t="s">
        <v>3026</v>
      </c>
      <c r="F280" s="663"/>
      <c r="G280" s="663"/>
      <c r="H280" s="660"/>
      <c r="I280" s="660"/>
      <c r="J280" s="663">
        <v>5</v>
      </c>
      <c r="K280" s="663">
        <v>388.9</v>
      </c>
      <c r="L280" s="660"/>
      <c r="M280" s="660">
        <v>77.78</v>
      </c>
      <c r="N280" s="663">
        <v>3</v>
      </c>
      <c r="O280" s="663">
        <v>233.34</v>
      </c>
      <c r="P280" s="676"/>
      <c r="Q280" s="664">
        <v>77.78</v>
      </c>
    </row>
    <row r="281" spans="1:17" ht="14.4" customHeight="1" x14ac:dyDescent="0.3">
      <c r="A281" s="659" t="s">
        <v>3061</v>
      </c>
      <c r="B281" s="660" t="s">
        <v>2950</v>
      </c>
      <c r="C281" s="660" t="s">
        <v>1635</v>
      </c>
      <c r="D281" s="660" t="s">
        <v>3027</v>
      </c>
      <c r="E281" s="660" t="s">
        <v>3028</v>
      </c>
      <c r="F281" s="663"/>
      <c r="G281" s="663"/>
      <c r="H281" s="660"/>
      <c r="I281" s="660"/>
      <c r="J281" s="663">
        <v>1</v>
      </c>
      <c r="K281" s="663">
        <v>0</v>
      </c>
      <c r="L281" s="660"/>
      <c r="M281" s="660">
        <v>0</v>
      </c>
      <c r="N281" s="663"/>
      <c r="O281" s="663"/>
      <c r="P281" s="676"/>
      <c r="Q281" s="664"/>
    </row>
    <row r="282" spans="1:17" ht="14.4" customHeight="1" x14ac:dyDescent="0.3">
      <c r="A282" s="659" t="s">
        <v>3061</v>
      </c>
      <c r="B282" s="660" t="s">
        <v>2950</v>
      </c>
      <c r="C282" s="660" t="s">
        <v>1635</v>
      </c>
      <c r="D282" s="660" t="s">
        <v>3029</v>
      </c>
      <c r="E282" s="660" t="s">
        <v>3030</v>
      </c>
      <c r="F282" s="663">
        <v>213</v>
      </c>
      <c r="G282" s="663">
        <v>18933.330000000002</v>
      </c>
      <c r="H282" s="660">
        <v>1</v>
      </c>
      <c r="I282" s="660">
        <v>88.888873239436634</v>
      </c>
      <c r="J282" s="663">
        <v>192</v>
      </c>
      <c r="K282" s="663">
        <v>17066.66</v>
      </c>
      <c r="L282" s="660">
        <v>0.90140825729018603</v>
      </c>
      <c r="M282" s="660">
        <v>88.888854166666661</v>
      </c>
      <c r="N282" s="663">
        <v>197</v>
      </c>
      <c r="O282" s="663">
        <v>17511.099999999999</v>
      </c>
      <c r="P282" s="676">
        <v>0.92488220508489505</v>
      </c>
      <c r="Q282" s="664">
        <v>88.888832487309642</v>
      </c>
    </row>
    <row r="283" spans="1:17" ht="14.4" customHeight="1" x14ac:dyDescent="0.3">
      <c r="A283" s="659" t="s">
        <v>3061</v>
      </c>
      <c r="B283" s="660" t="s">
        <v>2950</v>
      </c>
      <c r="C283" s="660" t="s">
        <v>1635</v>
      </c>
      <c r="D283" s="660" t="s">
        <v>3033</v>
      </c>
      <c r="E283" s="660" t="s">
        <v>3034</v>
      </c>
      <c r="F283" s="663">
        <v>70</v>
      </c>
      <c r="G283" s="663">
        <v>6766.66</v>
      </c>
      <c r="H283" s="660">
        <v>1</v>
      </c>
      <c r="I283" s="660">
        <v>96.66657142857143</v>
      </c>
      <c r="J283" s="663">
        <v>51</v>
      </c>
      <c r="K283" s="663">
        <v>4929.99</v>
      </c>
      <c r="L283" s="660">
        <v>0.72857066854253061</v>
      </c>
      <c r="M283" s="660">
        <v>96.666470588235285</v>
      </c>
      <c r="N283" s="663">
        <v>63</v>
      </c>
      <c r="O283" s="663">
        <v>6090.01</v>
      </c>
      <c r="P283" s="676">
        <v>0.90000236453434934</v>
      </c>
      <c r="Q283" s="664">
        <v>96.666825396825402</v>
      </c>
    </row>
    <row r="284" spans="1:17" ht="14.4" customHeight="1" x14ac:dyDescent="0.3">
      <c r="A284" s="659" t="s">
        <v>3061</v>
      </c>
      <c r="B284" s="660" t="s">
        <v>2950</v>
      </c>
      <c r="C284" s="660" t="s">
        <v>1635</v>
      </c>
      <c r="D284" s="660" t="s">
        <v>3043</v>
      </c>
      <c r="E284" s="660" t="s">
        <v>3044</v>
      </c>
      <c r="F284" s="663">
        <v>7</v>
      </c>
      <c r="G284" s="663">
        <v>8983.33</v>
      </c>
      <c r="H284" s="660">
        <v>1</v>
      </c>
      <c r="I284" s="660">
        <v>1283.3328571428572</v>
      </c>
      <c r="J284" s="663">
        <v>11</v>
      </c>
      <c r="K284" s="663">
        <v>14116.66</v>
      </c>
      <c r="L284" s="660">
        <v>1.5714284124038636</v>
      </c>
      <c r="M284" s="660">
        <v>1283.3327272727272</v>
      </c>
      <c r="N284" s="663">
        <v>5</v>
      </c>
      <c r="O284" s="663">
        <v>6416.66</v>
      </c>
      <c r="P284" s="676">
        <v>0.71428523721159076</v>
      </c>
      <c r="Q284" s="664">
        <v>1283.3319999999999</v>
      </c>
    </row>
    <row r="285" spans="1:17" ht="14.4" customHeight="1" x14ac:dyDescent="0.3">
      <c r="A285" s="659" t="s">
        <v>3061</v>
      </c>
      <c r="B285" s="660" t="s">
        <v>2950</v>
      </c>
      <c r="C285" s="660" t="s">
        <v>1635</v>
      </c>
      <c r="D285" s="660" t="s">
        <v>3045</v>
      </c>
      <c r="E285" s="660" t="s">
        <v>3046</v>
      </c>
      <c r="F285" s="663">
        <v>4</v>
      </c>
      <c r="G285" s="663">
        <v>1866.68</v>
      </c>
      <c r="H285" s="660">
        <v>1</v>
      </c>
      <c r="I285" s="660">
        <v>466.67</v>
      </c>
      <c r="J285" s="663">
        <v>7</v>
      </c>
      <c r="K285" s="663">
        <v>3266.67</v>
      </c>
      <c r="L285" s="660">
        <v>1.7499892857908157</v>
      </c>
      <c r="M285" s="660">
        <v>466.66714285714289</v>
      </c>
      <c r="N285" s="663">
        <v>5</v>
      </c>
      <c r="O285" s="663">
        <v>2333.34</v>
      </c>
      <c r="P285" s="676">
        <v>1.2499946428954078</v>
      </c>
      <c r="Q285" s="664">
        <v>466.66800000000001</v>
      </c>
    </row>
    <row r="286" spans="1:17" ht="14.4" customHeight="1" x14ac:dyDescent="0.3">
      <c r="A286" s="659" t="s">
        <v>3061</v>
      </c>
      <c r="B286" s="660" t="s">
        <v>2950</v>
      </c>
      <c r="C286" s="660" t="s">
        <v>1635</v>
      </c>
      <c r="D286" s="660" t="s">
        <v>3047</v>
      </c>
      <c r="E286" s="660" t="s">
        <v>3048</v>
      </c>
      <c r="F286" s="663">
        <v>54</v>
      </c>
      <c r="G286" s="663">
        <v>6300.01</v>
      </c>
      <c r="H286" s="660">
        <v>1</v>
      </c>
      <c r="I286" s="660">
        <v>116.66685185185186</v>
      </c>
      <c r="J286" s="663">
        <v>55</v>
      </c>
      <c r="K286" s="663">
        <v>6416.66</v>
      </c>
      <c r="L286" s="660">
        <v>1.018515843625645</v>
      </c>
      <c r="M286" s="660">
        <v>116.66654545454546</v>
      </c>
      <c r="N286" s="663">
        <v>66</v>
      </c>
      <c r="O286" s="663">
        <v>7700</v>
      </c>
      <c r="P286" s="676">
        <v>1.2222202821900283</v>
      </c>
      <c r="Q286" s="664">
        <v>116.66666666666667</v>
      </c>
    </row>
    <row r="287" spans="1:17" ht="14.4" customHeight="1" x14ac:dyDescent="0.3">
      <c r="A287" s="659" t="s">
        <v>3061</v>
      </c>
      <c r="B287" s="660" t="s">
        <v>2950</v>
      </c>
      <c r="C287" s="660" t="s">
        <v>1635</v>
      </c>
      <c r="D287" s="660" t="s">
        <v>2951</v>
      </c>
      <c r="E287" s="660" t="s">
        <v>2952</v>
      </c>
      <c r="F287" s="663">
        <v>608</v>
      </c>
      <c r="G287" s="663">
        <v>199288.89</v>
      </c>
      <c r="H287" s="660">
        <v>1</v>
      </c>
      <c r="I287" s="660">
        <v>327.77777960526316</v>
      </c>
      <c r="J287" s="663">
        <v>597</v>
      </c>
      <c r="K287" s="663">
        <v>195683.33999999997</v>
      </c>
      <c r="L287" s="660">
        <v>0.98190792271460769</v>
      </c>
      <c r="M287" s="660">
        <v>327.77778894472357</v>
      </c>
      <c r="N287" s="663">
        <v>691</v>
      </c>
      <c r="O287" s="663">
        <v>226494.44</v>
      </c>
      <c r="P287" s="676">
        <v>1.1365131292567288</v>
      </c>
      <c r="Q287" s="664">
        <v>327.77777134587552</v>
      </c>
    </row>
    <row r="288" spans="1:17" ht="14.4" customHeight="1" x14ac:dyDescent="0.3">
      <c r="A288" s="659" t="s">
        <v>3061</v>
      </c>
      <c r="B288" s="660" t="s">
        <v>2950</v>
      </c>
      <c r="C288" s="660" t="s">
        <v>1636</v>
      </c>
      <c r="D288" s="660" t="s">
        <v>2980</v>
      </c>
      <c r="E288" s="660" t="s">
        <v>2981</v>
      </c>
      <c r="F288" s="663">
        <v>40</v>
      </c>
      <c r="G288" s="663">
        <v>3111.11</v>
      </c>
      <c r="H288" s="660">
        <v>1</v>
      </c>
      <c r="I288" s="660">
        <v>77.777749999999997</v>
      </c>
      <c r="J288" s="663"/>
      <c r="K288" s="663"/>
      <c r="L288" s="660"/>
      <c r="M288" s="660"/>
      <c r="N288" s="663"/>
      <c r="O288" s="663"/>
      <c r="P288" s="676"/>
      <c r="Q288" s="664"/>
    </row>
    <row r="289" spans="1:17" ht="14.4" customHeight="1" x14ac:dyDescent="0.3">
      <c r="A289" s="659" t="s">
        <v>3061</v>
      </c>
      <c r="B289" s="660" t="s">
        <v>2950</v>
      </c>
      <c r="C289" s="660" t="s">
        <v>1636</v>
      </c>
      <c r="D289" s="660" t="s">
        <v>2982</v>
      </c>
      <c r="E289" s="660" t="s">
        <v>2983</v>
      </c>
      <c r="F289" s="663">
        <v>1</v>
      </c>
      <c r="G289" s="663">
        <v>250</v>
      </c>
      <c r="H289" s="660">
        <v>1</v>
      </c>
      <c r="I289" s="660">
        <v>250</v>
      </c>
      <c r="J289" s="663"/>
      <c r="K289" s="663"/>
      <c r="L289" s="660"/>
      <c r="M289" s="660"/>
      <c r="N289" s="663"/>
      <c r="O289" s="663"/>
      <c r="P289" s="676"/>
      <c r="Q289" s="664"/>
    </row>
    <row r="290" spans="1:17" ht="14.4" customHeight="1" x14ac:dyDescent="0.3">
      <c r="A290" s="659" t="s">
        <v>3061</v>
      </c>
      <c r="B290" s="660" t="s">
        <v>2950</v>
      </c>
      <c r="C290" s="660" t="s">
        <v>1636</v>
      </c>
      <c r="D290" s="660" t="s">
        <v>2986</v>
      </c>
      <c r="E290" s="660" t="s">
        <v>2987</v>
      </c>
      <c r="F290" s="663">
        <v>74</v>
      </c>
      <c r="G290" s="663">
        <v>8222.2099999999991</v>
      </c>
      <c r="H290" s="660">
        <v>1</v>
      </c>
      <c r="I290" s="660">
        <v>111.11094594594593</v>
      </c>
      <c r="J290" s="663">
        <v>2</v>
      </c>
      <c r="K290" s="663">
        <v>222.22</v>
      </c>
      <c r="L290" s="660">
        <v>2.7026796931725171E-2</v>
      </c>
      <c r="M290" s="660">
        <v>111.11</v>
      </c>
      <c r="N290" s="663">
        <v>2</v>
      </c>
      <c r="O290" s="663">
        <v>222.22</v>
      </c>
      <c r="P290" s="676">
        <v>2.7026796931725171E-2</v>
      </c>
      <c r="Q290" s="664">
        <v>111.11</v>
      </c>
    </row>
    <row r="291" spans="1:17" ht="14.4" customHeight="1" x14ac:dyDescent="0.3">
      <c r="A291" s="659" t="s">
        <v>3061</v>
      </c>
      <c r="B291" s="660" t="s">
        <v>2950</v>
      </c>
      <c r="C291" s="660" t="s">
        <v>1636</v>
      </c>
      <c r="D291" s="660" t="s">
        <v>2994</v>
      </c>
      <c r="E291" s="660" t="s">
        <v>2995</v>
      </c>
      <c r="F291" s="663">
        <v>73</v>
      </c>
      <c r="G291" s="663">
        <v>13626.67</v>
      </c>
      <c r="H291" s="660">
        <v>1</v>
      </c>
      <c r="I291" s="660">
        <v>186.66671232876712</v>
      </c>
      <c r="J291" s="663"/>
      <c r="K291" s="663"/>
      <c r="L291" s="660"/>
      <c r="M291" s="660"/>
      <c r="N291" s="663"/>
      <c r="O291" s="663"/>
      <c r="P291" s="676"/>
      <c r="Q291" s="664"/>
    </row>
    <row r="292" spans="1:17" ht="14.4" customHeight="1" x14ac:dyDescent="0.3">
      <c r="A292" s="659" t="s">
        <v>3061</v>
      </c>
      <c r="B292" s="660" t="s">
        <v>2950</v>
      </c>
      <c r="C292" s="660" t="s">
        <v>1636</v>
      </c>
      <c r="D292" s="660" t="s">
        <v>2996</v>
      </c>
      <c r="E292" s="660" t="s">
        <v>2997</v>
      </c>
      <c r="F292" s="663">
        <v>4</v>
      </c>
      <c r="G292" s="663">
        <v>2333.33</v>
      </c>
      <c r="H292" s="660">
        <v>1</v>
      </c>
      <c r="I292" s="660">
        <v>583.33249999999998</v>
      </c>
      <c r="J292" s="663"/>
      <c r="K292" s="663"/>
      <c r="L292" s="660"/>
      <c r="M292" s="660"/>
      <c r="N292" s="663">
        <v>1</v>
      </c>
      <c r="O292" s="663">
        <v>583.33000000000004</v>
      </c>
      <c r="P292" s="676">
        <v>0.24999892856989797</v>
      </c>
      <c r="Q292" s="664">
        <v>583.33000000000004</v>
      </c>
    </row>
    <row r="293" spans="1:17" ht="14.4" customHeight="1" x14ac:dyDescent="0.3">
      <c r="A293" s="659" t="s">
        <v>3061</v>
      </c>
      <c r="B293" s="660" t="s">
        <v>2950</v>
      </c>
      <c r="C293" s="660" t="s">
        <v>1636</v>
      </c>
      <c r="D293" s="660" t="s">
        <v>2998</v>
      </c>
      <c r="E293" s="660" t="s">
        <v>2999</v>
      </c>
      <c r="F293" s="663">
        <v>2</v>
      </c>
      <c r="G293" s="663">
        <v>933.33</v>
      </c>
      <c r="H293" s="660">
        <v>1</v>
      </c>
      <c r="I293" s="660">
        <v>466.66500000000002</v>
      </c>
      <c r="J293" s="663"/>
      <c r="K293" s="663"/>
      <c r="L293" s="660"/>
      <c r="M293" s="660"/>
      <c r="N293" s="663"/>
      <c r="O293" s="663"/>
      <c r="P293" s="676"/>
      <c r="Q293" s="664"/>
    </row>
    <row r="294" spans="1:17" ht="14.4" customHeight="1" x14ac:dyDescent="0.3">
      <c r="A294" s="659" t="s">
        <v>3061</v>
      </c>
      <c r="B294" s="660" t="s">
        <v>2950</v>
      </c>
      <c r="C294" s="660" t="s">
        <v>1636</v>
      </c>
      <c r="D294" s="660" t="s">
        <v>3003</v>
      </c>
      <c r="E294" s="660" t="s">
        <v>3004</v>
      </c>
      <c r="F294" s="663">
        <v>43</v>
      </c>
      <c r="G294" s="663">
        <v>2150</v>
      </c>
      <c r="H294" s="660">
        <v>1</v>
      </c>
      <c r="I294" s="660">
        <v>50</v>
      </c>
      <c r="J294" s="663"/>
      <c r="K294" s="663"/>
      <c r="L294" s="660"/>
      <c r="M294" s="660"/>
      <c r="N294" s="663"/>
      <c r="O294" s="663"/>
      <c r="P294" s="676"/>
      <c r="Q294" s="664"/>
    </row>
    <row r="295" spans="1:17" ht="14.4" customHeight="1" x14ac:dyDescent="0.3">
      <c r="A295" s="659" t="s">
        <v>3061</v>
      </c>
      <c r="B295" s="660" t="s">
        <v>2950</v>
      </c>
      <c r="C295" s="660" t="s">
        <v>1636</v>
      </c>
      <c r="D295" s="660" t="s">
        <v>3011</v>
      </c>
      <c r="E295" s="660" t="s">
        <v>3012</v>
      </c>
      <c r="F295" s="663">
        <v>2</v>
      </c>
      <c r="G295" s="663">
        <v>0</v>
      </c>
      <c r="H295" s="660"/>
      <c r="I295" s="660">
        <v>0</v>
      </c>
      <c r="J295" s="663"/>
      <c r="K295" s="663"/>
      <c r="L295" s="660"/>
      <c r="M295" s="660"/>
      <c r="N295" s="663"/>
      <c r="O295" s="663"/>
      <c r="P295" s="676"/>
      <c r="Q295" s="664"/>
    </row>
    <row r="296" spans="1:17" ht="14.4" customHeight="1" x14ac:dyDescent="0.3">
      <c r="A296" s="659" t="s">
        <v>3061</v>
      </c>
      <c r="B296" s="660" t="s">
        <v>2950</v>
      </c>
      <c r="C296" s="660" t="s">
        <v>1636</v>
      </c>
      <c r="D296" s="660" t="s">
        <v>3017</v>
      </c>
      <c r="E296" s="660" t="s">
        <v>3018</v>
      </c>
      <c r="F296" s="663">
        <v>3</v>
      </c>
      <c r="G296" s="663">
        <v>0</v>
      </c>
      <c r="H296" s="660"/>
      <c r="I296" s="660">
        <v>0</v>
      </c>
      <c r="J296" s="663"/>
      <c r="K296" s="663"/>
      <c r="L296" s="660"/>
      <c r="M296" s="660"/>
      <c r="N296" s="663"/>
      <c r="O296" s="663"/>
      <c r="P296" s="676"/>
      <c r="Q296" s="664"/>
    </row>
    <row r="297" spans="1:17" ht="14.4" customHeight="1" x14ac:dyDescent="0.3">
      <c r="A297" s="659" t="s">
        <v>3061</v>
      </c>
      <c r="B297" s="660" t="s">
        <v>2950</v>
      </c>
      <c r="C297" s="660" t="s">
        <v>1636</v>
      </c>
      <c r="D297" s="660" t="s">
        <v>3021</v>
      </c>
      <c r="E297" s="660" t="s">
        <v>3022</v>
      </c>
      <c r="F297" s="663">
        <v>272</v>
      </c>
      <c r="G297" s="663">
        <v>0</v>
      </c>
      <c r="H297" s="660"/>
      <c r="I297" s="660">
        <v>0</v>
      </c>
      <c r="J297" s="663">
        <v>2</v>
      </c>
      <c r="K297" s="663">
        <v>0</v>
      </c>
      <c r="L297" s="660"/>
      <c r="M297" s="660">
        <v>0</v>
      </c>
      <c r="N297" s="663">
        <v>3</v>
      </c>
      <c r="O297" s="663">
        <v>0</v>
      </c>
      <c r="P297" s="676"/>
      <c r="Q297" s="664">
        <v>0</v>
      </c>
    </row>
    <row r="298" spans="1:17" ht="14.4" customHeight="1" x14ac:dyDescent="0.3">
      <c r="A298" s="659" t="s">
        <v>3061</v>
      </c>
      <c r="B298" s="660" t="s">
        <v>2950</v>
      </c>
      <c r="C298" s="660" t="s">
        <v>1636</v>
      </c>
      <c r="D298" s="660" t="s">
        <v>3025</v>
      </c>
      <c r="E298" s="660" t="s">
        <v>3026</v>
      </c>
      <c r="F298" s="663">
        <v>2</v>
      </c>
      <c r="G298" s="663">
        <v>155.56</v>
      </c>
      <c r="H298" s="660">
        <v>1</v>
      </c>
      <c r="I298" s="660">
        <v>77.78</v>
      </c>
      <c r="J298" s="663"/>
      <c r="K298" s="663"/>
      <c r="L298" s="660"/>
      <c r="M298" s="660"/>
      <c r="N298" s="663"/>
      <c r="O298" s="663"/>
      <c r="P298" s="676"/>
      <c r="Q298" s="664"/>
    </row>
    <row r="299" spans="1:17" ht="14.4" customHeight="1" x14ac:dyDescent="0.3">
      <c r="A299" s="659" t="s">
        <v>3061</v>
      </c>
      <c r="B299" s="660" t="s">
        <v>2950</v>
      </c>
      <c r="C299" s="660" t="s">
        <v>1636</v>
      </c>
      <c r="D299" s="660" t="s">
        <v>3029</v>
      </c>
      <c r="E299" s="660" t="s">
        <v>3030</v>
      </c>
      <c r="F299" s="663">
        <v>129</v>
      </c>
      <c r="G299" s="663">
        <v>11466.67</v>
      </c>
      <c r="H299" s="660">
        <v>1</v>
      </c>
      <c r="I299" s="660">
        <v>88.888914728682167</v>
      </c>
      <c r="J299" s="663"/>
      <c r="K299" s="663"/>
      <c r="L299" s="660"/>
      <c r="M299" s="660"/>
      <c r="N299" s="663">
        <v>4</v>
      </c>
      <c r="O299" s="663">
        <v>355.56</v>
      </c>
      <c r="P299" s="676">
        <v>3.1008130520892289E-2</v>
      </c>
      <c r="Q299" s="664">
        <v>88.89</v>
      </c>
    </row>
    <row r="300" spans="1:17" ht="14.4" customHeight="1" x14ac:dyDescent="0.3">
      <c r="A300" s="659" t="s">
        <v>3061</v>
      </c>
      <c r="B300" s="660" t="s">
        <v>2950</v>
      </c>
      <c r="C300" s="660" t="s">
        <v>1636</v>
      </c>
      <c r="D300" s="660" t="s">
        <v>3033</v>
      </c>
      <c r="E300" s="660" t="s">
        <v>3034</v>
      </c>
      <c r="F300" s="663">
        <v>27</v>
      </c>
      <c r="G300" s="663">
        <v>2609.9899999999998</v>
      </c>
      <c r="H300" s="660">
        <v>1</v>
      </c>
      <c r="I300" s="660">
        <v>96.666296296296295</v>
      </c>
      <c r="J300" s="663"/>
      <c r="K300" s="663"/>
      <c r="L300" s="660"/>
      <c r="M300" s="660"/>
      <c r="N300" s="663"/>
      <c r="O300" s="663"/>
      <c r="P300" s="676"/>
      <c r="Q300" s="664"/>
    </row>
    <row r="301" spans="1:17" ht="14.4" customHeight="1" x14ac:dyDescent="0.3">
      <c r="A301" s="659" t="s">
        <v>3061</v>
      </c>
      <c r="B301" s="660" t="s">
        <v>2950</v>
      </c>
      <c r="C301" s="660" t="s">
        <v>1636</v>
      </c>
      <c r="D301" s="660" t="s">
        <v>3043</v>
      </c>
      <c r="E301" s="660" t="s">
        <v>3044</v>
      </c>
      <c r="F301" s="663">
        <v>3</v>
      </c>
      <c r="G301" s="663">
        <v>3849.99</v>
      </c>
      <c r="H301" s="660">
        <v>1</v>
      </c>
      <c r="I301" s="660">
        <v>1283.33</v>
      </c>
      <c r="J301" s="663">
        <v>1</v>
      </c>
      <c r="K301" s="663">
        <v>1283.33</v>
      </c>
      <c r="L301" s="660">
        <v>0.33333333333333331</v>
      </c>
      <c r="M301" s="660">
        <v>1283.33</v>
      </c>
      <c r="N301" s="663"/>
      <c r="O301" s="663"/>
      <c r="P301" s="676"/>
      <c r="Q301" s="664"/>
    </row>
    <row r="302" spans="1:17" ht="14.4" customHeight="1" x14ac:dyDescent="0.3">
      <c r="A302" s="659" t="s">
        <v>3061</v>
      </c>
      <c r="B302" s="660" t="s">
        <v>2950</v>
      </c>
      <c r="C302" s="660" t="s">
        <v>1636</v>
      </c>
      <c r="D302" s="660" t="s">
        <v>3047</v>
      </c>
      <c r="E302" s="660" t="s">
        <v>3048</v>
      </c>
      <c r="F302" s="663">
        <v>26</v>
      </c>
      <c r="G302" s="663">
        <v>3033.33</v>
      </c>
      <c r="H302" s="660">
        <v>1</v>
      </c>
      <c r="I302" s="660">
        <v>116.66653846153847</v>
      </c>
      <c r="J302" s="663">
        <v>1</v>
      </c>
      <c r="K302" s="663">
        <v>116.67</v>
      </c>
      <c r="L302" s="660">
        <v>3.8462679629318278E-2</v>
      </c>
      <c r="M302" s="660">
        <v>116.67</v>
      </c>
      <c r="N302" s="663"/>
      <c r="O302" s="663"/>
      <c r="P302" s="676"/>
      <c r="Q302" s="664"/>
    </row>
    <row r="303" spans="1:17" ht="14.4" customHeight="1" x14ac:dyDescent="0.3">
      <c r="A303" s="659" t="s">
        <v>3061</v>
      </c>
      <c r="B303" s="660" t="s">
        <v>2950</v>
      </c>
      <c r="C303" s="660" t="s">
        <v>1636</v>
      </c>
      <c r="D303" s="660" t="s">
        <v>2951</v>
      </c>
      <c r="E303" s="660" t="s">
        <v>2952</v>
      </c>
      <c r="F303" s="663">
        <v>291</v>
      </c>
      <c r="G303" s="663">
        <v>95383.34</v>
      </c>
      <c r="H303" s="660">
        <v>1</v>
      </c>
      <c r="I303" s="660">
        <v>327.77780068728521</v>
      </c>
      <c r="J303" s="663">
        <v>2</v>
      </c>
      <c r="K303" s="663">
        <v>655.56</v>
      </c>
      <c r="L303" s="660">
        <v>6.8728983489150198E-3</v>
      </c>
      <c r="M303" s="660">
        <v>327.78</v>
      </c>
      <c r="N303" s="663">
        <v>2</v>
      </c>
      <c r="O303" s="663">
        <v>655.56</v>
      </c>
      <c r="P303" s="676">
        <v>6.8728983489150198E-3</v>
      </c>
      <c r="Q303" s="664">
        <v>327.78</v>
      </c>
    </row>
    <row r="304" spans="1:17" ht="14.4" customHeight="1" x14ac:dyDescent="0.3">
      <c r="A304" s="659" t="s">
        <v>3061</v>
      </c>
      <c r="B304" s="660" t="s">
        <v>2950</v>
      </c>
      <c r="C304" s="660" t="s">
        <v>1636</v>
      </c>
      <c r="D304" s="660" t="s">
        <v>3051</v>
      </c>
      <c r="E304" s="660" t="s">
        <v>3052</v>
      </c>
      <c r="F304" s="663"/>
      <c r="G304" s="663"/>
      <c r="H304" s="660"/>
      <c r="I304" s="660"/>
      <c r="J304" s="663"/>
      <c r="K304" s="663"/>
      <c r="L304" s="660"/>
      <c r="M304" s="660"/>
      <c r="N304" s="663">
        <v>2</v>
      </c>
      <c r="O304" s="663">
        <v>1666.67</v>
      </c>
      <c r="P304" s="676"/>
      <c r="Q304" s="664">
        <v>833.33500000000004</v>
      </c>
    </row>
    <row r="305" spans="1:17" ht="14.4" customHeight="1" x14ac:dyDescent="0.3">
      <c r="A305" s="659" t="s">
        <v>3061</v>
      </c>
      <c r="B305" s="660" t="s">
        <v>2950</v>
      </c>
      <c r="C305" s="660" t="s">
        <v>1637</v>
      </c>
      <c r="D305" s="660" t="s">
        <v>2980</v>
      </c>
      <c r="E305" s="660" t="s">
        <v>2981</v>
      </c>
      <c r="F305" s="663">
        <v>37</v>
      </c>
      <c r="G305" s="663">
        <v>2877.7900000000004</v>
      </c>
      <c r="H305" s="660">
        <v>1</v>
      </c>
      <c r="I305" s="660">
        <v>77.778108108108114</v>
      </c>
      <c r="J305" s="663">
        <v>11</v>
      </c>
      <c r="K305" s="663">
        <v>855.56000000000006</v>
      </c>
      <c r="L305" s="660">
        <v>0.29729757904503107</v>
      </c>
      <c r="M305" s="660">
        <v>77.778181818181821</v>
      </c>
      <c r="N305" s="663">
        <v>10</v>
      </c>
      <c r="O305" s="663">
        <v>777.78</v>
      </c>
      <c r="P305" s="676">
        <v>0.27026989460662515</v>
      </c>
      <c r="Q305" s="664">
        <v>77.777999999999992</v>
      </c>
    </row>
    <row r="306" spans="1:17" ht="14.4" customHeight="1" x14ac:dyDescent="0.3">
      <c r="A306" s="659" t="s">
        <v>3061</v>
      </c>
      <c r="B306" s="660" t="s">
        <v>2950</v>
      </c>
      <c r="C306" s="660" t="s">
        <v>1637</v>
      </c>
      <c r="D306" s="660" t="s">
        <v>2986</v>
      </c>
      <c r="E306" s="660" t="s">
        <v>2987</v>
      </c>
      <c r="F306" s="663">
        <v>292</v>
      </c>
      <c r="G306" s="663">
        <v>32444.46</v>
      </c>
      <c r="H306" s="660">
        <v>1</v>
      </c>
      <c r="I306" s="660">
        <v>111.11116438356164</v>
      </c>
      <c r="J306" s="663">
        <v>151</v>
      </c>
      <c r="K306" s="663">
        <v>16777.78</v>
      </c>
      <c r="L306" s="660">
        <v>0.51712310822864671</v>
      </c>
      <c r="M306" s="660">
        <v>111.11112582781456</v>
      </c>
      <c r="N306" s="663">
        <v>84</v>
      </c>
      <c r="O306" s="663">
        <v>9333.33</v>
      </c>
      <c r="P306" s="676">
        <v>0.287670992212538</v>
      </c>
      <c r="Q306" s="664">
        <v>111.11107142857142</v>
      </c>
    </row>
    <row r="307" spans="1:17" ht="14.4" customHeight="1" x14ac:dyDescent="0.3">
      <c r="A307" s="659" t="s">
        <v>3061</v>
      </c>
      <c r="B307" s="660" t="s">
        <v>2950</v>
      </c>
      <c r="C307" s="660" t="s">
        <v>1637</v>
      </c>
      <c r="D307" s="660" t="s">
        <v>2994</v>
      </c>
      <c r="E307" s="660" t="s">
        <v>2995</v>
      </c>
      <c r="F307" s="663">
        <v>207</v>
      </c>
      <c r="G307" s="663">
        <v>38639.99</v>
      </c>
      <c r="H307" s="660">
        <v>1</v>
      </c>
      <c r="I307" s="660">
        <v>186.66661835748792</v>
      </c>
      <c r="J307" s="663">
        <v>105</v>
      </c>
      <c r="K307" s="663">
        <v>19600</v>
      </c>
      <c r="L307" s="660">
        <v>0.50724650808657046</v>
      </c>
      <c r="M307" s="660">
        <v>186.66666666666666</v>
      </c>
      <c r="N307" s="663">
        <v>66</v>
      </c>
      <c r="O307" s="663">
        <v>12320</v>
      </c>
      <c r="P307" s="676">
        <v>0.31884066222584428</v>
      </c>
      <c r="Q307" s="664">
        <v>186.66666666666666</v>
      </c>
    </row>
    <row r="308" spans="1:17" ht="14.4" customHeight="1" x14ac:dyDescent="0.3">
      <c r="A308" s="659" t="s">
        <v>3061</v>
      </c>
      <c r="B308" s="660" t="s">
        <v>2950</v>
      </c>
      <c r="C308" s="660" t="s">
        <v>1637</v>
      </c>
      <c r="D308" s="660" t="s">
        <v>2996</v>
      </c>
      <c r="E308" s="660" t="s">
        <v>2997</v>
      </c>
      <c r="F308" s="663">
        <v>9</v>
      </c>
      <c r="G308" s="663">
        <v>5250</v>
      </c>
      <c r="H308" s="660">
        <v>1</v>
      </c>
      <c r="I308" s="660">
        <v>583.33333333333337</v>
      </c>
      <c r="J308" s="663">
        <v>6</v>
      </c>
      <c r="K308" s="663">
        <v>3500</v>
      </c>
      <c r="L308" s="660">
        <v>0.66666666666666663</v>
      </c>
      <c r="M308" s="660">
        <v>583.33333333333337</v>
      </c>
      <c r="N308" s="663">
        <v>3</v>
      </c>
      <c r="O308" s="663">
        <v>1750</v>
      </c>
      <c r="P308" s="676">
        <v>0.33333333333333331</v>
      </c>
      <c r="Q308" s="664">
        <v>583.33333333333337</v>
      </c>
    </row>
    <row r="309" spans="1:17" ht="14.4" customHeight="1" x14ac:dyDescent="0.3">
      <c r="A309" s="659" t="s">
        <v>3061</v>
      </c>
      <c r="B309" s="660" t="s">
        <v>2950</v>
      </c>
      <c r="C309" s="660" t="s">
        <v>1637</v>
      </c>
      <c r="D309" s="660" t="s">
        <v>2998</v>
      </c>
      <c r="E309" s="660" t="s">
        <v>2999</v>
      </c>
      <c r="F309" s="663">
        <v>9</v>
      </c>
      <c r="G309" s="663">
        <v>4199.99</v>
      </c>
      <c r="H309" s="660">
        <v>1</v>
      </c>
      <c r="I309" s="660">
        <v>466.66555555555556</v>
      </c>
      <c r="J309" s="663">
        <v>4</v>
      </c>
      <c r="K309" s="663">
        <v>1866.66</v>
      </c>
      <c r="L309" s="660">
        <v>0.44444391534265559</v>
      </c>
      <c r="M309" s="660">
        <v>466.66500000000002</v>
      </c>
      <c r="N309" s="663">
        <v>6</v>
      </c>
      <c r="O309" s="663">
        <v>2800</v>
      </c>
      <c r="P309" s="676">
        <v>0.66666825397203333</v>
      </c>
      <c r="Q309" s="664">
        <v>466.66666666666669</v>
      </c>
    </row>
    <row r="310" spans="1:17" ht="14.4" customHeight="1" x14ac:dyDescent="0.3">
      <c r="A310" s="659" t="s">
        <v>3061</v>
      </c>
      <c r="B310" s="660" t="s">
        <v>2950</v>
      </c>
      <c r="C310" s="660" t="s">
        <v>1637</v>
      </c>
      <c r="D310" s="660" t="s">
        <v>3003</v>
      </c>
      <c r="E310" s="660" t="s">
        <v>3004</v>
      </c>
      <c r="F310" s="663">
        <v>142</v>
      </c>
      <c r="G310" s="663">
        <v>7100</v>
      </c>
      <c r="H310" s="660">
        <v>1</v>
      </c>
      <c r="I310" s="660">
        <v>50</v>
      </c>
      <c r="J310" s="663">
        <v>62</v>
      </c>
      <c r="K310" s="663">
        <v>3100</v>
      </c>
      <c r="L310" s="660">
        <v>0.43661971830985913</v>
      </c>
      <c r="M310" s="660">
        <v>50</v>
      </c>
      <c r="N310" s="663">
        <v>13</v>
      </c>
      <c r="O310" s="663">
        <v>650</v>
      </c>
      <c r="P310" s="676">
        <v>9.154929577464789E-2</v>
      </c>
      <c r="Q310" s="664">
        <v>50</v>
      </c>
    </row>
    <row r="311" spans="1:17" ht="14.4" customHeight="1" x14ac:dyDescent="0.3">
      <c r="A311" s="659" t="s">
        <v>3061</v>
      </c>
      <c r="B311" s="660" t="s">
        <v>2950</v>
      </c>
      <c r="C311" s="660" t="s">
        <v>1637</v>
      </c>
      <c r="D311" s="660" t="s">
        <v>3011</v>
      </c>
      <c r="E311" s="660" t="s">
        <v>3012</v>
      </c>
      <c r="F311" s="663">
        <v>16</v>
      </c>
      <c r="G311" s="663">
        <v>0</v>
      </c>
      <c r="H311" s="660"/>
      <c r="I311" s="660">
        <v>0</v>
      </c>
      <c r="J311" s="663">
        <v>19</v>
      </c>
      <c r="K311" s="663">
        <v>0</v>
      </c>
      <c r="L311" s="660"/>
      <c r="M311" s="660">
        <v>0</v>
      </c>
      <c r="N311" s="663">
        <v>12</v>
      </c>
      <c r="O311" s="663">
        <v>0</v>
      </c>
      <c r="P311" s="676"/>
      <c r="Q311" s="664">
        <v>0</v>
      </c>
    </row>
    <row r="312" spans="1:17" ht="14.4" customHeight="1" x14ac:dyDescent="0.3">
      <c r="A312" s="659" t="s">
        <v>3061</v>
      </c>
      <c r="B312" s="660" t="s">
        <v>2950</v>
      </c>
      <c r="C312" s="660" t="s">
        <v>1637</v>
      </c>
      <c r="D312" s="660" t="s">
        <v>3021</v>
      </c>
      <c r="E312" s="660" t="s">
        <v>3022</v>
      </c>
      <c r="F312" s="663">
        <v>618</v>
      </c>
      <c r="G312" s="663">
        <v>0</v>
      </c>
      <c r="H312" s="660"/>
      <c r="I312" s="660">
        <v>0</v>
      </c>
      <c r="J312" s="663">
        <v>309</v>
      </c>
      <c r="K312" s="663">
        <v>0</v>
      </c>
      <c r="L312" s="660"/>
      <c r="M312" s="660">
        <v>0</v>
      </c>
      <c r="N312" s="663">
        <v>140</v>
      </c>
      <c r="O312" s="663">
        <v>0</v>
      </c>
      <c r="P312" s="676"/>
      <c r="Q312" s="664">
        <v>0</v>
      </c>
    </row>
    <row r="313" spans="1:17" ht="14.4" customHeight="1" x14ac:dyDescent="0.3">
      <c r="A313" s="659" t="s">
        <v>3061</v>
      </c>
      <c r="B313" s="660" t="s">
        <v>2950</v>
      </c>
      <c r="C313" s="660" t="s">
        <v>1637</v>
      </c>
      <c r="D313" s="660" t="s">
        <v>3023</v>
      </c>
      <c r="E313" s="660" t="s">
        <v>3024</v>
      </c>
      <c r="F313" s="663">
        <v>1</v>
      </c>
      <c r="G313" s="663">
        <v>58.89</v>
      </c>
      <c r="H313" s="660">
        <v>1</v>
      </c>
      <c r="I313" s="660">
        <v>58.89</v>
      </c>
      <c r="J313" s="663"/>
      <c r="K313" s="663"/>
      <c r="L313" s="660"/>
      <c r="M313" s="660"/>
      <c r="N313" s="663"/>
      <c r="O313" s="663"/>
      <c r="P313" s="676"/>
      <c r="Q313" s="664"/>
    </row>
    <row r="314" spans="1:17" ht="14.4" customHeight="1" x14ac:dyDescent="0.3">
      <c r="A314" s="659" t="s">
        <v>3061</v>
      </c>
      <c r="B314" s="660" t="s">
        <v>2950</v>
      </c>
      <c r="C314" s="660" t="s">
        <v>1637</v>
      </c>
      <c r="D314" s="660" t="s">
        <v>3025</v>
      </c>
      <c r="E314" s="660" t="s">
        <v>3026</v>
      </c>
      <c r="F314" s="663">
        <v>1</v>
      </c>
      <c r="G314" s="663">
        <v>77.78</v>
      </c>
      <c r="H314" s="660">
        <v>1</v>
      </c>
      <c r="I314" s="660">
        <v>77.78</v>
      </c>
      <c r="J314" s="663"/>
      <c r="K314" s="663"/>
      <c r="L314" s="660"/>
      <c r="M314" s="660"/>
      <c r="N314" s="663"/>
      <c r="O314" s="663"/>
      <c r="P314" s="676"/>
      <c r="Q314" s="664"/>
    </row>
    <row r="315" spans="1:17" ht="14.4" customHeight="1" x14ac:dyDescent="0.3">
      <c r="A315" s="659" t="s">
        <v>3061</v>
      </c>
      <c r="B315" s="660" t="s">
        <v>2950</v>
      </c>
      <c r="C315" s="660" t="s">
        <v>1637</v>
      </c>
      <c r="D315" s="660" t="s">
        <v>3029</v>
      </c>
      <c r="E315" s="660" t="s">
        <v>3030</v>
      </c>
      <c r="F315" s="663">
        <v>169</v>
      </c>
      <c r="G315" s="663">
        <v>15022.210000000001</v>
      </c>
      <c r="H315" s="660">
        <v>1</v>
      </c>
      <c r="I315" s="660">
        <v>88.888816568047346</v>
      </c>
      <c r="J315" s="663">
        <v>96</v>
      </c>
      <c r="K315" s="663">
        <v>8533.34</v>
      </c>
      <c r="L315" s="660">
        <v>0.56804824323451741</v>
      </c>
      <c r="M315" s="660">
        <v>88.888958333333335</v>
      </c>
      <c r="N315" s="663">
        <v>45</v>
      </c>
      <c r="O315" s="663">
        <v>4000.01</v>
      </c>
      <c r="P315" s="676">
        <v>0.26627307167187786</v>
      </c>
      <c r="Q315" s="664">
        <v>88.88911111111112</v>
      </c>
    </row>
    <row r="316" spans="1:17" ht="14.4" customHeight="1" x14ac:dyDescent="0.3">
      <c r="A316" s="659" t="s">
        <v>3061</v>
      </c>
      <c r="B316" s="660" t="s">
        <v>2950</v>
      </c>
      <c r="C316" s="660" t="s">
        <v>1637</v>
      </c>
      <c r="D316" s="660" t="s">
        <v>3033</v>
      </c>
      <c r="E316" s="660" t="s">
        <v>3034</v>
      </c>
      <c r="F316" s="663">
        <v>61</v>
      </c>
      <c r="G316" s="663">
        <v>5896.66</v>
      </c>
      <c r="H316" s="660">
        <v>1</v>
      </c>
      <c r="I316" s="660">
        <v>96.666557377049173</v>
      </c>
      <c r="J316" s="663">
        <v>20</v>
      </c>
      <c r="K316" s="663">
        <v>1933.3400000000001</v>
      </c>
      <c r="L316" s="660">
        <v>0.32787035372566847</v>
      </c>
      <c r="M316" s="660">
        <v>96.667000000000002</v>
      </c>
      <c r="N316" s="663">
        <v>10</v>
      </c>
      <c r="O316" s="663">
        <v>966.67</v>
      </c>
      <c r="P316" s="676">
        <v>0.16393517686283421</v>
      </c>
      <c r="Q316" s="664">
        <v>96.667000000000002</v>
      </c>
    </row>
    <row r="317" spans="1:17" ht="14.4" customHeight="1" x14ac:dyDescent="0.3">
      <c r="A317" s="659" t="s">
        <v>3061</v>
      </c>
      <c r="B317" s="660" t="s">
        <v>2950</v>
      </c>
      <c r="C317" s="660" t="s">
        <v>1637</v>
      </c>
      <c r="D317" s="660" t="s">
        <v>3043</v>
      </c>
      <c r="E317" s="660" t="s">
        <v>3044</v>
      </c>
      <c r="F317" s="663">
        <v>1</v>
      </c>
      <c r="G317" s="663">
        <v>1283.33</v>
      </c>
      <c r="H317" s="660">
        <v>1</v>
      </c>
      <c r="I317" s="660">
        <v>1283.33</v>
      </c>
      <c r="J317" s="663"/>
      <c r="K317" s="663"/>
      <c r="L317" s="660"/>
      <c r="M317" s="660"/>
      <c r="N317" s="663"/>
      <c r="O317" s="663"/>
      <c r="P317" s="676"/>
      <c r="Q317" s="664"/>
    </row>
    <row r="318" spans="1:17" ht="14.4" customHeight="1" x14ac:dyDescent="0.3">
      <c r="A318" s="659" t="s">
        <v>3061</v>
      </c>
      <c r="B318" s="660" t="s">
        <v>2950</v>
      </c>
      <c r="C318" s="660" t="s">
        <v>1637</v>
      </c>
      <c r="D318" s="660" t="s">
        <v>3047</v>
      </c>
      <c r="E318" s="660" t="s">
        <v>3048</v>
      </c>
      <c r="F318" s="663">
        <v>32</v>
      </c>
      <c r="G318" s="663">
        <v>3733.3500000000004</v>
      </c>
      <c r="H318" s="660">
        <v>1</v>
      </c>
      <c r="I318" s="660">
        <v>116.66718750000001</v>
      </c>
      <c r="J318" s="663">
        <v>22</v>
      </c>
      <c r="K318" s="663">
        <v>2566.67</v>
      </c>
      <c r="L318" s="660">
        <v>0.68749782367043</v>
      </c>
      <c r="M318" s="660">
        <v>116.66681818181819</v>
      </c>
      <c r="N318" s="663">
        <v>7</v>
      </c>
      <c r="O318" s="663">
        <v>816.67</v>
      </c>
      <c r="P318" s="676">
        <v>0.2187499162950165</v>
      </c>
      <c r="Q318" s="664">
        <v>116.66714285714285</v>
      </c>
    </row>
    <row r="319" spans="1:17" ht="14.4" customHeight="1" x14ac:dyDescent="0.3">
      <c r="A319" s="659" t="s">
        <v>3061</v>
      </c>
      <c r="B319" s="660" t="s">
        <v>2950</v>
      </c>
      <c r="C319" s="660" t="s">
        <v>1637</v>
      </c>
      <c r="D319" s="660" t="s">
        <v>2951</v>
      </c>
      <c r="E319" s="660" t="s">
        <v>2952</v>
      </c>
      <c r="F319" s="663">
        <v>654</v>
      </c>
      <c r="G319" s="663">
        <v>214366.66999999998</v>
      </c>
      <c r="H319" s="660">
        <v>1</v>
      </c>
      <c r="I319" s="660">
        <v>327.77778287461769</v>
      </c>
      <c r="J319" s="663">
        <v>333</v>
      </c>
      <c r="K319" s="663">
        <v>109150</v>
      </c>
      <c r="L319" s="660">
        <v>0.50917430400910746</v>
      </c>
      <c r="M319" s="660">
        <v>327.77777777777777</v>
      </c>
      <c r="N319" s="663">
        <v>159</v>
      </c>
      <c r="O319" s="663">
        <v>52116.67</v>
      </c>
      <c r="P319" s="676">
        <v>0.24311927782429985</v>
      </c>
      <c r="Q319" s="664">
        <v>327.77779874213837</v>
      </c>
    </row>
    <row r="320" spans="1:17" ht="14.4" customHeight="1" x14ac:dyDescent="0.3">
      <c r="A320" s="659" t="s">
        <v>3061</v>
      </c>
      <c r="B320" s="660" t="s">
        <v>2950</v>
      </c>
      <c r="C320" s="660" t="s">
        <v>1638</v>
      </c>
      <c r="D320" s="660" t="s">
        <v>2980</v>
      </c>
      <c r="E320" s="660" t="s">
        <v>2981</v>
      </c>
      <c r="F320" s="663">
        <v>17</v>
      </c>
      <c r="G320" s="663">
        <v>1322.22</v>
      </c>
      <c r="H320" s="660">
        <v>1</v>
      </c>
      <c r="I320" s="660">
        <v>77.777647058823533</v>
      </c>
      <c r="J320" s="663">
        <v>9</v>
      </c>
      <c r="K320" s="663">
        <v>700.01</v>
      </c>
      <c r="L320" s="660">
        <v>0.52942021751297064</v>
      </c>
      <c r="M320" s="660">
        <v>77.778888888888886</v>
      </c>
      <c r="N320" s="663">
        <v>12</v>
      </c>
      <c r="O320" s="663">
        <v>933.32999999999993</v>
      </c>
      <c r="P320" s="676">
        <v>0.70588101828742567</v>
      </c>
      <c r="Q320" s="664">
        <v>77.777499999999989</v>
      </c>
    </row>
    <row r="321" spans="1:17" ht="14.4" customHeight="1" x14ac:dyDescent="0.3">
      <c r="A321" s="659" t="s">
        <v>3061</v>
      </c>
      <c r="B321" s="660" t="s">
        <v>2950</v>
      </c>
      <c r="C321" s="660" t="s">
        <v>1638</v>
      </c>
      <c r="D321" s="660" t="s">
        <v>2986</v>
      </c>
      <c r="E321" s="660" t="s">
        <v>2987</v>
      </c>
      <c r="F321" s="663">
        <v>105</v>
      </c>
      <c r="G321" s="663">
        <v>11666.67</v>
      </c>
      <c r="H321" s="660">
        <v>1</v>
      </c>
      <c r="I321" s="660">
        <v>111.11114285714285</v>
      </c>
      <c r="J321" s="663">
        <v>112</v>
      </c>
      <c r="K321" s="663">
        <v>12444.429999999998</v>
      </c>
      <c r="L321" s="660">
        <v>1.0666651238099645</v>
      </c>
      <c r="M321" s="660">
        <v>111.11098214285713</v>
      </c>
      <c r="N321" s="663">
        <v>106</v>
      </c>
      <c r="O321" s="663">
        <v>11777.78</v>
      </c>
      <c r="P321" s="676">
        <v>1.0095237115646538</v>
      </c>
      <c r="Q321" s="664">
        <v>111.1111320754717</v>
      </c>
    </row>
    <row r="322" spans="1:17" ht="14.4" customHeight="1" x14ac:dyDescent="0.3">
      <c r="A322" s="659" t="s">
        <v>3061</v>
      </c>
      <c r="B322" s="660" t="s">
        <v>2950</v>
      </c>
      <c r="C322" s="660" t="s">
        <v>1638</v>
      </c>
      <c r="D322" s="660" t="s">
        <v>2994</v>
      </c>
      <c r="E322" s="660" t="s">
        <v>2995</v>
      </c>
      <c r="F322" s="663">
        <v>17</v>
      </c>
      <c r="G322" s="663">
        <v>3173.34</v>
      </c>
      <c r="H322" s="660">
        <v>1</v>
      </c>
      <c r="I322" s="660">
        <v>186.66705882352943</v>
      </c>
      <c r="J322" s="663">
        <v>6</v>
      </c>
      <c r="K322" s="663">
        <v>1120</v>
      </c>
      <c r="L322" s="660">
        <v>0.35294043499908612</v>
      </c>
      <c r="M322" s="660">
        <v>186.66666666666666</v>
      </c>
      <c r="N322" s="663">
        <v>11</v>
      </c>
      <c r="O322" s="663">
        <v>2053.33</v>
      </c>
      <c r="P322" s="676">
        <v>0.64705641374702993</v>
      </c>
      <c r="Q322" s="664">
        <v>186.66636363636363</v>
      </c>
    </row>
    <row r="323" spans="1:17" ht="14.4" customHeight="1" x14ac:dyDescent="0.3">
      <c r="A323" s="659" t="s">
        <v>3061</v>
      </c>
      <c r="B323" s="660" t="s">
        <v>2950</v>
      </c>
      <c r="C323" s="660" t="s">
        <v>1638</v>
      </c>
      <c r="D323" s="660" t="s">
        <v>2996</v>
      </c>
      <c r="E323" s="660" t="s">
        <v>2997</v>
      </c>
      <c r="F323" s="663">
        <v>71</v>
      </c>
      <c r="G323" s="663">
        <v>41416.67</v>
      </c>
      <c r="H323" s="660">
        <v>1</v>
      </c>
      <c r="I323" s="660">
        <v>583.3333802816901</v>
      </c>
      <c r="J323" s="663">
        <v>61</v>
      </c>
      <c r="K323" s="663">
        <v>35583.320000000007</v>
      </c>
      <c r="L323" s="660">
        <v>0.85915453849862888</v>
      </c>
      <c r="M323" s="660">
        <v>583.33311475409846</v>
      </c>
      <c r="N323" s="663">
        <v>59</v>
      </c>
      <c r="O323" s="663">
        <v>34416.660000000003</v>
      </c>
      <c r="P323" s="676">
        <v>0.83098568764702729</v>
      </c>
      <c r="Q323" s="664">
        <v>583.3332203389831</v>
      </c>
    </row>
    <row r="324" spans="1:17" ht="14.4" customHeight="1" x14ac:dyDescent="0.3">
      <c r="A324" s="659" t="s">
        <v>3061</v>
      </c>
      <c r="B324" s="660" t="s">
        <v>2950</v>
      </c>
      <c r="C324" s="660" t="s">
        <v>1638</v>
      </c>
      <c r="D324" s="660" t="s">
        <v>2998</v>
      </c>
      <c r="E324" s="660" t="s">
        <v>2999</v>
      </c>
      <c r="F324" s="663">
        <v>4</v>
      </c>
      <c r="G324" s="663">
        <v>1866.66</v>
      </c>
      <c r="H324" s="660">
        <v>1</v>
      </c>
      <c r="I324" s="660">
        <v>466.66500000000002</v>
      </c>
      <c r="J324" s="663">
        <v>11</v>
      </c>
      <c r="K324" s="663">
        <v>5133.33</v>
      </c>
      <c r="L324" s="660">
        <v>2.7500080357429848</v>
      </c>
      <c r="M324" s="660">
        <v>466.66636363636366</v>
      </c>
      <c r="N324" s="663">
        <v>12</v>
      </c>
      <c r="O324" s="663">
        <v>5600</v>
      </c>
      <c r="P324" s="676">
        <v>3.0000107143239796</v>
      </c>
      <c r="Q324" s="664">
        <v>466.66666666666669</v>
      </c>
    </row>
    <row r="325" spans="1:17" ht="14.4" customHeight="1" x14ac:dyDescent="0.3">
      <c r="A325" s="659" t="s">
        <v>3061</v>
      </c>
      <c r="B325" s="660" t="s">
        <v>2950</v>
      </c>
      <c r="C325" s="660" t="s">
        <v>1638</v>
      </c>
      <c r="D325" s="660" t="s">
        <v>3000</v>
      </c>
      <c r="E325" s="660" t="s">
        <v>2999</v>
      </c>
      <c r="F325" s="663"/>
      <c r="G325" s="663"/>
      <c r="H325" s="660"/>
      <c r="I325" s="660"/>
      <c r="J325" s="663">
        <v>1</v>
      </c>
      <c r="K325" s="663">
        <v>1000</v>
      </c>
      <c r="L325" s="660"/>
      <c r="M325" s="660">
        <v>1000</v>
      </c>
      <c r="N325" s="663"/>
      <c r="O325" s="663"/>
      <c r="P325" s="676"/>
      <c r="Q325" s="664"/>
    </row>
    <row r="326" spans="1:17" ht="14.4" customHeight="1" x14ac:dyDescent="0.3">
      <c r="A326" s="659" t="s">
        <v>3061</v>
      </c>
      <c r="B326" s="660" t="s">
        <v>2950</v>
      </c>
      <c r="C326" s="660" t="s">
        <v>1638</v>
      </c>
      <c r="D326" s="660" t="s">
        <v>3003</v>
      </c>
      <c r="E326" s="660" t="s">
        <v>3004</v>
      </c>
      <c r="F326" s="663">
        <v>191</v>
      </c>
      <c r="G326" s="663">
        <v>9550</v>
      </c>
      <c r="H326" s="660">
        <v>1</v>
      </c>
      <c r="I326" s="660">
        <v>50</v>
      </c>
      <c r="J326" s="663">
        <v>187</v>
      </c>
      <c r="K326" s="663">
        <v>9350</v>
      </c>
      <c r="L326" s="660">
        <v>0.97905759162303663</v>
      </c>
      <c r="M326" s="660">
        <v>50</v>
      </c>
      <c r="N326" s="663">
        <v>125</v>
      </c>
      <c r="O326" s="663">
        <v>6250</v>
      </c>
      <c r="P326" s="676">
        <v>0.65445026178010468</v>
      </c>
      <c r="Q326" s="664">
        <v>50</v>
      </c>
    </row>
    <row r="327" spans="1:17" ht="14.4" customHeight="1" x14ac:dyDescent="0.3">
      <c r="A327" s="659" t="s">
        <v>3061</v>
      </c>
      <c r="B327" s="660" t="s">
        <v>2950</v>
      </c>
      <c r="C327" s="660" t="s">
        <v>1638</v>
      </c>
      <c r="D327" s="660" t="s">
        <v>3011</v>
      </c>
      <c r="E327" s="660" t="s">
        <v>3012</v>
      </c>
      <c r="F327" s="663">
        <v>2</v>
      </c>
      <c r="G327" s="663">
        <v>0</v>
      </c>
      <c r="H327" s="660"/>
      <c r="I327" s="660">
        <v>0</v>
      </c>
      <c r="J327" s="663">
        <v>11</v>
      </c>
      <c r="K327" s="663">
        <v>0</v>
      </c>
      <c r="L327" s="660"/>
      <c r="M327" s="660">
        <v>0</v>
      </c>
      <c r="N327" s="663">
        <v>11</v>
      </c>
      <c r="O327" s="663">
        <v>0</v>
      </c>
      <c r="P327" s="676"/>
      <c r="Q327" s="664">
        <v>0</v>
      </c>
    </row>
    <row r="328" spans="1:17" ht="14.4" customHeight="1" x14ac:dyDescent="0.3">
      <c r="A328" s="659" t="s">
        <v>3061</v>
      </c>
      <c r="B328" s="660" t="s">
        <v>2950</v>
      </c>
      <c r="C328" s="660" t="s">
        <v>1638</v>
      </c>
      <c r="D328" s="660" t="s">
        <v>3021</v>
      </c>
      <c r="E328" s="660" t="s">
        <v>3022</v>
      </c>
      <c r="F328" s="663">
        <v>633</v>
      </c>
      <c r="G328" s="663">
        <v>0</v>
      </c>
      <c r="H328" s="660"/>
      <c r="I328" s="660">
        <v>0</v>
      </c>
      <c r="J328" s="663">
        <v>632</v>
      </c>
      <c r="K328" s="663">
        <v>0</v>
      </c>
      <c r="L328" s="660"/>
      <c r="M328" s="660">
        <v>0</v>
      </c>
      <c r="N328" s="663">
        <v>649</v>
      </c>
      <c r="O328" s="663">
        <v>0</v>
      </c>
      <c r="P328" s="676"/>
      <c r="Q328" s="664">
        <v>0</v>
      </c>
    </row>
    <row r="329" spans="1:17" ht="14.4" customHeight="1" x14ac:dyDescent="0.3">
      <c r="A329" s="659" t="s">
        <v>3061</v>
      </c>
      <c r="B329" s="660" t="s">
        <v>2950</v>
      </c>
      <c r="C329" s="660" t="s">
        <v>1638</v>
      </c>
      <c r="D329" s="660" t="s">
        <v>3029</v>
      </c>
      <c r="E329" s="660" t="s">
        <v>3030</v>
      </c>
      <c r="F329" s="663">
        <v>153</v>
      </c>
      <c r="G329" s="663">
        <v>13600.01</v>
      </c>
      <c r="H329" s="660">
        <v>1</v>
      </c>
      <c r="I329" s="660">
        <v>88.888954248366019</v>
      </c>
      <c r="J329" s="663">
        <v>116</v>
      </c>
      <c r="K329" s="663">
        <v>10311.11</v>
      </c>
      <c r="L329" s="660">
        <v>0.75816929546375333</v>
      </c>
      <c r="M329" s="660">
        <v>88.888879310344834</v>
      </c>
      <c r="N329" s="663">
        <v>116</v>
      </c>
      <c r="O329" s="663">
        <v>10311.11</v>
      </c>
      <c r="P329" s="676">
        <v>0.75816929546375333</v>
      </c>
      <c r="Q329" s="664">
        <v>88.888879310344834</v>
      </c>
    </row>
    <row r="330" spans="1:17" ht="14.4" customHeight="1" x14ac:dyDescent="0.3">
      <c r="A330" s="659" t="s">
        <v>3061</v>
      </c>
      <c r="B330" s="660" t="s">
        <v>2950</v>
      </c>
      <c r="C330" s="660" t="s">
        <v>1638</v>
      </c>
      <c r="D330" s="660" t="s">
        <v>3033</v>
      </c>
      <c r="E330" s="660" t="s">
        <v>3034</v>
      </c>
      <c r="F330" s="663">
        <v>33</v>
      </c>
      <c r="G330" s="663">
        <v>3190</v>
      </c>
      <c r="H330" s="660">
        <v>1</v>
      </c>
      <c r="I330" s="660">
        <v>96.666666666666671</v>
      </c>
      <c r="J330" s="663">
        <v>31</v>
      </c>
      <c r="K330" s="663">
        <v>2996.67</v>
      </c>
      <c r="L330" s="660">
        <v>0.93939498432601887</v>
      </c>
      <c r="M330" s="660">
        <v>96.666774193548392</v>
      </c>
      <c r="N330" s="663">
        <v>28</v>
      </c>
      <c r="O330" s="663">
        <v>2706.66</v>
      </c>
      <c r="P330" s="676">
        <v>0.84848275862068956</v>
      </c>
      <c r="Q330" s="664">
        <v>96.666428571428568</v>
      </c>
    </row>
    <row r="331" spans="1:17" ht="14.4" customHeight="1" x14ac:dyDescent="0.3">
      <c r="A331" s="659" t="s">
        <v>3061</v>
      </c>
      <c r="B331" s="660" t="s">
        <v>2950</v>
      </c>
      <c r="C331" s="660" t="s">
        <v>1638</v>
      </c>
      <c r="D331" s="660" t="s">
        <v>3035</v>
      </c>
      <c r="E331" s="660" t="s">
        <v>3036</v>
      </c>
      <c r="F331" s="663"/>
      <c r="G331" s="663"/>
      <c r="H331" s="660"/>
      <c r="I331" s="660"/>
      <c r="J331" s="663"/>
      <c r="K331" s="663"/>
      <c r="L331" s="660"/>
      <c r="M331" s="660"/>
      <c r="N331" s="663">
        <v>1</v>
      </c>
      <c r="O331" s="663">
        <v>333.33</v>
      </c>
      <c r="P331" s="676"/>
      <c r="Q331" s="664">
        <v>333.33</v>
      </c>
    </row>
    <row r="332" spans="1:17" ht="14.4" customHeight="1" x14ac:dyDescent="0.3">
      <c r="A332" s="659" t="s">
        <v>3061</v>
      </c>
      <c r="B332" s="660" t="s">
        <v>2950</v>
      </c>
      <c r="C332" s="660" t="s">
        <v>1638</v>
      </c>
      <c r="D332" s="660" t="s">
        <v>3047</v>
      </c>
      <c r="E332" s="660" t="s">
        <v>3048</v>
      </c>
      <c r="F332" s="663">
        <v>53</v>
      </c>
      <c r="G332" s="663">
        <v>6183.34</v>
      </c>
      <c r="H332" s="660">
        <v>1</v>
      </c>
      <c r="I332" s="660">
        <v>116.66679245283019</v>
      </c>
      <c r="J332" s="663">
        <v>64</v>
      </c>
      <c r="K332" s="663">
        <v>7466.67</v>
      </c>
      <c r="L332" s="660">
        <v>1.2075464069580517</v>
      </c>
      <c r="M332" s="660">
        <v>116.66671875</v>
      </c>
      <c r="N332" s="663">
        <v>44</v>
      </c>
      <c r="O332" s="663">
        <v>5133.34</v>
      </c>
      <c r="P332" s="676">
        <v>0.83018886233006761</v>
      </c>
      <c r="Q332" s="664">
        <v>116.66681818181819</v>
      </c>
    </row>
    <row r="333" spans="1:17" ht="14.4" customHeight="1" x14ac:dyDescent="0.3">
      <c r="A333" s="659" t="s">
        <v>3061</v>
      </c>
      <c r="B333" s="660" t="s">
        <v>2950</v>
      </c>
      <c r="C333" s="660" t="s">
        <v>1638</v>
      </c>
      <c r="D333" s="660" t="s">
        <v>2951</v>
      </c>
      <c r="E333" s="660" t="s">
        <v>2952</v>
      </c>
      <c r="F333" s="663">
        <v>661</v>
      </c>
      <c r="G333" s="663">
        <v>216661.11000000002</v>
      </c>
      <c r="H333" s="660">
        <v>1</v>
      </c>
      <c r="I333" s="660">
        <v>327.777776096823</v>
      </c>
      <c r="J333" s="663">
        <v>657</v>
      </c>
      <c r="K333" s="663">
        <v>215350</v>
      </c>
      <c r="L333" s="660">
        <v>0.99394856788096386</v>
      </c>
      <c r="M333" s="660">
        <v>327.77777777777777</v>
      </c>
      <c r="N333" s="663">
        <v>667</v>
      </c>
      <c r="O333" s="663">
        <v>218627.78000000003</v>
      </c>
      <c r="P333" s="676">
        <v>1.0090771712560691</v>
      </c>
      <c r="Q333" s="664">
        <v>327.7777811094453</v>
      </c>
    </row>
    <row r="334" spans="1:17" ht="14.4" customHeight="1" x14ac:dyDescent="0.3">
      <c r="A334" s="659" t="s">
        <v>3061</v>
      </c>
      <c r="B334" s="660" t="s">
        <v>2950</v>
      </c>
      <c r="C334" s="660" t="s">
        <v>1639</v>
      </c>
      <c r="D334" s="660" t="s">
        <v>2980</v>
      </c>
      <c r="E334" s="660" t="s">
        <v>2981</v>
      </c>
      <c r="F334" s="663">
        <v>2</v>
      </c>
      <c r="G334" s="663">
        <v>155.56</v>
      </c>
      <c r="H334" s="660">
        <v>1</v>
      </c>
      <c r="I334" s="660">
        <v>77.78</v>
      </c>
      <c r="J334" s="663"/>
      <c r="K334" s="663"/>
      <c r="L334" s="660"/>
      <c r="M334" s="660"/>
      <c r="N334" s="663"/>
      <c r="O334" s="663"/>
      <c r="P334" s="676"/>
      <c r="Q334" s="664"/>
    </row>
    <row r="335" spans="1:17" ht="14.4" customHeight="1" x14ac:dyDescent="0.3">
      <c r="A335" s="659" t="s">
        <v>3061</v>
      </c>
      <c r="B335" s="660" t="s">
        <v>2950</v>
      </c>
      <c r="C335" s="660" t="s">
        <v>1639</v>
      </c>
      <c r="D335" s="660" t="s">
        <v>2986</v>
      </c>
      <c r="E335" s="660" t="s">
        <v>2987</v>
      </c>
      <c r="F335" s="663">
        <v>5</v>
      </c>
      <c r="G335" s="663">
        <v>555.54999999999995</v>
      </c>
      <c r="H335" s="660">
        <v>1</v>
      </c>
      <c r="I335" s="660">
        <v>111.10999999999999</v>
      </c>
      <c r="J335" s="663"/>
      <c r="K335" s="663"/>
      <c r="L335" s="660"/>
      <c r="M335" s="660"/>
      <c r="N335" s="663"/>
      <c r="O335" s="663"/>
      <c r="P335" s="676"/>
      <c r="Q335" s="664"/>
    </row>
    <row r="336" spans="1:17" ht="14.4" customHeight="1" x14ac:dyDescent="0.3">
      <c r="A336" s="659" t="s">
        <v>3061</v>
      </c>
      <c r="B336" s="660" t="s">
        <v>2950</v>
      </c>
      <c r="C336" s="660" t="s">
        <v>1639</v>
      </c>
      <c r="D336" s="660" t="s">
        <v>2994</v>
      </c>
      <c r="E336" s="660" t="s">
        <v>2995</v>
      </c>
      <c r="F336" s="663">
        <v>1</v>
      </c>
      <c r="G336" s="663">
        <v>186.67</v>
      </c>
      <c r="H336" s="660">
        <v>1</v>
      </c>
      <c r="I336" s="660">
        <v>186.67</v>
      </c>
      <c r="J336" s="663"/>
      <c r="K336" s="663"/>
      <c r="L336" s="660"/>
      <c r="M336" s="660"/>
      <c r="N336" s="663"/>
      <c r="O336" s="663"/>
      <c r="P336" s="676"/>
      <c r="Q336" s="664"/>
    </row>
    <row r="337" spans="1:17" ht="14.4" customHeight="1" x14ac:dyDescent="0.3">
      <c r="A337" s="659" t="s">
        <v>3061</v>
      </c>
      <c r="B337" s="660" t="s">
        <v>2950</v>
      </c>
      <c r="C337" s="660" t="s">
        <v>1639</v>
      </c>
      <c r="D337" s="660" t="s">
        <v>2996</v>
      </c>
      <c r="E337" s="660" t="s">
        <v>2997</v>
      </c>
      <c r="F337" s="663">
        <v>2</v>
      </c>
      <c r="G337" s="663">
        <v>1166.6600000000001</v>
      </c>
      <c r="H337" s="660">
        <v>1</v>
      </c>
      <c r="I337" s="660">
        <v>583.33000000000004</v>
      </c>
      <c r="J337" s="663"/>
      <c r="K337" s="663"/>
      <c r="L337" s="660"/>
      <c r="M337" s="660"/>
      <c r="N337" s="663"/>
      <c r="O337" s="663"/>
      <c r="P337" s="676"/>
      <c r="Q337" s="664"/>
    </row>
    <row r="338" spans="1:17" ht="14.4" customHeight="1" x14ac:dyDescent="0.3">
      <c r="A338" s="659" t="s">
        <v>3061</v>
      </c>
      <c r="B338" s="660" t="s">
        <v>2950</v>
      </c>
      <c r="C338" s="660" t="s">
        <v>1639</v>
      </c>
      <c r="D338" s="660" t="s">
        <v>3003</v>
      </c>
      <c r="E338" s="660" t="s">
        <v>3004</v>
      </c>
      <c r="F338" s="663">
        <v>1</v>
      </c>
      <c r="G338" s="663">
        <v>50</v>
      </c>
      <c r="H338" s="660">
        <v>1</v>
      </c>
      <c r="I338" s="660">
        <v>50</v>
      </c>
      <c r="J338" s="663"/>
      <c r="K338" s="663"/>
      <c r="L338" s="660"/>
      <c r="M338" s="660"/>
      <c r="N338" s="663"/>
      <c r="O338" s="663"/>
      <c r="P338" s="676"/>
      <c r="Q338" s="664"/>
    </row>
    <row r="339" spans="1:17" ht="14.4" customHeight="1" x14ac:dyDescent="0.3">
      <c r="A339" s="659" t="s">
        <v>3061</v>
      </c>
      <c r="B339" s="660" t="s">
        <v>2950</v>
      </c>
      <c r="C339" s="660" t="s">
        <v>1639</v>
      </c>
      <c r="D339" s="660" t="s">
        <v>3021</v>
      </c>
      <c r="E339" s="660" t="s">
        <v>3022</v>
      </c>
      <c r="F339" s="663">
        <v>16</v>
      </c>
      <c r="G339" s="663">
        <v>0</v>
      </c>
      <c r="H339" s="660"/>
      <c r="I339" s="660">
        <v>0</v>
      </c>
      <c r="J339" s="663"/>
      <c r="K339" s="663"/>
      <c r="L339" s="660"/>
      <c r="M339" s="660"/>
      <c r="N339" s="663"/>
      <c r="O339" s="663"/>
      <c r="P339" s="676"/>
      <c r="Q339" s="664"/>
    </row>
    <row r="340" spans="1:17" ht="14.4" customHeight="1" x14ac:dyDescent="0.3">
      <c r="A340" s="659" t="s">
        <v>3061</v>
      </c>
      <c r="B340" s="660" t="s">
        <v>2950</v>
      </c>
      <c r="C340" s="660" t="s">
        <v>1639</v>
      </c>
      <c r="D340" s="660" t="s">
        <v>3029</v>
      </c>
      <c r="E340" s="660" t="s">
        <v>3030</v>
      </c>
      <c r="F340" s="663">
        <v>7</v>
      </c>
      <c r="G340" s="663">
        <v>622.23</v>
      </c>
      <c r="H340" s="660">
        <v>1</v>
      </c>
      <c r="I340" s="660">
        <v>88.89</v>
      </c>
      <c r="J340" s="663"/>
      <c r="K340" s="663"/>
      <c r="L340" s="660"/>
      <c r="M340" s="660"/>
      <c r="N340" s="663"/>
      <c r="O340" s="663"/>
      <c r="P340" s="676"/>
      <c r="Q340" s="664"/>
    </row>
    <row r="341" spans="1:17" ht="14.4" customHeight="1" x14ac:dyDescent="0.3">
      <c r="A341" s="659" t="s">
        <v>3061</v>
      </c>
      <c r="B341" s="660" t="s">
        <v>2950</v>
      </c>
      <c r="C341" s="660" t="s">
        <v>1639</v>
      </c>
      <c r="D341" s="660" t="s">
        <v>3043</v>
      </c>
      <c r="E341" s="660" t="s">
        <v>3044</v>
      </c>
      <c r="F341" s="663">
        <v>1</v>
      </c>
      <c r="G341" s="663">
        <v>1283.33</v>
      </c>
      <c r="H341" s="660">
        <v>1</v>
      </c>
      <c r="I341" s="660">
        <v>1283.33</v>
      </c>
      <c r="J341" s="663"/>
      <c r="K341" s="663"/>
      <c r="L341" s="660"/>
      <c r="M341" s="660"/>
      <c r="N341" s="663"/>
      <c r="O341" s="663"/>
      <c r="P341" s="676"/>
      <c r="Q341" s="664"/>
    </row>
    <row r="342" spans="1:17" ht="14.4" customHeight="1" x14ac:dyDescent="0.3">
      <c r="A342" s="659" t="s">
        <v>3061</v>
      </c>
      <c r="B342" s="660" t="s">
        <v>2950</v>
      </c>
      <c r="C342" s="660" t="s">
        <v>1639</v>
      </c>
      <c r="D342" s="660" t="s">
        <v>2951</v>
      </c>
      <c r="E342" s="660" t="s">
        <v>2952</v>
      </c>
      <c r="F342" s="663">
        <v>17</v>
      </c>
      <c r="G342" s="663">
        <v>5572.2199999999993</v>
      </c>
      <c r="H342" s="660">
        <v>1</v>
      </c>
      <c r="I342" s="660">
        <v>327.7776470588235</v>
      </c>
      <c r="J342" s="663"/>
      <c r="K342" s="663"/>
      <c r="L342" s="660"/>
      <c r="M342" s="660"/>
      <c r="N342" s="663"/>
      <c r="O342" s="663"/>
      <c r="P342" s="676"/>
      <c r="Q342" s="664"/>
    </row>
    <row r="343" spans="1:17" ht="14.4" customHeight="1" x14ac:dyDescent="0.3">
      <c r="A343" s="659" t="s">
        <v>3061</v>
      </c>
      <c r="B343" s="660" t="s">
        <v>2950</v>
      </c>
      <c r="C343" s="660" t="s">
        <v>1641</v>
      </c>
      <c r="D343" s="660" t="s">
        <v>3017</v>
      </c>
      <c r="E343" s="660" t="s">
        <v>3018</v>
      </c>
      <c r="F343" s="663"/>
      <c r="G343" s="663"/>
      <c r="H343" s="660"/>
      <c r="I343" s="660"/>
      <c r="J343" s="663">
        <v>1</v>
      </c>
      <c r="K343" s="663">
        <v>0</v>
      </c>
      <c r="L343" s="660"/>
      <c r="M343" s="660">
        <v>0</v>
      </c>
      <c r="N343" s="663"/>
      <c r="O343" s="663"/>
      <c r="P343" s="676"/>
      <c r="Q343" s="664"/>
    </row>
    <row r="344" spans="1:17" ht="14.4" customHeight="1" x14ac:dyDescent="0.3">
      <c r="A344" s="659" t="s">
        <v>3061</v>
      </c>
      <c r="B344" s="660" t="s">
        <v>2950</v>
      </c>
      <c r="C344" s="660" t="s">
        <v>1643</v>
      </c>
      <c r="D344" s="660" t="s">
        <v>2980</v>
      </c>
      <c r="E344" s="660" t="s">
        <v>2981</v>
      </c>
      <c r="F344" s="663">
        <v>55</v>
      </c>
      <c r="G344" s="663">
        <v>4277.7900000000009</v>
      </c>
      <c r="H344" s="660">
        <v>1</v>
      </c>
      <c r="I344" s="660">
        <v>77.77800000000002</v>
      </c>
      <c r="J344" s="663">
        <v>66</v>
      </c>
      <c r="K344" s="663">
        <v>5133.33</v>
      </c>
      <c r="L344" s="660">
        <v>1.1999957922198141</v>
      </c>
      <c r="M344" s="660">
        <v>77.777727272727276</v>
      </c>
      <c r="N344" s="663">
        <v>51</v>
      </c>
      <c r="O344" s="663">
        <v>3966.68</v>
      </c>
      <c r="P344" s="676">
        <v>0.92727319480385872</v>
      </c>
      <c r="Q344" s="664">
        <v>77.778039215686277</v>
      </c>
    </row>
    <row r="345" spans="1:17" ht="14.4" customHeight="1" x14ac:dyDescent="0.3">
      <c r="A345" s="659" t="s">
        <v>3061</v>
      </c>
      <c r="B345" s="660" t="s">
        <v>2950</v>
      </c>
      <c r="C345" s="660" t="s">
        <v>1643</v>
      </c>
      <c r="D345" s="660" t="s">
        <v>2986</v>
      </c>
      <c r="E345" s="660" t="s">
        <v>2987</v>
      </c>
      <c r="F345" s="663">
        <v>73</v>
      </c>
      <c r="G345" s="663">
        <v>8111.1100000000006</v>
      </c>
      <c r="H345" s="660">
        <v>1</v>
      </c>
      <c r="I345" s="660">
        <v>111.11109589041097</v>
      </c>
      <c r="J345" s="663">
        <v>141</v>
      </c>
      <c r="K345" s="663">
        <v>15666.67</v>
      </c>
      <c r="L345" s="660">
        <v>1.9315075248640443</v>
      </c>
      <c r="M345" s="660">
        <v>111.11113475177305</v>
      </c>
      <c r="N345" s="663">
        <v>115</v>
      </c>
      <c r="O345" s="663">
        <v>12777.769999999999</v>
      </c>
      <c r="P345" s="676">
        <v>1.5753417226495507</v>
      </c>
      <c r="Q345" s="664">
        <v>111.11104347826085</v>
      </c>
    </row>
    <row r="346" spans="1:17" ht="14.4" customHeight="1" x14ac:dyDescent="0.3">
      <c r="A346" s="659" t="s">
        <v>3061</v>
      </c>
      <c r="B346" s="660" t="s">
        <v>2950</v>
      </c>
      <c r="C346" s="660" t="s">
        <v>1643</v>
      </c>
      <c r="D346" s="660" t="s">
        <v>2994</v>
      </c>
      <c r="E346" s="660" t="s">
        <v>2995</v>
      </c>
      <c r="F346" s="663">
        <v>21</v>
      </c>
      <c r="G346" s="663">
        <v>3920.0200000000004</v>
      </c>
      <c r="H346" s="660">
        <v>1</v>
      </c>
      <c r="I346" s="660">
        <v>186.66761904761907</v>
      </c>
      <c r="J346" s="663">
        <v>83</v>
      </c>
      <c r="K346" s="663">
        <v>15493.34</v>
      </c>
      <c r="L346" s="660">
        <v>3.9523624879464898</v>
      </c>
      <c r="M346" s="660">
        <v>186.6667469879518</v>
      </c>
      <c r="N346" s="663">
        <v>52</v>
      </c>
      <c r="O346" s="663">
        <v>9706.68</v>
      </c>
      <c r="P346" s="676">
        <v>2.4761812439732447</v>
      </c>
      <c r="Q346" s="664">
        <v>186.66692307692307</v>
      </c>
    </row>
    <row r="347" spans="1:17" ht="14.4" customHeight="1" x14ac:dyDescent="0.3">
      <c r="A347" s="659" t="s">
        <v>3061</v>
      </c>
      <c r="B347" s="660" t="s">
        <v>2950</v>
      </c>
      <c r="C347" s="660" t="s">
        <v>1643</v>
      </c>
      <c r="D347" s="660" t="s">
        <v>2996</v>
      </c>
      <c r="E347" s="660" t="s">
        <v>2997</v>
      </c>
      <c r="F347" s="663">
        <v>49</v>
      </c>
      <c r="G347" s="663">
        <v>28583.33</v>
      </c>
      <c r="H347" s="660">
        <v>1</v>
      </c>
      <c r="I347" s="660">
        <v>583.33326530612248</v>
      </c>
      <c r="J347" s="663">
        <v>54</v>
      </c>
      <c r="K347" s="663">
        <v>31500</v>
      </c>
      <c r="L347" s="660">
        <v>1.1020409448444251</v>
      </c>
      <c r="M347" s="660">
        <v>583.33333333333337</v>
      </c>
      <c r="N347" s="663">
        <v>75</v>
      </c>
      <c r="O347" s="663">
        <v>43750</v>
      </c>
      <c r="P347" s="676">
        <v>1.5306124233950347</v>
      </c>
      <c r="Q347" s="664">
        <v>583.33333333333337</v>
      </c>
    </row>
    <row r="348" spans="1:17" ht="14.4" customHeight="1" x14ac:dyDescent="0.3">
      <c r="A348" s="659" t="s">
        <v>3061</v>
      </c>
      <c r="B348" s="660" t="s">
        <v>2950</v>
      </c>
      <c r="C348" s="660" t="s">
        <v>1643</v>
      </c>
      <c r="D348" s="660" t="s">
        <v>2998</v>
      </c>
      <c r="E348" s="660" t="s">
        <v>2999</v>
      </c>
      <c r="F348" s="663">
        <v>4</v>
      </c>
      <c r="G348" s="663">
        <v>1866.67</v>
      </c>
      <c r="H348" s="660">
        <v>1</v>
      </c>
      <c r="I348" s="660">
        <v>466.66750000000002</v>
      </c>
      <c r="J348" s="663">
        <v>10</v>
      </c>
      <c r="K348" s="663">
        <v>4666.67</v>
      </c>
      <c r="L348" s="660">
        <v>2.4999973214333546</v>
      </c>
      <c r="M348" s="660">
        <v>466.66700000000003</v>
      </c>
      <c r="N348" s="663">
        <v>8</v>
      </c>
      <c r="O348" s="663">
        <v>3733.34</v>
      </c>
      <c r="P348" s="676">
        <v>2</v>
      </c>
      <c r="Q348" s="664">
        <v>466.66750000000002</v>
      </c>
    </row>
    <row r="349" spans="1:17" ht="14.4" customHeight="1" x14ac:dyDescent="0.3">
      <c r="A349" s="659" t="s">
        <v>3061</v>
      </c>
      <c r="B349" s="660" t="s">
        <v>2950</v>
      </c>
      <c r="C349" s="660" t="s">
        <v>1643</v>
      </c>
      <c r="D349" s="660" t="s">
        <v>3001</v>
      </c>
      <c r="E349" s="660" t="s">
        <v>3002</v>
      </c>
      <c r="F349" s="663"/>
      <c r="G349" s="663"/>
      <c r="H349" s="660"/>
      <c r="I349" s="660"/>
      <c r="J349" s="663">
        <v>1</v>
      </c>
      <c r="K349" s="663">
        <v>666.67</v>
      </c>
      <c r="L349" s="660"/>
      <c r="M349" s="660">
        <v>666.67</v>
      </c>
      <c r="N349" s="663"/>
      <c r="O349" s="663"/>
      <c r="P349" s="676"/>
      <c r="Q349" s="664"/>
    </row>
    <row r="350" spans="1:17" ht="14.4" customHeight="1" x14ac:dyDescent="0.3">
      <c r="A350" s="659" t="s">
        <v>3061</v>
      </c>
      <c r="B350" s="660" t="s">
        <v>2950</v>
      </c>
      <c r="C350" s="660" t="s">
        <v>1643</v>
      </c>
      <c r="D350" s="660" t="s">
        <v>3003</v>
      </c>
      <c r="E350" s="660" t="s">
        <v>3004</v>
      </c>
      <c r="F350" s="663">
        <v>74</v>
      </c>
      <c r="G350" s="663">
        <v>3700</v>
      </c>
      <c r="H350" s="660">
        <v>1</v>
      </c>
      <c r="I350" s="660">
        <v>50</v>
      </c>
      <c r="J350" s="663">
        <v>119</v>
      </c>
      <c r="K350" s="663">
        <v>5950</v>
      </c>
      <c r="L350" s="660">
        <v>1.6081081081081081</v>
      </c>
      <c r="M350" s="660">
        <v>50</v>
      </c>
      <c r="N350" s="663">
        <v>59</v>
      </c>
      <c r="O350" s="663">
        <v>2950</v>
      </c>
      <c r="P350" s="676">
        <v>0.79729729729729726</v>
      </c>
      <c r="Q350" s="664">
        <v>50</v>
      </c>
    </row>
    <row r="351" spans="1:17" ht="14.4" customHeight="1" x14ac:dyDescent="0.3">
      <c r="A351" s="659" t="s">
        <v>3061</v>
      </c>
      <c r="B351" s="660" t="s">
        <v>2950</v>
      </c>
      <c r="C351" s="660" t="s">
        <v>1643</v>
      </c>
      <c r="D351" s="660" t="s">
        <v>3007</v>
      </c>
      <c r="E351" s="660" t="s">
        <v>3008</v>
      </c>
      <c r="F351" s="663">
        <v>10</v>
      </c>
      <c r="G351" s="663">
        <v>1011.0999999999999</v>
      </c>
      <c r="H351" s="660">
        <v>1</v>
      </c>
      <c r="I351" s="660">
        <v>101.10999999999999</v>
      </c>
      <c r="J351" s="663">
        <v>10</v>
      </c>
      <c r="K351" s="663">
        <v>1011.0999999999999</v>
      </c>
      <c r="L351" s="660">
        <v>1</v>
      </c>
      <c r="M351" s="660">
        <v>101.10999999999999</v>
      </c>
      <c r="N351" s="663">
        <v>16</v>
      </c>
      <c r="O351" s="663">
        <v>1617.77</v>
      </c>
      <c r="P351" s="676">
        <v>1.600009890218574</v>
      </c>
      <c r="Q351" s="664">
        <v>101.110625</v>
      </c>
    </row>
    <row r="352" spans="1:17" ht="14.4" customHeight="1" x14ac:dyDescent="0.3">
      <c r="A352" s="659" t="s">
        <v>3061</v>
      </c>
      <c r="B352" s="660" t="s">
        <v>2950</v>
      </c>
      <c r="C352" s="660" t="s">
        <v>1643</v>
      </c>
      <c r="D352" s="660" t="s">
        <v>3011</v>
      </c>
      <c r="E352" s="660" t="s">
        <v>3012</v>
      </c>
      <c r="F352" s="663">
        <v>9</v>
      </c>
      <c r="G352" s="663">
        <v>0</v>
      </c>
      <c r="H352" s="660"/>
      <c r="I352" s="660">
        <v>0</v>
      </c>
      <c r="J352" s="663">
        <v>11</v>
      </c>
      <c r="K352" s="663">
        <v>0</v>
      </c>
      <c r="L352" s="660"/>
      <c r="M352" s="660">
        <v>0</v>
      </c>
      <c r="N352" s="663">
        <v>8</v>
      </c>
      <c r="O352" s="663">
        <v>0</v>
      </c>
      <c r="P352" s="676"/>
      <c r="Q352" s="664">
        <v>0</v>
      </c>
    </row>
    <row r="353" spans="1:17" ht="14.4" customHeight="1" x14ac:dyDescent="0.3">
      <c r="A353" s="659" t="s">
        <v>3061</v>
      </c>
      <c r="B353" s="660" t="s">
        <v>2950</v>
      </c>
      <c r="C353" s="660" t="s">
        <v>1643</v>
      </c>
      <c r="D353" s="660" t="s">
        <v>3021</v>
      </c>
      <c r="E353" s="660" t="s">
        <v>3022</v>
      </c>
      <c r="F353" s="663">
        <v>239</v>
      </c>
      <c r="G353" s="663">
        <v>0</v>
      </c>
      <c r="H353" s="660"/>
      <c r="I353" s="660">
        <v>0</v>
      </c>
      <c r="J353" s="663">
        <v>412</v>
      </c>
      <c r="K353" s="663">
        <v>0</v>
      </c>
      <c r="L353" s="660"/>
      <c r="M353" s="660">
        <v>0</v>
      </c>
      <c r="N353" s="663">
        <v>296</v>
      </c>
      <c r="O353" s="663">
        <v>0</v>
      </c>
      <c r="P353" s="676"/>
      <c r="Q353" s="664">
        <v>0</v>
      </c>
    </row>
    <row r="354" spans="1:17" ht="14.4" customHeight="1" x14ac:dyDescent="0.3">
      <c r="A354" s="659" t="s">
        <v>3061</v>
      </c>
      <c r="B354" s="660" t="s">
        <v>2950</v>
      </c>
      <c r="C354" s="660" t="s">
        <v>1643</v>
      </c>
      <c r="D354" s="660" t="s">
        <v>3023</v>
      </c>
      <c r="E354" s="660" t="s">
        <v>3024</v>
      </c>
      <c r="F354" s="663"/>
      <c r="G354" s="663"/>
      <c r="H354" s="660"/>
      <c r="I354" s="660"/>
      <c r="J354" s="663">
        <v>1</v>
      </c>
      <c r="K354" s="663">
        <v>58.89</v>
      </c>
      <c r="L354" s="660"/>
      <c r="M354" s="660">
        <v>58.89</v>
      </c>
      <c r="N354" s="663">
        <v>1</v>
      </c>
      <c r="O354" s="663">
        <v>58.89</v>
      </c>
      <c r="P354" s="676"/>
      <c r="Q354" s="664">
        <v>58.89</v>
      </c>
    </row>
    <row r="355" spans="1:17" ht="14.4" customHeight="1" x14ac:dyDescent="0.3">
      <c r="A355" s="659" t="s">
        <v>3061</v>
      </c>
      <c r="B355" s="660" t="s">
        <v>2950</v>
      </c>
      <c r="C355" s="660" t="s">
        <v>1643</v>
      </c>
      <c r="D355" s="660" t="s">
        <v>3029</v>
      </c>
      <c r="E355" s="660" t="s">
        <v>3030</v>
      </c>
      <c r="F355" s="663">
        <v>110</v>
      </c>
      <c r="G355" s="663">
        <v>9777.7899999999991</v>
      </c>
      <c r="H355" s="660">
        <v>1</v>
      </c>
      <c r="I355" s="660">
        <v>88.888999999999996</v>
      </c>
      <c r="J355" s="663">
        <v>176</v>
      </c>
      <c r="K355" s="663">
        <v>15644.43</v>
      </c>
      <c r="L355" s="660">
        <v>1.5999965227316195</v>
      </c>
      <c r="M355" s="660">
        <v>88.88880681818182</v>
      </c>
      <c r="N355" s="663">
        <v>123</v>
      </c>
      <c r="O355" s="663">
        <v>10933.33</v>
      </c>
      <c r="P355" s="676">
        <v>1.118180079547628</v>
      </c>
      <c r="Q355" s="664">
        <v>88.888861788617888</v>
      </c>
    </row>
    <row r="356" spans="1:17" ht="14.4" customHeight="1" x14ac:dyDescent="0.3">
      <c r="A356" s="659" t="s">
        <v>3061</v>
      </c>
      <c r="B356" s="660" t="s">
        <v>2950</v>
      </c>
      <c r="C356" s="660" t="s">
        <v>1643</v>
      </c>
      <c r="D356" s="660" t="s">
        <v>3033</v>
      </c>
      <c r="E356" s="660" t="s">
        <v>3034</v>
      </c>
      <c r="F356" s="663">
        <v>19</v>
      </c>
      <c r="G356" s="663">
        <v>1836.6599999999999</v>
      </c>
      <c r="H356" s="660">
        <v>1</v>
      </c>
      <c r="I356" s="660">
        <v>96.666315789473671</v>
      </c>
      <c r="J356" s="663">
        <v>35</v>
      </c>
      <c r="K356" s="663">
        <v>3383.34</v>
      </c>
      <c r="L356" s="660">
        <v>1.8421155793668944</v>
      </c>
      <c r="M356" s="660">
        <v>96.666857142857154</v>
      </c>
      <c r="N356" s="663">
        <v>14</v>
      </c>
      <c r="O356" s="663">
        <v>1353.33</v>
      </c>
      <c r="P356" s="676">
        <v>0.73684296494724122</v>
      </c>
      <c r="Q356" s="664">
        <v>96.666428571428568</v>
      </c>
    </row>
    <row r="357" spans="1:17" ht="14.4" customHeight="1" x14ac:dyDescent="0.3">
      <c r="A357" s="659" t="s">
        <v>3061</v>
      </c>
      <c r="B357" s="660" t="s">
        <v>2950</v>
      </c>
      <c r="C357" s="660" t="s">
        <v>1643</v>
      </c>
      <c r="D357" s="660" t="s">
        <v>3043</v>
      </c>
      <c r="E357" s="660" t="s">
        <v>3044</v>
      </c>
      <c r="F357" s="663">
        <v>1</v>
      </c>
      <c r="G357" s="663">
        <v>1283.33</v>
      </c>
      <c r="H357" s="660">
        <v>1</v>
      </c>
      <c r="I357" s="660">
        <v>1283.33</v>
      </c>
      <c r="J357" s="663">
        <v>1</v>
      </c>
      <c r="K357" s="663">
        <v>1283.33</v>
      </c>
      <c r="L357" s="660">
        <v>1</v>
      </c>
      <c r="M357" s="660">
        <v>1283.33</v>
      </c>
      <c r="N357" s="663">
        <v>2</v>
      </c>
      <c r="O357" s="663">
        <v>2566.66</v>
      </c>
      <c r="P357" s="676">
        <v>2</v>
      </c>
      <c r="Q357" s="664">
        <v>1283.33</v>
      </c>
    </row>
    <row r="358" spans="1:17" ht="14.4" customHeight="1" x14ac:dyDescent="0.3">
      <c r="A358" s="659" t="s">
        <v>3061</v>
      </c>
      <c r="B358" s="660" t="s">
        <v>2950</v>
      </c>
      <c r="C358" s="660" t="s">
        <v>1643</v>
      </c>
      <c r="D358" s="660" t="s">
        <v>3045</v>
      </c>
      <c r="E358" s="660" t="s">
        <v>3046</v>
      </c>
      <c r="F358" s="663">
        <v>1</v>
      </c>
      <c r="G358" s="663">
        <v>466.67</v>
      </c>
      <c r="H358" s="660">
        <v>1</v>
      </c>
      <c r="I358" s="660">
        <v>466.67</v>
      </c>
      <c r="J358" s="663">
        <v>1</v>
      </c>
      <c r="K358" s="663">
        <v>466.67</v>
      </c>
      <c r="L358" s="660">
        <v>1</v>
      </c>
      <c r="M358" s="660">
        <v>466.67</v>
      </c>
      <c r="N358" s="663"/>
      <c r="O358" s="663"/>
      <c r="P358" s="676"/>
      <c r="Q358" s="664"/>
    </row>
    <row r="359" spans="1:17" ht="14.4" customHeight="1" x14ac:dyDescent="0.3">
      <c r="A359" s="659" t="s">
        <v>3061</v>
      </c>
      <c r="B359" s="660" t="s">
        <v>2950</v>
      </c>
      <c r="C359" s="660" t="s">
        <v>1643</v>
      </c>
      <c r="D359" s="660" t="s">
        <v>3047</v>
      </c>
      <c r="E359" s="660" t="s">
        <v>3048</v>
      </c>
      <c r="F359" s="663">
        <v>13</v>
      </c>
      <c r="G359" s="663">
        <v>1516.67</v>
      </c>
      <c r="H359" s="660">
        <v>1</v>
      </c>
      <c r="I359" s="660">
        <v>116.66692307692308</v>
      </c>
      <c r="J359" s="663">
        <v>21</v>
      </c>
      <c r="K359" s="663">
        <v>2450.0100000000002</v>
      </c>
      <c r="L359" s="660">
        <v>1.6153876584886628</v>
      </c>
      <c r="M359" s="660">
        <v>116.66714285714286</v>
      </c>
      <c r="N359" s="663">
        <v>8</v>
      </c>
      <c r="O359" s="663">
        <v>933.34</v>
      </c>
      <c r="P359" s="676">
        <v>0.61538765848866261</v>
      </c>
      <c r="Q359" s="664">
        <v>116.6675</v>
      </c>
    </row>
    <row r="360" spans="1:17" ht="14.4" customHeight="1" x14ac:dyDescent="0.3">
      <c r="A360" s="659" t="s">
        <v>3061</v>
      </c>
      <c r="B360" s="660" t="s">
        <v>2950</v>
      </c>
      <c r="C360" s="660" t="s">
        <v>1643</v>
      </c>
      <c r="D360" s="660" t="s">
        <v>2951</v>
      </c>
      <c r="E360" s="660" t="s">
        <v>2952</v>
      </c>
      <c r="F360" s="663">
        <v>254</v>
      </c>
      <c r="G360" s="663">
        <v>83255.55</v>
      </c>
      <c r="H360" s="660">
        <v>1</v>
      </c>
      <c r="I360" s="660">
        <v>327.77775590551181</v>
      </c>
      <c r="J360" s="663">
        <v>429</v>
      </c>
      <c r="K360" s="663">
        <v>140616.66999999998</v>
      </c>
      <c r="L360" s="660">
        <v>1.6889765306937492</v>
      </c>
      <c r="M360" s="660">
        <v>327.77778554778553</v>
      </c>
      <c r="N360" s="663">
        <v>310</v>
      </c>
      <c r="O360" s="663">
        <v>101611.11</v>
      </c>
      <c r="P360" s="676">
        <v>1.2204725090399378</v>
      </c>
      <c r="Q360" s="664">
        <v>327.7777741935484</v>
      </c>
    </row>
    <row r="361" spans="1:17" ht="14.4" customHeight="1" x14ac:dyDescent="0.3">
      <c r="A361" s="659" t="s">
        <v>3061</v>
      </c>
      <c r="B361" s="660" t="s">
        <v>2950</v>
      </c>
      <c r="C361" s="660" t="s">
        <v>1643</v>
      </c>
      <c r="D361" s="660" t="s">
        <v>3051</v>
      </c>
      <c r="E361" s="660" t="s">
        <v>3052</v>
      </c>
      <c r="F361" s="663">
        <v>1</v>
      </c>
      <c r="G361" s="663">
        <v>833.33</v>
      </c>
      <c r="H361" s="660">
        <v>1</v>
      </c>
      <c r="I361" s="660">
        <v>833.33</v>
      </c>
      <c r="J361" s="663">
        <v>2</v>
      </c>
      <c r="K361" s="663">
        <v>1666.67</v>
      </c>
      <c r="L361" s="660">
        <v>2.0000120000480002</v>
      </c>
      <c r="M361" s="660">
        <v>833.33500000000004</v>
      </c>
      <c r="N361" s="663"/>
      <c r="O361" s="663"/>
      <c r="P361" s="676"/>
      <c r="Q361" s="664"/>
    </row>
    <row r="362" spans="1:17" ht="14.4" customHeight="1" x14ac:dyDescent="0.3">
      <c r="A362" s="659" t="s">
        <v>3061</v>
      </c>
      <c r="B362" s="660" t="s">
        <v>2950</v>
      </c>
      <c r="C362" s="660" t="s">
        <v>1644</v>
      </c>
      <c r="D362" s="660" t="s">
        <v>2980</v>
      </c>
      <c r="E362" s="660" t="s">
        <v>2981</v>
      </c>
      <c r="F362" s="663">
        <v>29</v>
      </c>
      <c r="G362" s="663">
        <v>2255.5599999999995</v>
      </c>
      <c r="H362" s="660">
        <v>1</v>
      </c>
      <c r="I362" s="660">
        <v>77.777931034482748</v>
      </c>
      <c r="J362" s="663">
        <v>31</v>
      </c>
      <c r="K362" s="663">
        <v>2411.1200000000003</v>
      </c>
      <c r="L362" s="660">
        <v>1.0689673517884697</v>
      </c>
      <c r="M362" s="660">
        <v>77.778064516129049</v>
      </c>
      <c r="N362" s="663">
        <v>83</v>
      </c>
      <c r="O362" s="663">
        <v>6455.56</v>
      </c>
      <c r="P362" s="676">
        <v>2.862065296423062</v>
      </c>
      <c r="Q362" s="664">
        <v>77.777831325301207</v>
      </c>
    </row>
    <row r="363" spans="1:17" ht="14.4" customHeight="1" x14ac:dyDescent="0.3">
      <c r="A363" s="659" t="s">
        <v>3061</v>
      </c>
      <c r="B363" s="660" t="s">
        <v>2950</v>
      </c>
      <c r="C363" s="660" t="s">
        <v>1644</v>
      </c>
      <c r="D363" s="660" t="s">
        <v>2986</v>
      </c>
      <c r="E363" s="660" t="s">
        <v>2987</v>
      </c>
      <c r="F363" s="663">
        <v>160</v>
      </c>
      <c r="G363" s="663">
        <v>17777.770000000004</v>
      </c>
      <c r="H363" s="660">
        <v>1</v>
      </c>
      <c r="I363" s="660">
        <v>111.11106250000003</v>
      </c>
      <c r="J363" s="663">
        <v>82</v>
      </c>
      <c r="K363" s="663">
        <v>9111.1099999999988</v>
      </c>
      <c r="L363" s="660">
        <v>0.51250016171882051</v>
      </c>
      <c r="M363" s="660">
        <v>111.11109756097559</v>
      </c>
      <c r="N363" s="663">
        <v>222</v>
      </c>
      <c r="O363" s="663">
        <v>24666.67</v>
      </c>
      <c r="P363" s="676">
        <v>1.3875007945315971</v>
      </c>
      <c r="Q363" s="664">
        <v>111.11112612612612</v>
      </c>
    </row>
    <row r="364" spans="1:17" ht="14.4" customHeight="1" x14ac:dyDescent="0.3">
      <c r="A364" s="659" t="s">
        <v>3061</v>
      </c>
      <c r="B364" s="660" t="s">
        <v>2950</v>
      </c>
      <c r="C364" s="660" t="s">
        <v>1644</v>
      </c>
      <c r="D364" s="660" t="s">
        <v>2994</v>
      </c>
      <c r="E364" s="660" t="s">
        <v>2995</v>
      </c>
      <c r="F364" s="663">
        <v>178</v>
      </c>
      <c r="G364" s="663">
        <v>33226.67</v>
      </c>
      <c r="H364" s="660">
        <v>1</v>
      </c>
      <c r="I364" s="660">
        <v>186.6666853932584</v>
      </c>
      <c r="J364" s="663">
        <v>78</v>
      </c>
      <c r="K364" s="663">
        <v>14560.01</v>
      </c>
      <c r="L364" s="660">
        <v>0.43820250419316775</v>
      </c>
      <c r="M364" s="660">
        <v>186.66679487179488</v>
      </c>
      <c r="N364" s="663">
        <v>191</v>
      </c>
      <c r="O364" s="663">
        <v>35653.33</v>
      </c>
      <c r="P364" s="676">
        <v>1.0730334998963182</v>
      </c>
      <c r="Q364" s="664">
        <v>186.66664921465969</v>
      </c>
    </row>
    <row r="365" spans="1:17" ht="14.4" customHeight="1" x14ac:dyDescent="0.3">
      <c r="A365" s="659" t="s">
        <v>3061</v>
      </c>
      <c r="B365" s="660" t="s">
        <v>2950</v>
      </c>
      <c r="C365" s="660" t="s">
        <v>1644</v>
      </c>
      <c r="D365" s="660" t="s">
        <v>2996</v>
      </c>
      <c r="E365" s="660" t="s">
        <v>2997</v>
      </c>
      <c r="F365" s="663">
        <v>33</v>
      </c>
      <c r="G365" s="663">
        <v>19249.989999999998</v>
      </c>
      <c r="H365" s="660">
        <v>1</v>
      </c>
      <c r="I365" s="660">
        <v>583.33303030303023</v>
      </c>
      <c r="J365" s="663">
        <v>18</v>
      </c>
      <c r="K365" s="663">
        <v>10499.99</v>
      </c>
      <c r="L365" s="660">
        <v>0.54545430932691397</v>
      </c>
      <c r="M365" s="660">
        <v>583.33277777777778</v>
      </c>
      <c r="N365" s="663">
        <v>33</v>
      </c>
      <c r="O365" s="663">
        <v>19249.989999999998</v>
      </c>
      <c r="P365" s="676">
        <v>1</v>
      </c>
      <c r="Q365" s="664">
        <v>583.33303030303023</v>
      </c>
    </row>
    <row r="366" spans="1:17" ht="14.4" customHeight="1" x14ac:dyDescent="0.3">
      <c r="A366" s="659" t="s">
        <v>3061</v>
      </c>
      <c r="B366" s="660" t="s">
        <v>2950</v>
      </c>
      <c r="C366" s="660" t="s">
        <v>1644</v>
      </c>
      <c r="D366" s="660" t="s">
        <v>2998</v>
      </c>
      <c r="E366" s="660" t="s">
        <v>2999</v>
      </c>
      <c r="F366" s="663">
        <v>21</v>
      </c>
      <c r="G366" s="663">
        <v>9800.01</v>
      </c>
      <c r="H366" s="660">
        <v>1</v>
      </c>
      <c r="I366" s="660">
        <v>466.66714285714289</v>
      </c>
      <c r="J366" s="663">
        <v>10</v>
      </c>
      <c r="K366" s="663">
        <v>4666.67</v>
      </c>
      <c r="L366" s="660">
        <v>0.47619033041803016</v>
      </c>
      <c r="M366" s="660">
        <v>466.66700000000003</v>
      </c>
      <c r="N366" s="663">
        <v>20</v>
      </c>
      <c r="O366" s="663">
        <v>9333.34</v>
      </c>
      <c r="P366" s="676">
        <v>0.95238066083606032</v>
      </c>
      <c r="Q366" s="664">
        <v>466.66700000000003</v>
      </c>
    </row>
    <row r="367" spans="1:17" ht="14.4" customHeight="1" x14ac:dyDescent="0.3">
      <c r="A367" s="659" t="s">
        <v>3061</v>
      </c>
      <c r="B367" s="660" t="s">
        <v>2950</v>
      </c>
      <c r="C367" s="660" t="s">
        <v>1644</v>
      </c>
      <c r="D367" s="660" t="s">
        <v>3000</v>
      </c>
      <c r="E367" s="660" t="s">
        <v>2999</v>
      </c>
      <c r="F367" s="663">
        <v>2</v>
      </c>
      <c r="G367" s="663">
        <v>2000</v>
      </c>
      <c r="H367" s="660">
        <v>1</v>
      </c>
      <c r="I367" s="660">
        <v>1000</v>
      </c>
      <c r="J367" s="663">
        <v>6</v>
      </c>
      <c r="K367" s="663">
        <v>6000</v>
      </c>
      <c r="L367" s="660">
        <v>3</v>
      </c>
      <c r="M367" s="660">
        <v>1000</v>
      </c>
      <c r="N367" s="663">
        <v>1</v>
      </c>
      <c r="O367" s="663">
        <v>1000</v>
      </c>
      <c r="P367" s="676">
        <v>0.5</v>
      </c>
      <c r="Q367" s="664">
        <v>1000</v>
      </c>
    </row>
    <row r="368" spans="1:17" ht="14.4" customHeight="1" x14ac:dyDescent="0.3">
      <c r="A368" s="659" t="s">
        <v>3061</v>
      </c>
      <c r="B368" s="660" t="s">
        <v>2950</v>
      </c>
      <c r="C368" s="660" t="s">
        <v>1644</v>
      </c>
      <c r="D368" s="660" t="s">
        <v>3001</v>
      </c>
      <c r="E368" s="660" t="s">
        <v>3002</v>
      </c>
      <c r="F368" s="663">
        <v>1</v>
      </c>
      <c r="G368" s="663">
        <v>666.67</v>
      </c>
      <c r="H368" s="660">
        <v>1</v>
      </c>
      <c r="I368" s="660">
        <v>666.67</v>
      </c>
      <c r="J368" s="663"/>
      <c r="K368" s="663"/>
      <c r="L368" s="660"/>
      <c r="M368" s="660"/>
      <c r="N368" s="663"/>
      <c r="O368" s="663"/>
      <c r="P368" s="676"/>
      <c r="Q368" s="664"/>
    </row>
    <row r="369" spans="1:17" ht="14.4" customHeight="1" x14ac:dyDescent="0.3">
      <c r="A369" s="659" t="s">
        <v>3061</v>
      </c>
      <c r="B369" s="660" t="s">
        <v>2950</v>
      </c>
      <c r="C369" s="660" t="s">
        <v>1644</v>
      </c>
      <c r="D369" s="660" t="s">
        <v>3003</v>
      </c>
      <c r="E369" s="660" t="s">
        <v>3004</v>
      </c>
      <c r="F369" s="663">
        <v>97</v>
      </c>
      <c r="G369" s="663">
        <v>4850</v>
      </c>
      <c r="H369" s="660">
        <v>1</v>
      </c>
      <c r="I369" s="660">
        <v>50</v>
      </c>
      <c r="J369" s="663">
        <v>94</v>
      </c>
      <c r="K369" s="663">
        <v>4700</v>
      </c>
      <c r="L369" s="660">
        <v>0.96907216494845361</v>
      </c>
      <c r="M369" s="660">
        <v>50</v>
      </c>
      <c r="N369" s="663">
        <v>206</v>
      </c>
      <c r="O369" s="663">
        <v>10300</v>
      </c>
      <c r="P369" s="676">
        <v>2.1237113402061856</v>
      </c>
      <c r="Q369" s="664">
        <v>50</v>
      </c>
    </row>
    <row r="370" spans="1:17" ht="14.4" customHeight="1" x14ac:dyDescent="0.3">
      <c r="A370" s="659" t="s">
        <v>3061</v>
      </c>
      <c r="B370" s="660" t="s">
        <v>2950</v>
      </c>
      <c r="C370" s="660" t="s">
        <v>1644</v>
      </c>
      <c r="D370" s="660" t="s">
        <v>3007</v>
      </c>
      <c r="E370" s="660" t="s">
        <v>3008</v>
      </c>
      <c r="F370" s="663">
        <v>1</v>
      </c>
      <c r="G370" s="663">
        <v>101.11</v>
      </c>
      <c r="H370" s="660">
        <v>1</v>
      </c>
      <c r="I370" s="660">
        <v>101.11</v>
      </c>
      <c r="J370" s="663"/>
      <c r="K370" s="663"/>
      <c r="L370" s="660"/>
      <c r="M370" s="660"/>
      <c r="N370" s="663">
        <v>1</v>
      </c>
      <c r="O370" s="663">
        <v>101.11</v>
      </c>
      <c r="P370" s="676">
        <v>1</v>
      </c>
      <c r="Q370" s="664">
        <v>101.11</v>
      </c>
    </row>
    <row r="371" spans="1:17" ht="14.4" customHeight="1" x14ac:dyDescent="0.3">
      <c r="A371" s="659" t="s">
        <v>3061</v>
      </c>
      <c r="B371" s="660" t="s">
        <v>2950</v>
      </c>
      <c r="C371" s="660" t="s">
        <v>1644</v>
      </c>
      <c r="D371" s="660" t="s">
        <v>3011</v>
      </c>
      <c r="E371" s="660" t="s">
        <v>3012</v>
      </c>
      <c r="F371" s="663">
        <v>26</v>
      </c>
      <c r="G371" s="663">
        <v>0</v>
      </c>
      <c r="H371" s="660"/>
      <c r="I371" s="660">
        <v>0</v>
      </c>
      <c r="J371" s="663">
        <v>16</v>
      </c>
      <c r="K371" s="663">
        <v>0</v>
      </c>
      <c r="L371" s="660"/>
      <c r="M371" s="660">
        <v>0</v>
      </c>
      <c r="N371" s="663">
        <v>32</v>
      </c>
      <c r="O371" s="663">
        <v>0</v>
      </c>
      <c r="P371" s="676"/>
      <c r="Q371" s="664">
        <v>0</v>
      </c>
    </row>
    <row r="372" spans="1:17" ht="14.4" customHeight="1" x14ac:dyDescent="0.3">
      <c r="A372" s="659" t="s">
        <v>3061</v>
      </c>
      <c r="B372" s="660" t="s">
        <v>2950</v>
      </c>
      <c r="C372" s="660" t="s">
        <v>1644</v>
      </c>
      <c r="D372" s="660" t="s">
        <v>3017</v>
      </c>
      <c r="E372" s="660" t="s">
        <v>3018</v>
      </c>
      <c r="F372" s="663">
        <v>1</v>
      </c>
      <c r="G372" s="663">
        <v>0</v>
      </c>
      <c r="H372" s="660"/>
      <c r="I372" s="660">
        <v>0</v>
      </c>
      <c r="J372" s="663">
        <v>1</v>
      </c>
      <c r="K372" s="663">
        <v>0</v>
      </c>
      <c r="L372" s="660"/>
      <c r="M372" s="660">
        <v>0</v>
      </c>
      <c r="N372" s="663"/>
      <c r="O372" s="663"/>
      <c r="P372" s="676"/>
      <c r="Q372" s="664"/>
    </row>
    <row r="373" spans="1:17" ht="14.4" customHeight="1" x14ac:dyDescent="0.3">
      <c r="A373" s="659" t="s">
        <v>3061</v>
      </c>
      <c r="B373" s="660" t="s">
        <v>2950</v>
      </c>
      <c r="C373" s="660" t="s">
        <v>1644</v>
      </c>
      <c r="D373" s="660" t="s">
        <v>3019</v>
      </c>
      <c r="E373" s="660" t="s">
        <v>3020</v>
      </c>
      <c r="F373" s="663">
        <v>1</v>
      </c>
      <c r="G373" s="663">
        <v>455.56</v>
      </c>
      <c r="H373" s="660">
        <v>1</v>
      </c>
      <c r="I373" s="660">
        <v>455.56</v>
      </c>
      <c r="J373" s="663"/>
      <c r="K373" s="663"/>
      <c r="L373" s="660"/>
      <c r="M373" s="660"/>
      <c r="N373" s="663"/>
      <c r="O373" s="663"/>
      <c r="P373" s="676"/>
      <c r="Q373" s="664"/>
    </row>
    <row r="374" spans="1:17" ht="14.4" customHeight="1" x14ac:dyDescent="0.3">
      <c r="A374" s="659" t="s">
        <v>3061</v>
      </c>
      <c r="B374" s="660" t="s">
        <v>2950</v>
      </c>
      <c r="C374" s="660" t="s">
        <v>1644</v>
      </c>
      <c r="D374" s="660" t="s">
        <v>3021</v>
      </c>
      <c r="E374" s="660" t="s">
        <v>3022</v>
      </c>
      <c r="F374" s="663">
        <v>883</v>
      </c>
      <c r="G374" s="663">
        <v>0</v>
      </c>
      <c r="H374" s="660"/>
      <c r="I374" s="660">
        <v>0</v>
      </c>
      <c r="J374" s="663">
        <v>444</v>
      </c>
      <c r="K374" s="663">
        <v>0</v>
      </c>
      <c r="L374" s="660"/>
      <c r="M374" s="660">
        <v>0</v>
      </c>
      <c r="N374" s="663">
        <v>909</v>
      </c>
      <c r="O374" s="663">
        <v>0</v>
      </c>
      <c r="P374" s="676"/>
      <c r="Q374" s="664">
        <v>0</v>
      </c>
    </row>
    <row r="375" spans="1:17" ht="14.4" customHeight="1" x14ac:dyDescent="0.3">
      <c r="A375" s="659" t="s">
        <v>3061</v>
      </c>
      <c r="B375" s="660" t="s">
        <v>2950</v>
      </c>
      <c r="C375" s="660" t="s">
        <v>1644</v>
      </c>
      <c r="D375" s="660" t="s">
        <v>3025</v>
      </c>
      <c r="E375" s="660" t="s">
        <v>3026</v>
      </c>
      <c r="F375" s="663"/>
      <c r="G375" s="663"/>
      <c r="H375" s="660"/>
      <c r="I375" s="660"/>
      <c r="J375" s="663">
        <v>2</v>
      </c>
      <c r="K375" s="663">
        <v>155.56</v>
      </c>
      <c r="L375" s="660"/>
      <c r="M375" s="660">
        <v>77.78</v>
      </c>
      <c r="N375" s="663"/>
      <c r="O375" s="663"/>
      <c r="P375" s="676"/>
      <c r="Q375" s="664"/>
    </row>
    <row r="376" spans="1:17" ht="14.4" customHeight="1" x14ac:dyDescent="0.3">
      <c r="A376" s="659" t="s">
        <v>3061</v>
      </c>
      <c r="B376" s="660" t="s">
        <v>2950</v>
      </c>
      <c r="C376" s="660" t="s">
        <v>1644</v>
      </c>
      <c r="D376" s="660" t="s">
        <v>3029</v>
      </c>
      <c r="E376" s="660" t="s">
        <v>3030</v>
      </c>
      <c r="F376" s="663">
        <v>300</v>
      </c>
      <c r="G376" s="663">
        <v>26666.67</v>
      </c>
      <c r="H376" s="660">
        <v>1</v>
      </c>
      <c r="I376" s="660">
        <v>88.888899999999992</v>
      </c>
      <c r="J376" s="663">
        <v>160</v>
      </c>
      <c r="K376" s="663">
        <v>14222.22</v>
      </c>
      <c r="L376" s="660">
        <v>0.53333318333335211</v>
      </c>
      <c r="M376" s="660">
        <v>88.888874999999999</v>
      </c>
      <c r="N376" s="663">
        <v>294</v>
      </c>
      <c r="O376" s="663">
        <v>26133.339999999997</v>
      </c>
      <c r="P376" s="676">
        <v>0.980000127499984</v>
      </c>
      <c r="Q376" s="664">
        <v>88.888911564625843</v>
      </c>
    </row>
    <row r="377" spans="1:17" ht="14.4" customHeight="1" x14ac:dyDescent="0.3">
      <c r="A377" s="659" t="s">
        <v>3061</v>
      </c>
      <c r="B377" s="660" t="s">
        <v>2950</v>
      </c>
      <c r="C377" s="660" t="s">
        <v>1644</v>
      </c>
      <c r="D377" s="660" t="s">
        <v>3033</v>
      </c>
      <c r="E377" s="660" t="s">
        <v>3034</v>
      </c>
      <c r="F377" s="663">
        <v>48</v>
      </c>
      <c r="G377" s="663">
        <v>4640</v>
      </c>
      <c r="H377" s="660">
        <v>1</v>
      </c>
      <c r="I377" s="660">
        <v>96.666666666666671</v>
      </c>
      <c r="J377" s="663">
        <v>18</v>
      </c>
      <c r="K377" s="663">
        <v>1740</v>
      </c>
      <c r="L377" s="660">
        <v>0.375</v>
      </c>
      <c r="M377" s="660">
        <v>96.666666666666671</v>
      </c>
      <c r="N377" s="663">
        <v>64</v>
      </c>
      <c r="O377" s="663">
        <v>6186.67</v>
      </c>
      <c r="P377" s="676">
        <v>1.3333340517241379</v>
      </c>
      <c r="Q377" s="664">
        <v>96.666718750000001</v>
      </c>
    </row>
    <row r="378" spans="1:17" ht="14.4" customHeight="1" x14ac:dyDescent="0.3">
      <c r="A378" s="659" t="s">
        <v>3061</v>
      </c>
      <c r="B378" s="660" t="s">
        <v>2950</v>
      </c>
      <c r="C378" s="660" t="s">
        <v>1644</v>
      </c>
      <c r="D378" s="660" t="s">
        <v>3035</v>
      </c>
      <c r="E378" s="660" t="s">
        <v>3036</v>
      </c>
      <c r="F378" s="663">
        <v>1</v>
      </c>
      <c r="G378" s="663">
        <v>333.33</v>
      </c>
      <c r="H378" s="660">
        <v>1</v>
      </c>
      <c r="I378" s="660">
        <v>333.33</v>
      </c>
      <c r="J378" s="663"/>
      <c r="K378" s="663"/>
      <c r="L378" s="660"/>
      <c r="M378" s="660"/>
      <c r="N378" s="663"/>
      <c r="O378" s="663"/>
      <c r="P378" s="676"/>
      <c r="Q378" s="664"/>
    </row>
    <row r="379" spans="1:17" ht="14.4" customHeight="1" x14ac:dyDescent="0.3">
      <c r="A379" s="659" t="s">
        <v>3061</v>
      </c>
      <c r="B379" s="660" t="s">
        <v>2950</v>
      </c>
      <c r="C379" s="660" t="s">
        <v>1644</v>
      </c>
      <c r="D379" s="660" t="s">
        <v>3043</v>
      </c>
      <c r="E379" s="660" t="s">
        <v>3044</v>
      </c>
      <c r="F379" s="663">
        <v>5</v>
      </c>
      <c r="G379" s="663">
        <v>6416.67</v>
      </c>
      <c r="H379" s="660">
        <v>1</v>
      </c>
      <c r="I379" s="660">
        <v>1283.3340000000001</v>
      </c>
      <c r="J379" s="663">
        <v>2</v>
      </c>
      <c r="K379" s="663">
        <v>2566.67</v>
      </c>
      <c r="L379" s="660">
        <v>0.40000031168814976</v>
      </c>
      <c r="M379" s="660">
        <v>1283.335</v>
      </c>
      <c r="N379" s="663">
        <v>2</v>
      </c>
      <c r="O379" s="663">
        <v>2566.66</v>
      </c>
      <c r="P379" s="676">
        <v>0.39999875324740086</v>
      </c>
      <c r="Q379" s="664">
        <v>1283.33</v>
      </c>
    </row>
    <row r="380" spans="1:17" ht="14.4" customHeight="1" x14ac:dyDescent="0.3">
      <c r="A380" s="659" t="s">
        <v>3061</v>
      </c>
      <c r="B380" s="660" t="s">
        <v>2950</v>
      </c>
      <c r="C380" s="660" t="s">
        <v>1644</v>
      </c>
      <c r="D380" s="660" t="s">
        <v>3045</v>
      </c>
      <c r="E380" s="660" t="s">
        <v>3046</v>
      </c>
      <c r="F380" s="663">
        <v>4</v>
      </c>
      <c r="G380" s="663">
        <v>1866.67</v>
      </c>
      <c r="H380" s="660">
        <v>1</v>
      </c>
      <c r="I380" s="660">
        <v>466.66750000000002</v>
      </c>
      <c r="J380" s="663">
        <v>4</v>
      </c>
      <c r="K380" s="663">
        <v>1866.67</v>
      </c>
      <c r="L380" s="660">
        <v>1</v>
      </c>
      <c r="M380" s="660">
        <v>466.66750000000002</v>
      </c>
      <c r="N380" s="663">
        <v>3</v>
      </c>
      <c r="O380" s="663">
        <v>1400</v>
      </c>
      <c r="P380" s="676">
        <v>0.74999866071667731</v>
      </c>
      <c r="Q380" s="664">
        <v>466.66666666666669</v>
      </c>
    </row>
    <row r="381" spans="1:17" ht="14.4" customHeight="1" x14ac:dyDescent="0.3">
      <c r="A381" s="659" t="s">
        <v>3061</v>
      </c>
      <c r="B381" s="660" t="s">
        <v>2950</v>
      </c>
      <c r="C381" s="660" t="s">
        <v>1644</v>
      </c>
      <c r="D381" s="660" t="s">
        <v>3047</v>
      </c>
      <c r="E381" s="660" t="s">
        <v>3048</v>
      </c>
      <c r="F381" s="663">
        <v>67</v>
      </c>
      <c r="G381" s="663">
        <v>7816.67</v>
      </c>
      <c r="H381" s="660">
        <v>1</v>
      </c>
      <c r="I381" s="660">
        <v>116.66671641791045</v>
      </c>
      <c r="J381" s="663">
        <v>38</v>
      </c>
      <c r="K381" s="663">
        <v>4433.3500000000004</v>
      </c>
      <c r="L381" s="660">
        <v>0.56716606943877645</v>
      </c>
      <c r="M381" s="660">
        <v>116.66710526315791</v>
      </c>
      <c r="N381" s="663">
        <v>64</v>
      </c>
      <c r="O381" s="663">
        <v>7466.67</v>
      </c>
      <c r="P381" s="676">
        <v>0.95522389969130073</v>
      </c>
      <c r="Q381" s="664">
        <v>116.66671875</v>
      </c>
    </row>
    <row r="382" spans="1:17" ht="14.4" customHeight="1" x14ac:dyDescent="0.3">
      <c r="A382" s="659" t="s">
        <v>3061</v>
      </c>
      <c r="B382" s="660" t="s">
        <v>2950</v>
      </c>
      <c r="C382" s="660" t="s">
        <v>1644</v>
      </c>
      <c r="D382" s="660" t="s">
        <v>2951</v>
      </c>
      <c r="E382" s="660" t="s">
        <v>2952</v>
      </c>
      <c r="F382" s="663">
        <v>922</v>
      </c>
      <c r="G382" s="663">
        <v>302211.12</v>
      </c>
      <c r="H382" s="660">
        <v>1</v>
      </c>
      <c r="I382" s="660">
        <v>327.77778741865507</v>
      </c>
      <c r="J382" s="663">
        <v>475</v>
      </c>
      <c r="K382" s="663">
        <v>155694.45000000001</v>
      </c>
      <c r="L382" s="660">
        <v>0.51518438500873165</v>
      </c>
      <c r="M382" s="660">
        <v>327.77778947368421</v>
      </c>
      <c r="N382" s="663">
        <v>962</v>
      </c>
      <c r="O382" s="663">
        <v>315322.23</v>
      </c>
      <c r="P382" s="676">
        <v>1.0433839429866114</v>
      </c>
      <c r="Q382" s="664">
        <v>327.77778586278583</v>
      </c>
    </row>
    <row r="383" spans="1:17" ht="14.4" customHeight="1" x14ac:dyDescent="0.3">
      <c r="A383" s="659" t="s">
        <v>3061</v>
      </c>
      <c r="B383" s="660" t="s">
        <v>2950</v>
      </c>
      <c r="C383" s="660" t="s">
        <v>1644</v>
      </c>
      <c r="D383" s="660" t="s">
        <v>3051</v>
      </c>
      <c r="E383" s="660" t="s">
        <v>3052</v>
      </c>
      <c r="F383" s="663">
        <v>1</v>
      </c>
      <c r="G383" s="663">
        <v>833.33</v>
      </c>
      <c r="H383" s="660">
        <v>1</v>
      </c>
      <c r="I383" s="660">
        <v>833.33</v>
      </c>
      <c r="J383" s="663"/>
      <c r="K383" s="663"/>
      <c r="L383" s="660"/>
      <c r="M383" s="660"/>
      <c r="N383" s="663"/>
      <c r="O383" s="663"/>
      <c r="P383" s="676"/>
      <c r="Q383" s="664"/>
    </row>
    <row r="384" spans="1:17" ht="14.4" customHeight="1" x14ac:dyDescent="0.3">
      <c r="A384" s="659" t="s">
        <v>3061</v>
      </c>
      <c r="B384" s="660" t="s">
        <v>2950</v>
      </c>
      <c r="C384" s="660" t="s">
        <v>1659</v>
      </c>
      <c r="D384" s="660" t="s">
        <v>2980</v>
      </c>
      <c r="E384" s="660" t="s">
        <v>2981</v>
      </c>
      <c r="F384" s="663"/>
      <c r="G384" s="663"/>
      <c r="H384" s="660"/>
      <c r="I384" s="660"/>
      <c r="J384" s="663"/>
      <c r="K384" s="663"/>
      <c r="L384" s="660"/>
      <c r="M384" s="660"/>
      <c r="N384" s="663">
        <v>7</v>
      </c>
      <c r="O384" s="663">
        <v>544.45000000000005</v>
      </c>
      <c r="P384" s="676"/>
      <c r="Q384" s="664">
        <v>77.778571428571439</v>
      </c>
    </row>
    <row r="385" spans="1:17" ht="14.4" customHeight="1" x14ac:dyDescent="0.3">
      <c r="A385" s="659" t="s">
        <v>3061</v>
      </c>
      <c r="B385" s="660" t="s">
        <v>2950</v>
      </c>
      <c r="C385" s="660" t="s">
        <v>1659</v>
      </c>
      <c r="D385" s="660" t="s">
        <v>2986</v>
      </c>
      <c r="E385" s="660" t="s">
        <v>2987</v>
      </c>
      <c r="F385" s="663"/>
      <c r="G385" s="663"/>
      <c r="H385" s="660"/>
      <c r="I385" s="660"/>
      <c r="J385" s="663"/>
      <c r="K385" s="663"/>
      <c r="L385" s="660"/>
      <c r="M385" s="660"/>
      <c r="N385" s="663">
        <v>48</v>
      </c>
      <c r="O385" s="663">
        <v>5333.33</v>
      </c>
      <c r="P385" s="676"/>
      <c r="Q385" s="664">
        <v>111.11104166666667</v>
      </c>
    </row>
    <row r="386" spans="1:17" ht="14.4" customHeight="1" x14ac:dyDescent="0.3">
      <c r="A386" s="659" t="s">
        <v>3061</v>
      </c>
      <c r="B386" s="660" t="s">
        <v>2950</v>
      </c>
      <c r="C386" s="660" t="s">
        <v>1659</v>
      </c>
      <c r="D386" s="660" t="s">
        <v>2994</v>
      </c>
      <c r="E386" s="660" t="s">
        <v>2995</v>
      </c>
      <c r="F386" s="663"/>
      <c r="G386" s="663"/>
      <c r="H386" s="660"/>
      <c r="I386" s="660"/>
      <c r="J386" s="663"/>
      <c r="K386" s="663"/>
      <c r="L386" s="660"/>
      <c r="M386" s="660"/>
      <c r="N386" s="663">
        <v>61</v>
      </c>
      <c r="O386" s="663">
        <v>11386.67</v>
      </c>
      <c r="P386" s="676"/>
      <c r="Q386" s="664">
        <v>186.66672131147541</v>
      </c>
    </row>
    <row r="387" spans="1:17" ht="14.4" customHeight="1" x14ac:dyDescent="0.3">
      <c r="A387" s="659" t="s">
        <v>3061</v>
      </c>
      <c r="B387" s="660" t="s">
        <v>2950</v>
      </c>
      <c r="C387" s="660" t="s">
        <v>1659</v>
      </c>
      <c r="D387" s="660" t="s">
        <v>2996</v>
      </c>
      <c r="E387" s="660" t="s">
        <v>2997</v>
      </c>
      <c r="F387" s="663"/>
      <c r="G387" s="663"/>
      <c r="H387" s="660"/>
      <c r="I387" s="660"/>
      <c r="J387" s="663"/>
      <c r="K387" s="663"/>
      <c r="L387" s="660"/>
      <c r="M387" s="660"/>
      <c r="N387" s="663">
        <v>20</v>
      </c>
      <c r="O387" s="663">
        <v>11666.66</v>
      </c>
      <c r="P387" s="676"/>
      <c r="Q387" s="664">
        <v>583.33299999999997</v>
      </c>
    </row>
    <row r="388" spans="1:17" ht="14.4" customHeight="1" x14ac:dyDescent="0.3">
      <c r="A388" s="659" t="s">
        <v>3061</v>
      </c>
      <c r="B388" s="660" t="s">
        <v>2950</v>
      </c>
      <c r="C388" s="660" t="s">
        <v>1659</v>
      </c>
      <c r="D388" s="660" t="s">
        <v>2998</v>
      </c>
      <c r="E388" s="660" t="s">
        <v>2999</v>
      </c>
      <c r="F388" s="663"/>
      <c r="G388" s="663"/>
      <c r="H388" s="660"/>
      <c r="I388" s="660"/>
      <c r="J388" s="663"/>
      <c r="K388" s="663"/>
      <c r="L388" s="660"/>
      <c r="M388" s="660"/>
      <c r="N388" s="663">
        <v>4</v>
      </c>
      <c r="O388" s="663">
        <v>1866.67</v>
      </c>
      <c r="P388" s="676"/>
      <c r="Q388" s="664">
        <v>466.66750000000002</v>
      </c>
    </row>
    <row r="389" spans="1:17" ht="14.4" customHeight="1" x14ac:dyDescent="0.3">
      <c r="A389" s="659" t="s">
        <v>3061</v>
      </c>
      <c r="B389" s="660" t="s">
        <v>2950</v>
      </c>
      <c r="C389" s="660" t="s">
        <v>1659</v>
      </c>
      <c r="D389" s="660" t="s">
        <v>3003</v>
      </c>
      <c r="E389" s="660" t="s">
        <v>3004</v>
      </c>
      <c r="F389" s="663"/>
      <c r="G389" s="663"/>
      <c r="H389" s="660"/>
      <c r="I389" s="660"/>
      <c r="J389" s="663"/>
      <c r="K389" s="663"/>
      <c r="L389" s="660"/>
      <c r="M389" s="660"/>
      <c r="N389" s="663">
        <v>10</v>
      </c>
      <c r="O389" s="663">
        <v>500</v>
      </c>
      <c r="P389" s="676"/>
      <c r="Q389" s="664">
        <v>50</v>
      </c>
    </row>
    <row r="390" spans="1:17" ht="14.4" customHeight="1" x14ac:dyDescent="0.3">
      <c r="A390" s="659" t="s">
        <v>3061</v>
      </c>
      <c r="B390" s="660" t="s">
        <v>2950</v>
      </c>
      <c r="C390" s="660" t="s">
        <v>1659</v>
      </c>
      <c r="D390" s="660" t="s">
        <v>3007</v>
      </c>
      <c r="E390" s="660" t="s">
        <v>3008</v>
      </c>
      <c r="F390" s="663"/>
      <c r="G390" s="663"/>
      <c r="H390" s="660"/>
      <c r="I390" s="660"/>
      <c r="J390" s="663"/>
      <c r="K390" s="663"/>
      <c r="L390" s="660"/>
      <c r="M390" s="660"/>
      <c r="N390" s="663">
        <v>1</v>
      </c>
      <c r="O390" s="663">
        <v>101.11</v>
      </c>
      <c r="P390" s="676"/>
      <c r="Q390" s="664">
        <v>101.11</v>
      </c>
    </row>
    <row r="391" spans="1:17" ht="14.4" customHeight="1" x14ac:dyDescent="0.3">
      <c r="A391" s="659" t="s">
        <v>3061</v>
      </c>
      <c r="B391" s="660" t="s">
        <v>2950</v>
      </c>
      <c r="C391" s="660" t="s">
        <v>1659</v>
      </c>
      <c r="D391" s="660" t="s">
        <v>3011</v>
      </c>
      <c r="E391" s="660" t="s">
        <v>3012</v>
      </c>
      <c r="F391" s="663"/>
      <c r="G391" s="663"/>
      <c r="H391" s="660"/>
      <c r="I391" s="660"/>
      <c r="J391" s="663"/>
      <c r="K391" s="663"/>
      <c r="L391" s="660"/>
      <c r="M391" s="660"/>
      <c r="N391" s="663">
        <v>9</v>
      </c>
      <c r="O391" s="663">
        <v>0</v>
      </c>
      <c r="P391" s="676"/>
      <c r="Q391" s="664">
        <v>0</v>
      </c>
    </row>
    <row r="392" spans="1:17" ht="14.4" customHeight="1" x14ac:dyDescent="0.3">
      <c r="A392" s="659" t="s">
        <v>3061</v>
      </c>
      <c r="B392" s="660" t="s">
        <v>2950</v>
      </c>
      <c r="C392" s="660" t="s">
        <v>1659</v>
      </c>
      <c r="D392" s="660" t="s">
        <v>3021</v>
      </c>
      <c r="E392" s="660" t="s">
        <v>3022</v>
      </c>
      <c r="F392" s="663"/>
      <c r="G392" s="663"/>
      <c r="H392" s="660"/>
      <c r="I392" s="660"/>
      <c r="J392" s="663"/>
      <c r="K392" s="663"/>
      <c r="L392" s="660"/>
      <c r="M392" s="660"/>
      <c r="N392" s="663">
        <v>161</v>
      </c>
      <c r="O392" s="663">
        <v>0</v>
      </c>
      <c r="P392" s="676"/>
      <c r="Q392" s="664">
        <v>0</v>
      </c>
    </row>
    <row r="393" spans="1:17" ht="14.4" customHeight="1" x14ac:dyDescent="0.3">
      <c r="A393" s="659" t="s">
        <v>3061</v>
      </c>
      <c r="B393" s="660" t="s">
        <v>2950</v>
      </c>
      <c r="C393" s="660" t="s">
        <v>1659</v>
      </c>
      <c r="D393" s="660" t="s">
        <v>3029</v>
      </c>
      <c r="E393" s="660" t="s">
        <v>3030</v>
      </c>
      <c r="F393" s="663"/>
      <c r="G393" s="663"/>
      <c r="H393" s="660"/>
      <c r="I393" s="660"/>
      <c r="J393" s="663"/>
      <c r="K393" s="663"/>
      <c r="L393" s="660"/>
      <c r="M393" s="660"/>
      <c r="N393" s="663">
        <v>74</v>
      </c>
      <c r="O393" s="663">
        <v>6577.78</v>
      </c>
      <c r="P393" s="676"/>
      <c r="Q393" s="664">
        <v>88.888918918918918</v>
      </c>
    </row>
    <row r="394" spans="1:17" ht="14.4" customHeight="1" x14ac:dyDescent="0.3">
      <c r="A394" s="659" t="s">
        <v>3061</v>
      </c>
      <c r="B394" s="660" t="s">
        <v>2950</v>
      </c>
      <c r="C394" s="660" t="s">
        <v>1659</v>
      </c>
      <c r="D394" s="660" t="s">
        <v>3033</v>
      </c>
      <c r="E394" s="660" t="s">
        <v>3034</v>
      </c>
      <c r="F394" s="663"/>
      <c r="G394" s="663"/>
      <c r="H394" s="660"/>
      <c r="I394" s="660"/>
      <c r="J394" s="663"/>
      <c r="K394" s="663"/>
      <c r="L394" s="660"/>
      <c r="M394" s="660"/>
      <c r="N394" s="663">
        <v>9</v>
      </c>
      <c r="O394" s="663">
        <v>870</v>
      </c>
      <c r="P394" s="676"/>
      <c r="Q394" s="664">
        <v>96.666666666666671</v>
      </c>
    </row>
    <row r="395" spans="1:17" ht="14.4" customHeight="1" x14ac:dyDescent="0.3">
      <c r="A395" s="659" t="s">
        <v>3061</v>
      </c>
      <c r="B395" s="660" t="s">
        <v>2950</v>
      </c>
      <c r="C395" s="660" t="s">
        <v>1659</v>
      </c>
      <c r="D395" s="660" t="s">
        <v>3047</v>
      </c>
      <c r="E395" s="660" t="s">
        <v>3048</v>
      </c>
      <c r="F395" s="663"/>
      <c r="G395" s="663"/>
      <c r="H395" s="660"/>
      <c r="I395" s="660"/>
      <c r="J395" s="663"/>
      <c r="K395" s="663"/>
      <c r="L395" s="660"/>
      <c r="M395" s="660"/>
      <c r="N395" s="663">
        <v>1</v>
      </c>
      <c r="O395" s="663">
        <v>116.67</v>
      </c>
      <c r="P395" s="676"/>
      <c r="Q395" s="664">
        <v>116.67</v>
      </c>
    </row>
    <row r="396" spans="1:17" ht="14.4" customHeight="1" x14ac:dyDescent="0.3">
      <c r="A396" s="659" t="s">
        <v>3061</v>
      </c>
      <c r="B396" s="660" t="s">
        <v>2950</v>
      </c>
      <c r="C396" s="660" t="s">
        <v>1659</v>
      </c>
      <c r="D396" s="660" t="s">
        <v>2951</v>
      </c>
      <c r="E396" s="660" t="s">
        <v>2952</v>
      </c>
      <c r="F396" s="663"/>
      <c r="G396" s="663"/>
      <c r="H396" s="660"/>
      <c r="I396" s="660"/>
      <c r="J396" s="663"/>
      <c r="K396" s="663"/>
      <c r="L396" s="660"/>
      <c r="M396" s="660"/>
      <c r="N396" s="663">
        <v>170</v>
      </c>
      <c r="O396" s="663">
        <v>55722.22</v>
      </c>
      <c r="P396" s="676"/>
      <c r="Q396" s="664">
        <v>327.77776470588236</v>
      </c>
    </row>
    <row r="397" spans="1:17" ht="14.4" customHeight="1" x14ac:dyDescent="0.3">
      <c r="A397" s="659" t="s">
        <v>3061</v>
      </c>
      <c r="B397" s="660" t="s">
        <v>2950</v>
      </c>
      <c r="C397" s="660" t="s">
        <v>1645</v>
      </c>
      <c r="D397" s="660" t="s">
        <v>2980</v>
      </c>
      <c r="E397" s="660" t="s">
        <v>2981</v>
      </c>
      <c r="F397" s="663"/>
      <c r="G397" s="663"/>
      <c r="H397" s="660"/>
      <c r="I397" s="660"/>
      <c r="J397" s="663">
        <v>62</v>
      </c>
      <c r="K397" s="663">
        <v>4822.22</v>
      </c>
      <c r="L397" s="660"/>
      <c r="M397" s="660">
        <v>77.777741935483874</v>
      </c>
      <c r="N397" s="663">
        <v>38</v>
      </c>
      <c r="O397" s="663">
        <v>2955.54</v>
      </c>
      <c r="P397" s="676"/>
      <c r="Q397" s="664">
        <v>77.777368421052628</v>
      </c>
    </row>
    <row r="398" spans="1:17" ht="14.4" customHeight="1" x14ac:dyDescent="0.3">
      <c r="A398" s="659" t="s">
        <v>3061</v>
      </c>
      <c r="B398" s="660" t="s">
        <v>2950</v>
      </c>
      <c r="C398" s="660" t="s">
        <v>1645</v>
      </c>
      <c r="D398" s="660" t="s">
        <v>2986</v>
      </c>
      <c r="E398" s="660" t="s">
        <v>2987</v>
      </c>
      <c r="F398" s="663"/>
      <c r="G398" s="663"/>
      <c r="H398" s="660"/>
      <c r="I398" s="660"/>
      <c r="J398" s="663">
        <v>134</v>
      </c>
      <c r="K398" s="663">
        <v>14888.89</v>
      </c>
      <c r="L398" s="660"/>
      <c r="M398" s="660">
        <v>111.11111940298507</v>
      </c>
      <c r="N398" s="663">
        <v>141</v>
      </c>
      <c r="O398" s="663">
        <v>15666.66</v>
      </c>
      <c r="P398" s="676"/>
      <c r="Q398" s="664">
        <v>111.11106382978723</v>
      </c>
    </row>
    <row r="399" spans="1:17" ht="14.4" customHeight="1" x14ac:dyDescent="0.3">
      <c r="A399" s="659" t="s">
        <v>3061</v>
      </c>
      <c r="B399" s="660" t="s">
        <v>2950</v>
      </c>
      <c r="C399" s="660" t="s">
        <v>1645</v>
      </c>
      <c r="D399" s="660" t="s">
        <v>2994</v>
      </c>
      <c r="E399" s="660" t="s">
        <v>2995</v>
      </c>
      <c r="F399" s="663"/>
      <c r="G399" s="663"/>
      <c r="H399" s="660"/>
      <c r="I399" s="660"/>
      <c r="J399" s="663">
        <v>138</v>
      </c>
      <c r="K399" s="663">
        <v>25760.010000000002</v>
      </c>
      <c r="L399" s="660"/>
      <c r="M399" s="660">
        <v>186.66673913043479</v>
      </c>
      <c r="N399" s="663">
        <v>160</v>
      </c>
      <c r="O399" s="663">
        <v>29866.660000000003</v>
      </c>
      <c r="P399" s="676"/>
      <c r="Q399" s="664">
        <v>186.66662500000001</v>
      </c>
    </row>
    <row r="400" spans="1:17" ht="14.4" customHeight="1" x14ac:dyDescent="0.3">
      <c r="A400" s="659" t="s">
        <v>3061</v>
      </c>
      <c r="B400" s="660" t="s">
        <v>2950</v>
      </c>
      <c r="C400" s="660" t="s">
        <v>1645</v>
      </c>
      <c r="D400" s="660" t="s">
        <v>2996</v>
      </c>
      <c r="E400" s="660" t="s">
        <v>2997</v>
      </c>
      <c r="F400" s="663"/>
      <c r="G400" s="663"/>
      <c r="H400" s="660"/>
      <c r="I400" s="660"/>
      <c r="J400" s="663">
        <v>38</v>
      </c>
      <c r="K400" s="663">
        <v>22166.66</v>
      </c>
      <c r="L400" s="660"/>
      <c r="M400" s="660">
        <v>583.33315789473681</v>
      </c>
      <c r="N400" s="663">
        <v>10</v>
      </c>
      <c r="O400" s="663">
        <v>5833.32</v>
      </c>
      <c r="P400" s="676"/>
      <c r="Q400" s="664">
        <v>583.33199999999999</v>
      </c>
    </row>
    <row r="401" spans="1:17" ht="14.4" customHeight="1" x14ac:dyDescent="0.3">
      <c r="A401" s="659" t="s">
        <v>3061</v>
      </c>
      <c r="B401" s="660" t="s">
        <v>2950</v>
      </c>
      <c r="C401" s="660" t="s">
        <v>1645</v>
      </c>
      <c r="D401" s="660" t="s">
        <v>2998</v>
      </c>
      <c r="E401" s="660" t="s">
        <v>2999</v>
      </c>
      <c r="F401" s="663"/>
      <c r="G401" s="663"/>
      <c r="H401" s="660"/>
      <c r="I401" s="660"/>
      <c r="J401" s="663">
        <v>13</v>
      </c>
      <c r="K401" s="663">
        <v>6066.66</v>
      </c>
      <c r="L401" s="660"/>
      <c r="M401" s="660">
        <v>466.66615384615386</v>
      </c>
      <c r="N401" s="663">
        <v>18</v>
      </c>
      <c r="O401" s="663">
        <v>8400</v>
      </c>
      <c r="P401" s="676"/>
      <c r="Q401" s="664">
        <v>466.66666666666669</v>
      </c>
    </row>
    <row r="402" spans="1:17" ht="14.4" customHeight="1" x14ac:dyDescent="0.3">
      <c r="A402" s="659" t="s">
        <v>3061</v>
      </c>
      <c r="B402" s="660" t="s">
        <v>2950</v>
      </c>
      <c r="C402" s="660" t="s">
        <v>1645</v>
      </c>
      <c r="D402" s="660" t="s">
        <v>3000</v>
      </c>
      <c r="E402" s="660" t="s">
        <v>2999</v>
      </c>
      <c r="F402" s="663"/>
      <c r="G402" s="663"/>
      <c r="H402" s="660"/>
      <c r="I402" s="660"/>
      <c r="J402" s="663">
        <v>1</v>
      </c>
      <c r="K402" s="663">
        <v>1000</v>
      </c>
      <c r="L402" s="660"/>
      <c r="M402" s="660">
        <v>1000</v>
      </c>
      <c r="N402" s="663">
        <v>3</v>
      </c>
      <c r="O402" s="663">
        <v>3000</v>
      </c>
      <c r="P402" s="676"/>
      <c r="Q402" s="664">
        <v>1000</v>
      </c>
    </row>
    <row r="403" spans="1:17" ht="14.4" customHeight="1" x14ac:dyDescent="0.3">
      <c r="A403" s="659" t="s">
        <v>3061</v>
      </c>
      <c r="B403" s="660" t="s">
        <v>2950</v>
      </c>
      <c r="C403" s="660" t="s">
        <v>1645</v>
      </c>
      <c r="D403" s="660" t="s">
        <v>3003</v>
      </c>
      <c r="E403" s="660" t="s">
        <v>3004</v>
      </c>
      <c r="F403" s="663"/>
      <c r="G403" s="663"/>
      <c r="H403" s="660"/>
      <c r="I403" s="660"/>
      <c r="J403" s="663">
        <v>75</v>
      </c>
      <c r="K403" s="663">
        <v>3750</v>
      </c>
      <c r="L403" s="660"/>
      <c r="M403" s="660">
        <v>50</v>
      </c>
      <c r="N403" s="663">
        <v>85</v>
      </c>
      <c r="O403" s="663">
        <v>4250</v>
      </c>
      <c r="P403" s="676"/>
      <c r="Q403" s="664">
        <v>50</v>
      </c>
    </row>
    <row r="404" spans="1:17" ht="14.4" customHeight="1" x14ac:dyDescent="0.3">
      <c r="A404" s="659" t="s">
        <v>3061</v>
      </c>
      <c r="B404" s="660" t="s">
        <v>2950</v>
      </c>
      <c r="C404" s="660" t="s">
        <v>1645</v>
      </c>
      <c r="D404" s="660" t="s">
        <v>3007</v>
      </c>
      <c r="E404" s="660" t="s">
        <v>3008</v>
      </c>
      <c r="F404" s="663"/>
      <c r="G404" s="663"/>
      <c r="H404" s="660"/>
      <c r="I404" s="660"/>
      <c r="J404" s="663">
        <v>2</v>
      </c>
      <c r="K404" s="663">
        <v>202.22</v>
      </c>
      <c r="L404" s="660"/>
      <c r="M404" s="660">
        <v>101.11</v>
      </c>
      <c r="N404" s="663"/>
      <c r="O404" s="663"/>
      <c r="P404" s="676"/>
      <c r="Q404" s="664"/>
    </row>
    <row r="405" spans="1:17" ht="14.4" customHeight="1" x14ac:dyDescent="0.3">
      <c r="A405" s="659" t="s">
        <v>3061</v>
      </c>
      <c r="B405" s="660" t="s">
        <v>2950</v>
      </c>
      <c r="C405" s="660" t="s">
        <v>1645</v>
      </c>
      <c r="D405" s="660" t="s">
        <v>3011</v>
      </c>
      <c r="E405" s="660" t="s">
        <v>3012</v>
      </c>
      <c r="F405" s="663"/>
      <c r="G405" s="663"/>
      <c r="H405" s="660"/>
      <c r="I405" s="660"/>
      <c r="J405" s="663">
        <v>12</v>
      </c>
      <c r="K405" s="663">
        <v>0</v>
      </c>
      <c r="L405" s="660"/>
      <c r="M405" s="660">
        <v>0</v>
      </c>
      <c r="N405" s="663">
        <v>15</v>
      </c>
      <c r="O405" s="663">
        <v>0</v>
      </c>
      <c r="P405" s="676"/>
      <c r="Q405" s="664">
        <v>0</v>
      </c>
    </row>
    <row r="406" spans="1:17" ht="14.4" customHeight="1" x14ac:dyDescent="0.3">
      <c r="A406" s="659" t="s">
        <v>3061</v>
      </c>
      <c r="B406" s="660" t="s">
        <v>2950</v>
      </c>
      <c r="C406" s="660" t="s">
        <v>1645</v>
      </c>
      <c r="D406" s="660" t="s">
        <v>3017</v>
      </c>
      <c r="E406" s="660" t="s">
        <v>3018</v>
      </c>
      <c r="F406" s="663"/>
      <c r="G406" s="663"/>
      <c r="H406" s="660"/>
      <c r="I406" s="660"/>
      <c r="J406" s="663">
        <v>1</v>
      </c>
      <c r="K406" s="663">
        <v>0</v>
      </c>
      <c r="L406" s="660"/>
      <c r="M406" s="660">
        <v>0</v>
      </c>
      <c r="N406" s="663"/>
      <c r="O406" s="663"/>
      <c r="P406" s="676"/>
      <c r="Q406" s="664"/>
    </row>
    <row r="407" spans="1:17" ht="14.4" customHeight="1" x14ac:dyDescent="0.3">
      <c r="A407" s="659" t="s">
        <v>3061</v>
      </c>
      <c r="B407" s="660" t="s">
        <v>2950</v>
      </c>
      <c r="C407" s="660" t="s">
        <v>1645</v>
      </c>
      <c r="D407" s="660" t="s">
        <v>3021</v>
      </c>
      <c r="E407" s="660" t="s">
        <v>3022</v>
      </c>
      <c r="F407" s="663"/>
      <c r="G407" s="663"/>
      <c r="H407" s="660"/>
      <c r="I407" s="660"/>
      <c r="J407" s="663">
        <v>457</v>
      </c>
      <c r="K407" s="663">
        <v>0</v>
      </c>
      <c r="L407" s="660"/>
      <c r="M407" s="660">
        <v>0</v>
      </c>
      <c r="N407" s="663">
        <v>508</v>
      </c>
      <c r="O407" s="663">
        <v>0</v>
      </c>
      <c r="P407" s="676"/>
      <c r="Q407" s="664">
        <v>0</v>
      </c>
    </row>
    <row r="408" spans="1:17" ht="14.4" customHeight="1" x14ac:dyDescent="0.3">
      <c r="A408" s="659" t="s">
        <v>3061</v>
      </c>
      <c r="B408" s="660" t="s">
        <v>2950</v>
      </c>
      <c r="C408" s="660" t="s">
        <v>1645</v>
      </c>
      <c r="D408" s="660" t="s">
        <v>3029</v>
      </c>
      <c r="E408" s="660" t="s">
        <v>3030</v>
      </c>
      <c r="F408" s="663"/>
      <c r="G408" s="663"/>
      <c r="H408" s="660"/>
      <c r="I408" s="660"/>
      <c r="J408" s="663">
        <v>190</v>
      </c>
      <c r="K408" s="663">
        <v>16888.879999999997</v>
      </c>
      <c r="L408" s="660"/>
      <c r="M408" s="660">
        <v>88.888842105263137</v>
      </c>
      <c r="N408" s="663">
        <v>197</v>
      </c>
      <c r="O408" s="663">
        <v>17511.11</v>
      </c>
      <c r="P408" s="676"/>
      <c r="Q408" s="664">
        <v>88.888883248730963</v>
      </c>
    </row>
    <row r="409" spans="1:17" ht="14.4" customHeight="1" x14ac:dyDescent="0.3">
      <c r="A409" s="659" t="s">
        <v>3061</v>
      </c>
      <c r="B409" s="660" t="s">
        <v>2950</v>
      </c>
      <c r="C409" s="660" t="s">
        <v>1645</v>
      </c>
      <c r="D409" s="660" t="s">
        <v>3033</v>
      </c>
      <c r="E409" s="660" t="s">
        <v>3034</v>
      </c>
      <c r="F409" s="663"/>
      <c r="G409" s="663"/>
      <c r="H409" s="660"/>
      <c r="I409" s="660"/>
      <c r="J409" s="663">
        <v>23</v>
      </c>
      <c r="K409" s="663">
        <v>2223.33</v>
      </c>
      <c r="L409" s="660"/>
      <c r="M409" s="660">
        <v>96.666521739130431</v>
      </c>
      <c r="N409" s="663">
        <v>31</v>
      </c>
      <c r="O409" s="663">
        <v>2996.67</v>
      </c>
      <c r="P409" s="676"/>
      <c r="Q409" s="664">
        <v>96.666774193548392</v>
      </c>
    </row>
    <row r="410" spans="1:17" ht="14.4" customHeight="1" x14ac:dyDescent="0.3">
      <c r="A410" s="659" t="s">
        <v>3061</v>
      </c>
      <c r="B410" s="660" t="s">
        <v>2950</v>
      </c>
      <c r="C410" s="660" t="s">
        <v>1645</v>
      </c>
      <c r="D410" s="660" t="s">
        <v>3043</v>
      </c>
      <c r="E410" s="660" t="s">
        <v>3044</v>
      </c>
      <c r="F410" s="663"/>
      <c r="G410" s="663"/>
      <c r="H410" s="660"/>
      <c r="I410" s="660"/>
      <c r="J410" s="663">
        <v>4</v>
      </c>
      <c r="K410" s="663">
        <v>5133.32</v>
      </c>
      <c r="L410" s="660"/>
      <c r="M410" s="660">
        <v>1283.33</v>
      </c>
      <c r="N410" s="663">
        <v>1</v>
      </c>
      <c r="O410" s="663">
        <v>1283.33</v>
      </c>
      <c r="P410" s="676"/>
      <c r="Q410" s="664">
        <v>1283.33</v>
      </c>
    </row>
    <row r="411" spans="1:17" ht="14.4" customHeight="1" x14ac:dyDescent="0.3">
      <c r="A411" s="659" t="s">
        <v>3061</v>
      </c>
      <c r="B411" s="660" t="s">
        <v>2950</v>
      </c>
      <c r="C411" s="660" t="s">
        <v>1645</v>
      </c>
      <c r="D411" s="660" t="s">
        <v>3045</v>
      </c>
      <c r="E411" s="660" t="s">
        <v>3046</v>
      </c>
      <c r="F411" s="663"/>
      <c r="G411" s="663"/>
      <c r="H411" s="660"/>
      <c r="I411" s="660"/>
      <c r="J411" s="663">
        <v>5</v>
      </c>
      <c r="K411" s="663">
        <v>2333.34</v>
      </c>
      <c r="L411" s="660"/>
      <c r="M411" s="660">
        <v>466.66800000000001</v>
      </c>
      <c r="N411" s="663">
        <v>2</v>
      </c>
      <c r="O411" s="663">
        <v>933.33</v>
      </c>
      <c r="P411" s="676"/>
      <c r="Q411" s="664">
        <v>466.66500000000002</v>
      </c>
    </row>
    <row r="412" spans="1:17" ht="14.4" customHeight="1" x14ac:dyDescent="0.3">
      <c r="A412" s="659" t="s">
        <v>3061</v>
      </c>
      <c r="B412" s="660" t="s">
        <v>2950</v>
      </c>
      <c r="C412" s="660" t="s">
        <v>1645</v>
      </c>
      <c r="D412" s="660" t="s">
        <v>3047</v>
      </c>
      <c r="E412" s="660" t="s">
        <v>3048</v>
      </c>
      <c r="F412" s="663"/>
      <c r="G412" s="663"/>
      <c r="H412" s="660"/>
      <c r="I412" s="660"/>
      <c r="J412" s="663">
        <v>29</v>
      </c>
      <c r="K412" s="663">
        <v>3383.34</v>
      </c>
      <c r="L412" s="660"/>
      <c r="M412" s="660">
        <v>116.66689655172414</v>
      </c>
      <c r="N412" s="663">
        <v>11</v>
      </c>
      <c r="O412" s="663">
        <v>1283.33</v>
      </c>
      <c r="P412" s="676"/>
      <c r="Q412" s="664">
        <v>116.66636363636363</v>
      </c>
    </row>
    <row r="413" spans="1:17" ht="14.4" customHeight="1" x14ac:dyDescent="0.3">
      <c r="A413" s="659" t="s">
        <v>3061</v>
      </c>
      <c r="B413" s="660" t="s">
        <v>2950</v>
      </c>
      <c r="C413" s="660" t="s">
        <v>1645</v>
      </c>
      <c r="D413" s="660" t="s">
        <v>2951</v>
      </c>
      <c r="E413" s="660" t="s">
        <v>2952</v>
      </c>
      <c r="F413" s="663"/>
      <c r="G413" s="663"/>
      <c r="H413" s="660"/>
      <c r="I413" s="660"/>
      <c r="J413" s="663">
        <v>481</v>
      </c>
      <c r="K413" s="663">
        <v>157661.12000000002</v>
      </c>
      <c r="L413" s="660"/>
      <c r="M413" s="660">
        <v>327.7777962577963</v>
      </c>
      <c r="N413" s="663">
        <v>540</v>
      </c>
      <c r="O413" s="663">
        <v>176999.99</v>
      </c>
      <c r="P413" s="676"/>
      <c r="Q413" s="664">
        <v>327.77775925925926</v>
      </c>
    </row>
    <row r="414" spans="1:17" ht="14.4" customHeight="1" x14ac:dyDescent="0.3">
      <c r="A414" s="659" t="s">
        <v>3061</v>
      </c>
      <c r="B414" s="660" t="s">
        <v>2950</v>
      </c>
      <c r="C414" s="660" t="s">
        <v>1645</v>
      </c>
      <c r="D414" s="660" t="s">
        <v>3051</v>
      </c>
      <c r="E414" s="660" t="s">
        <v>3052</v>
      </c>
      <c r="F414" s="663"/>
      <c r="G414" s="663"/>
      <c r="H414" s="660"/>
      <c r="I414" s="660"/>
      <c r="J414" s="663">
        <v>2</v>
      </c>
      <c r="K414" s="663">
        <v>1666.67</v>
      </c>
      <c r="L414" s="660"/>
      <c r="M414" s="660">
        <v>833.33500000000004</v>
      </c>
      <c r="N414" s="663"/>
      <c r="O414" s="663"/>
      <c r="P414" s="676"/>
      <c r="Q414" s="664"/>
    </row>
    <row r="415" spans="1:17" ht="14.4" customHeight="1" x14ac:dyDescent="0.3">
      <c r="A415" s="659" t="s">
        <v>3061</v>
      </c>
      <c r="B415" s="660" t="s">
        <v>2950</v>
      </c>
      <c r="C415" s="660" t="s">
        <v>1646</v>
      </c>
      <c r="D415" s="660" t="s">
        <v>2980</v>
      </c>
      <c r="E415" s="660" t="s">
        <v>2981</v>
      </c>
      <c r="F415" s="663">
        <v>13</v>
      </c>
      <c r="G415" s="663">
        <v>1011.12</v>
      </c>
      <c r="H415" s="660">
        <v>1</v>
      </c>
      <c r="I415" s="660">
        <v>77.778461538461542</v>
      </c>
      <c r="J415" s="663">
        <v>14</v>
      </c>
      <c r="K415" s="663">
        <v>1088.8900000000001</v>
      </c>
      <c r="L415" s="660">
        <v>1.0769147084421238</v>
      </c>
      <c r="M415" s="660">
        <v>77.777857142857144</v>
      </c>
      <c r="N415" s="663">
        <v>23</v>
      </c>
      <c r="O415" s="663">
        <v>1788.89</v>
      </c>
      <c r="P415" s="676">
        <v>1.76921631458185</v>
      </c>
      <c r="Q415" s="664">
        <v>77.777826086956523</v>
      </c>
    </row>
    <row r="416" spans="1:17" ht="14.4" customHeight="1" x14ac:dyDescent="0.3">
      <c r="A416" s="659" t="s">
        <v>3061</v>
      </c>
      <c r="B416" s="660" t="s">
        <v>2950</v>
      </c>
      <c r="C416" s="660" t="s">
        <v>1646</v>
      </c>
      <c r="D416" s="660" t="s">
        <v>2986</v>
      </c>
      <c r="E416" s="660" t="s">
        <v>2987</v>
      </c>
      <c r="F416" s="663">
        <v>116</v>
      </c>
      <c r="G416" s="663">
        <v>12888.89</v>
      </c>
      <c r="H416" s="660">
        <v>1</v>
      </c>
      <c r="I416" s="660">
        <v>111.11112068965517</v>
      </c>
      <c r="J416" s="663">
        <v>136</v>
      </c>
      <c r="K416" s="663">
        <v>15111.11</v>
      </c>
      <c r="L416" s="660">
        <v>1.1724136058264134</v>
      </c>
      <c r="M416" s="660">
        <v>111.11110294117647</v>
      </c>
      <c r="N416" s="663">
        <v>155</v>
      </c>
      <c r="O416" s="663">
        <v>17222.239999999998</v>
      </c>
      <c r="P416" s="676">
        <v>1.3362081606717102</v>
      </c>
      <c r="Q416" s="664">
        <v>111.1112258064516</v>
      </c>
    </row>
    <row r="417" spans="1:17" ht="14.4" customHeight="1" x14ac:dyDescent="0.3">
      <c r="A417" s="659" t="s">
        <v>3061</v>
      </c>
      <c r="B417" s="660" t="s">
        <v>2950</v>
      </c>
      <c r="C417" s="660" t="s">
        <v>1646</v>
      </c>
      <c r="D417" s="660" t="s">
        <v>2994</v>
      </c>
      <c r="E417" s="660" t="s">
        <v>2995</v>
      </c>
      <c r="F417" s="663">
        <v>75</v>
      </c>
      <c r="G417" s="663">
        <v>14000</v>
      </c>
      <c r="H417" s="660">
        <v>1</v>
      </c>
      <c r="I417" s="660">
        <v>186.66666666666666</v>
      </c>
      <c r="J417" s="663">
        <v>83</v>
      </c>
      <c r="K417" s="663">
        <v>15493.34</v>
      </c>
      <c r="L417" s="660">
        <v>1.1066671428571428</v>
      </c>
      <c r="M417" s="660">
        <v>186.6667469879518</v>
      </c>
      <c r="N417" s="663">
        <v>118</v>
      </c>
      <c r="O417" s="663">
        <v>22026.67</v>
      </c>
      <c r="P417" s="676">
        <v>1.5733335714285712</v>
      </c>
      <c r="Q417" s="664">
        <v>186.66669491525423</v>
      </c>
    </row>
    <row r="418" spans="1:17" ht="14.4" customHeight="1" x14ac:dyDescent="0.3">
      <c r="A418" s="659" t="s">
        <v>3061</v>
      </c>
      <c r="B418" s="660" t="s">
        <v>2950</v>
      </c>
      <c r="C418" s="660" t="s">
        <v>1646</v>
      </c>
      <c r="D418" s="660" t="s">
        <v>2996</v>
      </c>
      <c r="E418" s="660" t="s">
        <v>2997</v>
      </c>
      <c r="F418" s="663">
        <v>60</v>
      </c>
      <c r="G418" s="663">
        <v>35000.01</v>
      </c>
      <c r="H418" s="660">
        <v>1</v>
      </c>
      <c r="I418" s="660">
        <v>583.33350000000007</v>
      </c>
      <c r="J418" s="663">
        <v>62</v>
      </c>
      <c r="K418" s="663">
        <v>36166.660000000003</v>
      </c>
      <c r="L418" s="660">
        <v>1.0333328476191865</v>
      </c>
      <c r="M418" s="660">
        <v>583.33322580645165</v>
      </c>
      <c r="N418" s="663">
        <v>54</v>
      </c>
      <c r="O418" s="663">
        <v>31500</v>
      </c>
      <c r="P418" s="676">
        <v>0.89999974285721629</v>
      </c>
      <c r="Q418" s="664">
        <v>583.33333333333337</v>
      </c>
    </row>
    <row r="419" spans="1:17" ht="14.4" customHeight="1" x14ac:dyDescent="0.3">
      <c r="A419" s="659" t="s">
        <v>3061</v>
      </c>
      <c r="B419" s="660" t="s">
        <v>2950</v>
      </c>
      <c r="C419" s="660" t="s">
        <v>1646</v>
      </c>
      <c r="D419" s="660" t="s">
        <v>2998</v>
      </c>
      <c r="E419" s="660" t="s">
        <v>2999</v>
      </c>
      <c r="F419" s="663">
        <v>10</v>
      </c>
      <c r="G419" s="663">
        <v>4666.66</v>
      </c>
      <c r="H419" s="660">
        <v>1</v>
      </c>
      <c r="I419" s="660">
        <v>466.666</v>
      </c>
      <c r="J419" s="663">
        <v>34</v>
      </c>
      <c r="K419" s="663">
        <v>15866.67</v>
      </c>
      <c r="L419" s="660">
        <v>3.4000055714365307</v>
      </c>
      <c r="M419" s="660">
        <v>466.66676470588237</v>
      </c>
      <c r="N419" s="663">
        <v>18</v>
      </c>
      <c r="O419" s="663">
        <v>8400</v>
      </c>
      <c r="P419" s="676">
        <v>1.800002571432245</v>
      </c>
      <c r="Q419" s="664">
        <v>466.66666666666669</v>
      </c>
    </row>
    <row r="420" spans="1:17" ht="14.4" customHeight="1" x14ac:dyDescent="0.3">
      <c r="A420" s="659" t="s">
        <v>3061</v>
      </c>
      <c r="B420" s="660" t="s">
        <v>2950</v>
      </c>
      <c r="C420" s="660" t="s">
        <v>1646</v>
      </c>
      <c r="D420" s="660" t="s">
        <v>3003</v>
      </c>
      <c r="E420" s="660" t="s">
        <v>3004</v>
      </c>
      <c r="F420" s="663">
        <v>75</v>
      </c>
      <c r="G420" s="663">
        <v>3750</v>
      </c>
      <c r="H420" s="660">
        <v>1</v>
      </c>
      <c r="I420" s="660">
        <v>50</v>
      </c>
      <c r="J420" s="663">
        <v>122</v>
      </c>
      <c r="K420" s="663">
        <v>6100</v>
      </c>
      <c r="L420" s="660">
        <v>1.6266666666666667</v>
      </c>
      <c r="M420" s="660">
        <v>50</v>
      </c>
      <c r="N420" s="663">
        <v>112</v>
      </c>
      <c r="O420" s="663">
        <v>5600</v>
      </c>
      <c r="P420" s="676">
        <v>1.4933333333333334</v>
      </c>
      <c r="Q420" s="664">
        <v>50</v>
      </c>
    </row>
    <row r="421" spans="1:17" ht="14.4" customHeight="1" x14ac:dyDescent="0.3">
      <c r="A421" s="659" t="s">
        <v>3061</v>
      </c>
      <c r="B421" s="660" t="s">
        <v>2950</v>
      </c>
      <c r="C421" s="660" t="s">
        <v>1646</v>
      </c>
      <c r="D421" s="660" t="s">
        <v>3011</v>
      </c>
      <c r="E421" s="660" t="s">
        <v>3012</v>
      </c>
      <c r="F421" s="663">
        <v>17</v>
      </c>
      <c r="G421" s="663">
        <v>0</v>
      </c>
      <c r="H421" s="660"/>
      <c r="I421" s="660">
        <v>0</v>
      </c>
      <c r="J421" s="663">
        <v>18</v>
      </c>
      <c r="K421" s="663">
        <v>0</v>
      </c>
      <c r="L421" s="660"/>
      <c r="M421" s="660">
        <v>0</v>
      </c>
      <c r="N421" s="663">
        <v>19</v>
      </c>
      <c r="O421" s="663">
        <v>0</v>
      </c>
      <c r="P421" s="676"/>
      <c r="Q421" s="664">
        <v>0</v>
      </c>
    </row>
    <row r="422" spans="1:17" ht="14.4" customHeight="1" x14ac:dyDescent="0.3">
      <c r="A422" s="659" t="s">
        <v>3061</v>
      </c>
      <c r="B422" s="660" t="s">
        <v>2950</v>
      </c>
      <c r="C422" s="660" t="s">
        <v>1646</v>
      </c>
      <c r="D422" s="660" t="s">
        <v>3021</v>
      </c>
      <c r="E422" s="660" t="s">
        <v>3022</v>
      </c>
      <c r="F422" s="663">
        <v>563</v>
      </c>
      <c r="G422" s="663">
        <v>0</v>
      </c>
      <c r="H422" s="660"/>
      <c r="I422" s="660">
        <v>0</v>
      </c>
      <c r="J422" s="663">
        <v>713</v>
      </c>
      <c r="K422" s="663">
        <v>0</v>
      </c>
      <c r="L422" s="660"/>
      <c r="M422" s="660">
        <v>0</v>
      </c>
      <c r="N422" s="663">
        <v>734</v>
      </c>
      <c r="O422" s="663">
        <v>0</v>
      </c>
      <c r="P422" s="676"/>
      <c r="Q422" s="664">
        <v>0</v>
      </c>
    </row>
    <row r="423" spans="1:17" ht="14.4" customHeight="1" x14ac:dyDescent="0.3">
      <c r="A423" s="659" t="s">
        <v>3061</v>
      </c>
      <c r="B423" s="660" t="s">
        <v>2950</v>
      </c>
      <c r="C423" s="660" t="s">
        <v>1646</v>
      </c>
      <c r="D423" s="660" t="s">
        <v>3029</v>
      </c>
      <c r="E423" s="660" t="s">
        <v>3030</v>
      </c>
      <c r="F423" s="663">
        <v>136</v>
      </c>
      <c r="G423" s="663">
        <v>12088.88</v>
      </c>
      <c r="H423" s="660">
        <v>1</v>
      </c>
      <c r="I423" s="660">
        <v>88.888823529411752</v>
      </c>
      <c r="J423" s="663">
        <v>201</v>
      </c>
      <c r="K423" s="663">
        <v>17866.669999999998</v>
      </c>
      <c r="L423" s="660">
        <v>1.4779425389283374</v>
      </c>
      <c r="M423" s="660">
        <v>88.888905472636807</v>
      </c>
      <c r="N423" s="663">
        <v>195</v>
      </c>
      <c r="O423" s="663">
        <v>17333.319999999996</v>
      </c>
      <c r="P423" s="676">
        <v>1.4338234807525592</v>
      </c>
      <c r="Q423" s="664">
        <v>88.888820512820487</v>
      </c>
    </row>
    <row r="424" spans="1:17" ht="14.4" customHeight="1" x14ac:dyDescent="0.3">
      <c r="A424" s="659" t="s">
        <v>3061</v>
      </c>
      <c r="B424" s="660" t="s">
        <v>2950</v>
      </c>
      <c r="C424" s="660" t="s">
        <v>1646</v>
      </c>
      <c r="D424" s="660" t="s">
        <v>3033</v>
      </c>
      <c r="E424" s="660" t="s">
        <v>3034</v>
      </c>
      <c r="F424" s="663">
        <v>37</v>
      </c>
      <c r="G424" s="663">
        <v>3576.66</v>
      </c>
      <c r="H424" s="660">
        <v>1</v>
      </c>
      <c r="I424" s="660">
        <v>96.666486486486477</v>
      </c>
      <c r="J424" s="663">
        <v>70</v>
      </c>
      <c r="K424" s="663">
        <v>6766.67</v>
      </c>
      <c r="L424" s="660">
        <v>1.8918963502261887</v>
      </c>
      <c r="M424" s="660">
        <v>96.666714285714292</v>
      </c>
      <c r="N424" s="663">
        <v>61</v>
      </c>
      <c r="O424" s="663">
        <v>5896.65</v>
      </c>
      <c r="P424" s="676">
        <v>1.6486470617838989</v>
      </c>
      <c r="Q424" s="664">
        <v>96.666393442622947</v>
      </c>
    </row>
    <row r="425" spans="1:17" ht="14.4" customHeight="1" x14ac:dyDescent="0.3">
      <c r="A425" s="659" t="s">
        <v>3061</v>
      </c>
      <c r="B425" s="660" t="s">
        <v>2950</v>
      </c>
      <c r="C425" s="660" t="s">
        <v>1646</v>
      </c>
      <c r="D425" s="660" t="s">
        <v>3045</v>
      </c>
      <c r="E425" s="660" t="s">
        <v>3046</v>
      </c>
      <c r="F425" s="663">
        <v>1</v>
      </c>
      <c r="G425" s="663">
        <v>466.67</v>
      </c>
      <c r="H425" s="660">
        <v>1</v>
      </c>
      <c r="I425" s="660">
        <v>466.67</v>
      </c>
      <c r="J425" s="663">
        <v>2</v>
      </c>
      <c r="K425" s="663">
        <v>933.34</v>
      </c>
      <c r="L425" s="660">
        <v>2</v>
      </c>
      <c r="M425" s="660">
        <v>466.67</v>
      </c>
      <c r="N425" s="663">
        <v>2</v>
      </c>
      <c r="O425" s="663">
        <v>933.34</v>
      </c>
      <c r="P425" s="676">
        <v>2</v>
      </c>
      <c r="Q425" s="664">
        <v>466.67</v>
      </c>
    </row>
    <row r="426" spans="1:17" ht="14.4" customHeight="1" x14ac:dyDescent="0.3">
      <c r="A426" s="659" t="s">
        <v>3061</v>
      </c>
      <c r="B426" s="660" t="s">
        <v>2950</v>
      </c>
      <c r="C426" s="660" t="s">
        <v>1646</v>
      </c>
      <c r="D426" s="660" t="s">
        <v>3047</v>
      </c>
      <c r="E426" s="660" t="s">
        <v>3048</v>
      </c>
      <c r="F426" s="663">
        <v>65</v>
      </c>
      <c r="G426" s="663">
        <v>7583.33</v>
      </c>
      <c r="H426" s="660">
        <v>1</v>
      </c>
      <c r="I426" s="660">
        <v>116.66661538461538</v>
      </c>
      <c r="J426" s="663">
        <v>56</v>
      </c>
      <c r="K426" s="663">
        <v>6533.34</v>
      </c>
      <c r="L426" s="660">
        <v>0.86153971935811846</v>
      </c>
      <c r="M426" s="660">
        <v>116.66678571428572</v>
      </c>
      <c r="N426" s="663">
        <v>58</v>
      </c>
      <c r="O426" s="663">
        <v>6766.66</v>
      </c>
      <c r="P426" s="676">
        <v>0.89230720540976061</v>
      </c>
      <c r="Q426" s="664">
        <v>116.66655172413793</v>
      </c>
    </row>
    <row r="427" spans="1:17" ht="14.4" customHeight="1" x14ac:dyDescent="0.3">
      <c r="A427" s="659" t="s">
        <v>3061</v>
      </c>
      <c r="B427" s="660" t="s">
        <v>2950</v>
      </c>
      <c r="C427" s="660" t="s">
        <v>1646</v>
      </c>
      <c r="D427" s="660" t="s">
        <v>2951</v>
      </c>
      <c r="E427" s="660" t="s">
        <v>2952</v>
      </c>
      <c r="F427" s="663">
        <v>593</v>
      </c>
      <c r="G427" s="663">
        <v>194372.22000000003</v>
      </c>
      <c r="H427" s="660">
        <v>1</v>
      </c>
      <c r="I427" s="660">
        <v>327.77777403035418</v>
      </c>
      <c r="J427" s="663">
        <v>753</v>
      </c>
      <c r="K427" s="663">
        <v>246816.66000000003</v>
      </c>
      <c r="L427" s="660">
        <v>1.2698144827486151</v>
      </c>
      <c r="M427" s="660">
        <v>327.77776892430285</v>
      </c>
      <c r="N427" s="663">
        <v>772</v>
      </c>
      <c r="O427" s="663">
        <v>253044.44</v>
      </c>
      <c r="P427" s="676">
        <v>1.3018549667231252</v>
      </c>
      <c r="Q427" s="664">
        <v>327.77777202072537</v>
      </c>
    </row>
    <row r="428" spans="1:17" ht="14.4" customHeight="1" x14ac:dyDescent="0.3">
      <c r="A428" s="659" t="s">
        <v>3061</v>
      </c>
      <c r="B428" s="660" t="s">
        <v>2950</v>
      </c>
      <c r="C428" s="660" t="s">
        <v>1647</v>
      </c>
      <c r="D428" s="660" t="s">
        <v>3011</v>
      </c>
      <c r="E428" s="660" t="s">
        <v>3012</v>
      </c>
      <c r="F428" s="663"/>
      <c r="G428" s="663"/>
      <c r="H428" s="660"/>
      <c r="I428" s="660"/>
      <c r="J428" s="663"/>
      <c r="K428" s="663"/>
      <c r="L428" s="660"/>
      <c r="M428" s="660"/>
      <c r="N428" s="663">
        <v>1</v>
      </c>
      <c r="O428" s="663">
        <v>0</v>
      </c>
      <c r="P428" s="676"/>
      <c r="Q428" s="664">
        <v>0</v>
      </c>
    </row>
    <row r="429" spans="1:17" ht="14.4" customHeight="1" x14ac:dyDescent="0.3">
      <c r="A429" s="659" t="s">
        <v>3061</v>
      </c>
      <c r="B429" s="660" t="s">
        <v>2950</v>
      </c>
      <c r="C429" s="660" t="s">
        <v>1647</v>
      </c>
      <c r="D429" s="660" t="s">
        <v>3021</v>
      </c>
      <c r="E429" s="660" t="s">
        <v>3022</v>
      </c>
      <c r="F429" s="663"/>
      <c r="G429" s="663"/>
      <c r="H429" s="660"/>
      <c r="I429" s="660"/>
      <c r="J429" s="663">
        <v>5</v>
      </c>
      <c r="K429" s="663">
        <v>0</v>
      </c>
      <c r="L429" s="660"/>
      <c r="M429" s="660">
        <v>0</v>
      </c>
      <c r="N429" s="663">
        <v>1</v>
      </c>
      <c r="O429" s="663">
        <v>0</v>
      </c>
      <c r="P429" s="676"/>
      <c r="Q429" s="664">
        <v>0</v>
      </c>
    </row>
    <row r="430" spans="1:17" ht="14.4" customHeight="1" x14ac:dyDescent="0.3">
      <c r="A430" s="659" t="s">
        <v>3061</v>
      </c>
      <c r="B430" s="660" t="s">
        <v>2950</v>
      </c>
      <c r="C430" s="660" t="s">
        <v>1647</v>
      </c>
      <c r="D430" s="660" t="s">
        <v>3029</v>
      </c>
      <c r="E430" s="660" t="s">
        <v>3030</v>
      </c>
      <c r="F430" s="663"/>
      <c r="G430" s="663"/>
      <c r="H430" s="660"/>
      <c r="I430" s="660"/>
      <c r="J430" s="663">
        <v>1</v>
      </c>
      <c r="K430" s="663">
        <v>88.89</v>
      </c>
      <c r="L430" s="660"/>
      <c r="M430" s="660">
        <v>88.89</v>
      </c>
      <c r="N430" s="663"/>
      <c r="O430" s="663"/>
      <c r="P430" s="676"/>
      <c r="Q430" s="664"/>
    </row>
    <row r="431" spans="1:17" ht="14.4" customHeight="1" x14ac:dyDescent="0.3">
      <c r="A431" s="659" t="s">
        <v>3061</v>
      </c>
      <c r="B431" s="660" t="s">
        <v>2950</v>
      </c>
      <c r="C431" s="660" t="s">
        <v>1647</v>
      </c>
      <c r="D431" s="660" t="s">
        <v>2951</v>
      </c>
      <c r="E431" s="660" t="s">
        <v>2952</v>
      </c>
      <c r="F431" s="663"/>
      <c r="G431" s="663"/>
      <c r="H431" s="660"/>
      <c r="I431" s="660"/>
      <c r="J431" s="663">
        <v>5</v>
      </c>
      <c r="K431" s="663">
        <v>1638.8999999999999</v>
      </c>
      <c r="L431" s="660"/>
      <c r="M431" s="660">
        <v>327.78</v>
      </c>
      <c r="N431" s="663">
        <v>2</v>
      </c>
      <c r="O431" s="663">
        <v>655.56</v>
      </c>
      <c r="P431" s="676"/>
      <c r="Q431" s="664">
        <v>327.78</v>
      </c>
    </row>
    <row r="432" spans="1:17" ht="14.4" customHeight="1" x14ac:dyDescent="0.3">
      <c r="A432" s="659" t="s">
        <v>3061</v>
      </c>
      <c r="B432" s="660" t="s">
        <v>2950</v>
      </c>
      <c r="C432" s="660" t="s">
        <v>1649</v>
      </c>
      <c r="D432" s="660" t="s">
        <v>2980</v>
      </c>
      <c r="E432" s="660" t="s">
        <v>2981</v>
      </c>
      <c r="F432" s="663"/>
      <c r="G432" s="663"/>
      <c r="H432" s="660"/>
      <c r="I432" s="660"/>
      <c r="J432" s="663">
        <v>22</v>
      </c>
      <c r="K432" s="663">
        <v>1711.1100000000001</v>
      </c>
      <c r="L432" s="660"/>
      <c r="M432" s="660">
        <v>77.777727272727276</v>
      </c>
      <c r="N432" s="663">
        <v>77</v>
      </c>
      <c r="O432" s="663">
        <v>5988.9000000000005</v>
      </c>
      <c r="P432" s="676"/>
      <c r="Q432" s="664">
        <v>77.777922077922085</v>
      </c>
    </row>
    <row r="433" spans="1:17" ht="14.4" customHeight="1" x14ac:dyDescent="0.3">
      <c r="A433" s="659" t="s">
        <v>3061</v>
      </c>
      <c r="B433" s="660" t="s">
        <v>2950</v>
      </c>
      <c r="C433" s="660" t="s">
        <v>1649</v>
      </c>
      <c r="D433" s="660" t="s">
        <v>2986</v>
      </c>
      <c r="E433" s="660" t="s">
        <v>2987</v>
      </c>
      <c r="F433" s="663"/>
      <c r="G433" s="663"/>
      <c r="H433" s="660"/>
      <c r="I433" s="660"/>
      <c r="J433" s="663">
        <v>43</v>
      </c>
      <c r="K433" s="663">
        <v>4777.78</v>
      </c>
      <c r="L433" s="660"/>
      <c r="M433" s="660">
        <v>111.11116279069766</v>
      </c>
      <c r="N433" s="663">
        <v>39</v>
      </c>
      <c r="O433" s="663">
        <v>4333.32</v>
      </c>
      <c r="P433" s="676"/>
      <c r="Q433" s="664">
        <v>111.11076923076922</v>
      </c>
    </row>
    <row r="434" spans="1:17" ht="14.4" customHeight="1" x14ac:dyDescent="0.3">
      <c r="A434" s="659" t="s">
        <v>3061</v>
      </c>
      <c r="B434" s="660" t="s">
        <v>2950</v>
      </c>
      <c r="C434" s="660" t="s">
        <v>1649</v>
      </c>
      <c r="D434" s="660" t="s">
        <v>2994</v>
      </c>
      <c r="E434" s="660" t="s">
        <v>2995</v>
      </c>
      <c r="F434" s="663"/>
      <c r="G434" s="663"/>
      <c r="H434" s="660"/>
      <c r="I434" s="660"/>
      <c r="J434" s="663">
        <v>45</v>
      </c>
      <c r="K434" s="663">
        <v>8400</v>
      </c>
      <c r="L434" s="660"/>
      <c r="M434" s="660">
        <v>186.66666666666666</v>
      </c>
      <c r="N434" s="663">
        <v>79</v>
      </c>
      <c r="O434" s="663">
        <v>14746.66</v>
      </c>
      <c r="P434" s="676"/>
      <c r="Q434" s="664">
        <v>186.666582278481</v>
      </c>
    </row>
    <row r="435" spans="1:17" ht="14.4" customHeight="1" x14ac:dyDescent="0.3">
      <c r="A435" s="659" t="s">
        <v>3061</v>
      </c>
      <c r="B435" s="660" t="s">
        <v>2950</v>
      </c>
      <c r="C435" s="660" t="s">
        <v>1649</v>
      </c>
      <c r="D435" s="660" t="s">
        <v>2996</v>
      </c>
      <c r="E435" s="660" t="s">
        <v>2997</v>
      </c>
      <c r="F435" s="663"/>
      <c r="G435" s="663"/>
      <c r="H435" s="660"/>
      <c r="I435" s="660"/>
      <c r="J435" s="663">
        <v>44</v>
      </c>
      <c r="K435" s="663">
        <v>25666.67</v>
      </c>
      <c r="L435" s="660"/>
      <c r="M435" s="660">
        <v>583.33340909090907</v>
      </c>
      <c r="N435" s="663">
        <v>64</v>
      </c>
      <c r="O435" s="663">
        <v>37333.33</v>
      </c>
      <c r="P435" s="676"/>
      <c r="Q435" s="664">
        <v>583.33328125000003</v>
      </c>
    </row>
    <row r="436" spans="1:17" ht="14.4" customHeight="1" x14ac:dyDescent="0.3">
      <c r="A436" s="659" t="s">
        <v>3061</v>
      </c>
      <c r="B436" s="660" t="s">
        <v>2950</v>
      </c>
      <c r="C436" s="660" t="s">
        <v>1649</v>
      </c>
      <c r="D436" s="660" t="s">
        <v>2998</v>
      </c>
      <c r="E436" s="660" t="s">
        <v>2999</v>
      </c>
      <c r="F436" s="663"/>
      <c r="G436" s="663"/>
      <c r="H436" s="660"/>
      <c r="I436" s="660"/>
      <c r="J436" s="663">
        <v>16</v>
      </c>
      <c r="K436" s="663">
        <v>7466.68</v>
      </c>
      <c r="L436" s="660"/>
      <c r="M436" s="660">
        <v>466.66750000000002</v>
      </c>
      <c r="N436" s="663">
        <v>12</v>
      </c>
      <c r="O436" s="663">
        <v>5600</v>
      </c>
      <c r="P436" s="676"/>
      <c r="Q436" s="664">
        <v>466.66666666666669</v>
      </c>
    </row>
    <row r="437" spans="1:17" ht="14.4" customHeight="1" x14ac:dyDescent="0.3">
      <c r="A437" s="659" t="s">
        <v>3061</v>
      </c>
      <c r="B437" s="660" t="s">
        <v>2950</v>
      </c>
      <c r="C437" s="660" t="s">
        <v>1649</v>
      </c>
      <c r="D437" s="660" t="s">
        <v>3001</v>
      </c>
      <c r="E437" s="660" t="s">
        <v>3002</v>
      </c>
      <c r="F437" s="663"/>
      <c r="G437" s="663"/>
      <c r="H437" s="660"/>
      <c r="I437" s="660"/>
      <c r="J437" s="663"/>
      <c r="K437" s="663"/>
      <c r="L437" s="660"/>
      <c r="M437" s="660"/>
      <c r="N437" s="663">
        <v>2</v>
      </c>
      <c r="O437" s="663">
        <v>1333.34</v>
      </c>
      <c r="P437" s="676"/>
      <c r="Q437" s="664">
        <v>666.67</v>
      </c>
    </row>
    <row r="438" spans="1:17" ht="14.4" customHeight="1" x14ac:dyDescent="0.3">
      <c r="A438" s="659" t="s">
        <v>3061</v>
      </c>
      <c r="B438" s="660" t="s">
        <v>2950</v>
      </c>
      <c r="C438" s="660" t="s">
        <v>1649</v>
      </c>
      <c r="D438" s="660" t="s">
        <v>3003</v>
      </c>
      <c r="E438" s="660" t="s">
        <v>3004</v>
      </c>
      <c r="F438" s="663"/>
      <c r="G438" s="663"/>
      <c r="H438" s="660"/>
      <c r="I438" s="660"/>
      <c r="J438" s="663">
        <v>53</v>
      </c>
      <c r="K438" s="663">
        <v>2650</v>
      </c>
      <c r="L438" s="660"/>
      <c r="M438" s="660">
        <v>50</v>
      </c>
      <c r="N438" s="663">
        <v>103</v>
      </c>
      <c r="O438" s="663">
        <v>5150</v>
      </c>
      <c r="P438" s="676"/>
      <c r="Q438" s="664">
        <v>50</v>
      </c>
    </row>
    <row r="439" spans="1:17" ht="14.4" customHeight="1" x14ac:dyDescent="0.3">
      <c r="A439" s="659" t="s">
        <v>3061</v>
      </c>
      <c r="B439" s="660" t="s">
        <v>2950</v>
      </c>
      <c r="C439" s="660" t="s">
        <v>1649</v>
      </c>
      <c r="D439" s="660" t="s">
        <v>3007</v>
      </c>
      <c r="E439" s="660" t="s">
        <v>3008</v>
      </c>
      <c r="F439" s="663"/>
      <c r="G439" s="663"/>
      <c r="H439" s="660"/>
      <c r="I439" s="660"/>
      <c r="J439" s="663"/>
      <c r="K439" s="663"/>
      <c r="L439" s="660"/>
      <c r="M439" s="660"/>
      <c r="N439" s="663">
        <v>4</v>
      </c>
      <c r="O439" s="663">
        <v>404.44</v>
      </c>
      <c r="P439" s="676"/>
      <c r="Q439" s="664">
        <v>101.11</v>
      </c>
    </row>
    <row r="440" spans="1:17" ht="14.4" customHeight="1" x14ac:dyDescent="0.3">
      <c r="A440" s="659" t="s">
        <v>3061</v>
      </c>
      <c r="B440" s="660" t="s">
        <v>2950</v>
      </c>
      <c r="C440" s="660" t="s">
        <v>1649</v>
      </c>
      <c r="D440" s="660" t="s">
        <v>3011</v>
      </c>
      <c r="E440" s="660" t="s">
        <v>3012</v>
      </c>
      <c r="F440" s="663"/>
      <c r="G440" s="663"/>
      <c r="H440" s="660"/>
      <c r="I440" s="660"/>
      <c r="J440" s="663">
        <v>2</v>
      </c>
      <c r="K440" s="663">
        <v>0</v>
      </c>
      <c r="L440" s="660"/>
      <c r="M440" s="660">
        <v>0</v>
      </c>
      <c r="N440" s="663">
        <v>3</v>
      </c>
      <c r="O440" s="663">
        <v>0</v>
      </c>
      <c r="P440" s="676"/>
      <c r="Q440" s="664">
        <v>0</v>
      </c>
    </row>
    <row r="441" spans="1:17" ht="14.4" customHeight="1" x14ac:dyDescent="0.3">
      <c r="A441" s="659" t="s">
        <v>3061</v>
      </c>
      <c r="B441" s="660" t="s">
        <v>2950</v>
      </c>
      <c r="C441" s="660" t="s">
        <v>1649</v>
      </c>
      <c r="D441" s="660" t="s">
        <v>3021</v>
      </c>
      <c r="E441" s="660" t="s">
        <v>3022</v>
      </c>
      <c r="F441" s="663"/>
      <c r="G441" s="663"/>
      <c r="H441" s="660"/>
      <c r="I441" s="660"/>
      <c r="J441" s="663">
        <v>317</v>
      </c>
      <c r="K441" s="663">
        <v>0</v>
      </c>
      <c r="L441" s="660"/>
      <c r="M441" s="660">
        <v>0</v>
      </c>
      <c r="N441" s="663">
        <v>613</v>
      </c>
      <c r="O441" s="663">
        <v>0</v>
      </c>
      <c r="P441" s="676"/>
      <c r="Q441" s="664">
        <v>0</v>
      </c>
    </row>
    <row r="442" spans="1:17" ht="14.4" customHeight="1" x14ac:dyDescent="0.3">
      <c r="A442" s="659" t="s">
        <v>3061</v>
      </c>
      <c r="B442" s="660" t="s">
        <v>2950</v>
      </c>
      <c r="C442" s="660" t="s">
        <v>1649</v>
      </c>
      <c r="D442" s="660" t="s">
        <v>3029</v>
      </c>
      <c r="E442" s="660" t="s">
        <v>3030</v>
      </c>
      <c r="F442" s="663"/>
      <c r="G442" s="663"/>
      <c r="H442" s="660"/>
      <c r="I442" s="660"/>
      <c r="J442" s="663">
        <v>173</v>
      </c>
      <c r="K442" s="663">
        <v>15377.779999999999</v>
      </c>
      <c r="L442" s="660"/>
      <c r="M442" s="660">
        <v>88.888901734104039</v>
      </c>
      <c r="N442" s="663">
        <v>396</v>
      </c>
      <c r="O442" s="663">
        <v>35200.009999999995</v>
      </c>
      <c r="P442" s="676"/>
      <c r="Q442" s="664">
        <v>88.888914141414133</v>
      </c>
    </row>
    <row r="443" spans="1:17" ht="14.4" customHeight="1" x14ac:dyDescent="0.3">
      <c r="A443" s="659" t="s">
        <v>3061</v>
      </c>
      <c r="B443" s="660" t="s">
        <v>2950</v>
      </c>
      <c r="C443" s="660" t="s">
        <v>1649</v>
      </c>
      <c r="D443" s="660" t="s">
        <v>3033</v>
      </c>
      <c r="E443" s="660" t="s">
        <v>3034</v>
      </c>
      <c r="F443" s="663"/>
      <c r="G443" s="663"/>
      <c r="H443" s="660"/>
      <c r="I443" s="660"/>
      <c r="J443" s="663">
        <v>21</v>
      </c>
      <c r="K443" s="663">
        <v>2030</v>
      </c>
      <c r="L443" s="660"/>
      <c r="M443" s="660">
        <v>96.666666666666671</v>
      </c>
      <c r="N443" s="663">
        <v>35</v>
      </c>
      <c r="O443" s="663">
        <v>3383.33</v>
      </c>
      <c r="P443" s="676"/>
      <c r="Q443" s="664">
        <v>96.66657142857143</v>
      </c>
    </row>
    <row r="444" spans="1:17" ht="14.4" customHeight="1" x14ac:dyDescent="0.3">
      <c r="A444" s="659" t="s">
        <v>3061</v>
      </c>
      <c r="B444" s="660" t="s">
        <v>2950</v>
      </c>
      <c r="C444" s="660" t="s">
        <v>1649</v>
      </c>
      <c r="D444" s="660" t="s">
        <v>3047</v>
      </c>
      <c r="E444" s="660" t="s">
        <v>3048</v>
      </c>
      <c r="F444" s="663"/>
      <c r="G444" s="663"/>
      <c r="H444" s="660"/>
      <c r="I444" s="660"/>
      <c r="J444" s="663">
        <v>18</v>
      </c>
      <c r="K444" s="663">
        <v>2100</v>
      </c>
      <c r="L444" s="660"/>
      <c r="M444" s="660">
        <v>116.66666666666667</v>
      </c>
      <c r="N444" s="663">
        <v>53</v>
      </c>
      <c r="O444" s="663">
        <v>6183.34</v>
      </c>
      <c r="P444" s="676"/>
      <c r="Q444" s="664">
        <v>116.66679245283019</v>
      </c>
    </row>
    <row r="445" spans="1:17" ht="14.4" customHeight="1" x14ac:dyDescent="0.3">
      <c r="A445" s="659" t="s">
        <v>3061</v>
      </c>
      <c r="B445" s="660" t="s">
        <v>2950</v>
      </c>
      <c r="C445" s="660" t="s">
        <v>1649</v>
      </c>
      <c r="D445" s="660" t="s">
        <v>2951</v>
      </c>
      <c r="E445" s="660" t="s">
        <v>2952</v>
      </c>
      <c r="F445" s="663"/>
      <c r="G445" s="663"/>
      <c r="H445" s="660"/>
      <c r="I445" s="660"/>
      <c r="J445" s="663">
        <v>323</v>
      </c>
      <c r="K445" s="663">
        <v>105872.22</v>
      </c>
      <c r="L445" s="660"/>
      <c r="M445" s="660">
        <v>327.7777708978328</v>
      </c>
      <c r="N445" s="663">
        <v>623</v>
      </c>
      <c r="O445" s="663">
        <v>204205.55</v>
      </c>
      <c r="P445" s="676"/>
      <c r="Q445" s="664">
        <v>327.77776886035309</v>
      </c>
    </row>
    <row r="446" spans="1:17" ht="14.4" customHeight="1" x14ac:dyDescent="0.3">
      <c r="A446" s="659" t="s">
        <v>3061</v>
      </c>
      <c r="B446" s="660" t="s">
        <v>2950</v>
      </c>
      <c r="C446" s="660" t="s">
        <v>1649</v>
      </c>
      <c r="D446" s="660" t="s">
        <v>3051</v>
      </c>
      <c r="E446" s="660" t="s">
        <v>3052</v>
      </c>
      <c r="F446" s="663"/>
      <c r="G446" s="663"/>
      <c r="H446" s="660"/>
      <c r="I446" s="660"/>
      <c r="J446" s="663"/>
      <c r="K446" s="663"/>
      <c r="L446" s="660"/>
      <c r="M446" s="660"/>
      <c r="N446" s="663">
        <v>2</v>
      </c>
      <c r="O446" s="663">
        <v>1666.67</v>
      </c>
      <c r="P446" s="676"/>
      <c r="Q446" s="664">
        <v>833.33500000000004</v>
      </c>
    </row>
    <row r="447" spans="1:17" ht="14.4" customHeight="1" x14ac:dyDescent="0.3">
      <c r="A447" s="659" t="s">
        <v>3061</v>
      </c>
      <c r="B447" s="660" t="s">
        <v>2950</v>
      </c>
      <c r="C447" s="660" t="s">
        <v>1651</v>
      </c>
      <c r="D447" s="660" t="s">
        <v>3021</v>
      </c>
      <c r="E447" s="660" t="s">
        <v>3022</v>
      </c>
      <c r="F447" s="663"/>
      <c r="G447" s="663"/>
      <c r="H447" s="660"/>
      <c r="I447" s="660"/>
      <c r="J447" s="663"/>
      <c r="K447" s="663"/>
      <c r="L447" s="660"/>
      <c r="M447" s="660"/>
      <c r="N447" s="663">
        <v>1</v>
      </c>
      <c r="O447" s="663">
        <v>0</v>
      </c>
      <c r="P447" s="676"/>
      <c r="Q447" s="664">
        <v>0</v>
      </c>
    </row>
    <row r="448" spans="1:17" ht="14.4" customHeight="1" x14ac:dyDescent="0.3">
      <c r="A448" s="659" t="s">
        <v>3061</v>
      </c>
      <c r="B448" s="660" t="s">
        <v>2950</v>
      </c>
      <c r="C448" s="660" t="s">
        <v>1651</v>
      </c>
      <c r="D448" s="660" t="s">
        <v>3029</v>
      </c>
      <c r="E448" s="660" t="s">
        <v>3030</v>
      </c>
      <c r="F448" s="663"/>
      <c r="G448" s="663"/>
      <c r="H448" s="660"/>
      <c r="I448" s="660"/>
      <c r="J448" s="663"/>
      <c r="K448" s="663"/>
      <c r="L448" s="660"/>
      <c r="M448" s="660"/>
      <c r="N448" s="663">
        <v>1</v>
      </c>
      <c r="O448" s="663">
        <v>88.89</v>
      </c>
      <c r="P448" s="676"/>
      <c r="Q448" s="664">
        <v>88.89</v>
      </c>
    </row>
    <row r="449" spans="1:17" ht="14.4" customHeight="1" x14ac:dyDescent="0.3">
      <c r="A449" s="659" t="s">
        <v>3061</v>
      </c>
      <c r="B449" s="660" t="s">
        <v>2950</v>
      </c>
      <c r="C449" s="660" t="s">
        <v>2947</v>
      </c>
      <c r="D449" s="660" t="s">
        <v>2980</v>
      </c>
      <c r="E449" s="660" t="s">
        <v>2981</v>
      </c>
      <c r="F449" s="663"/>
      <c r="G449" s="663"/>
      <c r="H449" s="660"/>
      <c r="I449" s="660"/>
      <c r="J449" s="663">
        <v>2</v>
      </c>
      <c r="K449" s="663">
        <v>155.56</v>
      </c>
      <c r="L449" s="660"/>
      <c r="M449" s="660">
        <v>77.78</v>
      </c>
      <c r="N449" s="663"/>
      <c r="O449" s="663"/>
      <c r="P449" s="676"/>
      <c r="Q449" s="664"/>
    </row>
    <row r="450" spans="1:17" ht="14.4" customHeight="1" x14ac:dyDescent="0.3">
      <c r="A450" s="659" t="s">
        <v>3061</v>
      </c>
      <c r="B450" s="660" t="s">
        <v>2950</v>
      </c>
      <c r="C450" s="660" t="s">
        <v>2947</v>
      </c>
      <c r="D450" s="660" t="s">
        <v>2986</v>
      </c>
      <c r="E450" s="660" t="s">
        <v>2987</v>
      </c>
      <c r="F450" s="663"/>
      <c r="G450" s="663"/>
      <c r="H450" s="660"/>
      <c r="I450" s="660"/>
      <c r="J450" s="663">
        <v>22</v>
      </c>
      <c r="K450" s="663">
        <v>2444.4399999999996</v>
      </c>
      <c r="L450" s="660"/>
      <c r="M450" s="660">
        <v>111.11090909090908</v>
      </c>
      <c r="N450" s="663"/>
      <c r="O450" s="663"/>
      <c r="P450" s="676"/>
      <c r="Q450" s="664"/>
    </row>
    <row r="451" spans="1:17" ht="14.4" customHeight="1" x14ac:dyDescent="0.3">
      <c r="A451" s="659" t="s">
        <v>3061</v>
      </c>
      <c r="B451" s="660" t="s">
        <v>2950</v>
      </c>
      <c r="C451" s="660" t="s">
        <v>2947</v>
      </c>
      <c r="D451" s="660" t="s">
        <v>2994</v>
      </c>
      <c r="E451" s="660" t="s">
        <v>2995</v>
      </c>
      <c r="F451" s="663"/>
      <c r="G451" s="663"/>
      <c r="H451" s="660"/>
      <c r="I451" s="660"/>
      <c r="J451" s="663">
        <v>18</v>
      </c>
      <c r="K451" s="663">
        <v>3360</v>
      </c>
      <c r="L451" s="660"/>
      <c r="M451" s="660">
        <v>186.66666666666666</v>
      </c>
      <c r="N451" s="663"/>
      <c r="O451" s="663"/>
      <c r="P451" s="676"/>
      <c r="Q451" s="664"/>
    </row>
    <row r="452" spans="1:17" ht="14.4" customHeight="1" x14ac:dyDescent="0.3">
      <c r="A452" s="659" t="s">
        <v>3061</v>
      </c>
      <c r="B452" s="660" t="s">
        <v>2950</v>
      </c>
      <c r="C452" s="660" t="s">
        <v>2947</v>
      </c>
      <c r="D452" s="660" t="s">
        <v>2996</v>
      </c>
      <c r="E452" s="660" t="s">
        <v>2997</v>
      </c>
      <c r="F452" s="663"/>
      <c r="G452" s="663"/>
      <c r="H452" s="660"/>
      <c r="I452" s="660"/>
      <c r="J452" s="663">
        <v>3</v>
      </c>
      <c r="K452" s="663">
        <v>1750</v>
      </c>
      <c r="L452" s="660"/>
      <c r="M452" s="660">
        <v>583.33333333333337</v>
      </c>
      <c r="N452" s="663"/>
      <c r="O452" s="663"/>
      <c r="P452" s="676"/>
      <c r="Q452" s="664"/>
    </row>
    <row r="453" spans="1:17" ht="14.4" customHeight="1" x14ac:dyDescent="0.3">
      <c r="A453" s="659" t="s">
        <v>3061</v>
      </c>
      <c r="B453" s="660" t="s">
        <v>2950</v>
      </c>
      <c r="C453" s="660" t="s">
        <v>2947</v>
      </c>
      <c r="D453" s="660" t="s">
        <v>2998</v>
      </c>
      <c r="E453" s="660" t="s">
        <v>2999</v>
      </c>
      <c r="F453" s="663"/>
      <c r="G453" s="663"/>
      <c r="H453" s="660"/>
      <c r="I453" s="660"/>
      <c r="J453" s="663">
        <v>1</v>
      </c>
      <c r="K453" s="663">
        <v>466.67</v>
      </c>
      <c r="L453" s="660"/>
      <c r="M453" s="660">
        <v>466.67</v>
      </c>
      <c r="N453" s="663"/>
      <c r="O453" s="663"/>
      <c r="P453" s="676"/>
      <c r="Q453" s="664"/>
    </row>
    <row r="454" spans="1:17" ht="14.4" customHeight="1" x14ac:dyDescent="0.3">
      <c r="A454" s="659" t="s">
        <v>3061</v>
      </c>
      <c r="B454" s="660" t="s">
        <v>2950</v>
      </c>
      <c r="C454" s="660" t="s">
        <v>2947</v>
      </c>
      <c r="D454" s="660" t="s">
        <v>3000</v>
      </c>
      <c r="E454" s="660" t="s">
        <v>2999</v>
      </c>
      <c r="F454" s="663"/>
      <c r="G454" s="663"/>
      <c r="H454" s="660"/>
      <c r="I454" s="660"/>
      <c r="J454" s="663">
        <v>1</v>
      </c>
      <c r="K454" s="663">
        <v>1000</v>
      </c>
      <c r="L454" s="660"/>
      <c r="M454" s="660">
        <v>1000</v>
      </c>
      <c r="N454" s="663"/>
      <c r="O454" s="663"/>
      <c r="P454" s="676"/>
      <c r="Q454" s="664"/>
    </row>
    <row r="455" spans="1:17" ht="14.4" customHeight="1" x14ac:dyDescent="0.3">
      <c r="A455" s="659" t="s">
        <v>3061</v>
      </c>
      <c r="B455" s="660" t="s">
        <v>2950</v>
      </c>
      <c r="C455" s="660" t="s">
        <v>2947</v>
      </c>
      <c r="D455" s="660" t="s">
        <v>3003</v>
      </c>
      <c r="E455" s="660" t="s">
        <v>3004</v>
      </c>
      <c r="F455" s="663"/>
      <c r="G455" s="663"/>
      <c r="H455" s="660"/>
      <c r="I455" s="660"/>
      <c r="J455" s="663">
        <v>4</v>
      </c>
      <c r="K455" s="663">
        <v>200</v>
      </c>
      <c r="L455" s="660"/>
      <c r="M455" s="660">
        <v>50</v>
      </c>
      <c r="N455" s="663"/>
      <c r="O455" s="663"/>
      <c r="P455" s="676"/>
      <c r="Q455" s="664"/>
    </row>
    <row r="456" spans="1:17" ht="14.4" customHeight="1" x14ac:dyDescent="0.3">
      <c r="A456" s="659" t="s">
        <v>3061</v>
      </c>
      <c r="B456" s="660" t="s">
        <v>2950</v>
      </c>
      <c r="C456" s="660" t="s">
        <v>2947</v>
      </c>
      <c r="D456" s="660" t="s">
        <v>3011</v>
      </c>
      <c r="E456" s="660" t="s">
        <v>3012</v>
      </c>
      <c r="F456" s="663"/>
      <c r="G456" s="663"/>
      <c r="H456" s="660"/>
      <c r="I456" s="660"/>
      <c r="J456" s="663">
        <v>1</v>
      </c>
      <c r="K456" s="663">
        <v>0</v>
      </c>
      <c r="L456" s="660"/>
      <c r="M456" s="660">
        <v>0</v>
      </c>
      <c r="N456" s="663"/>
      <c r="O456" s="663"/>
      <c r="P456" s="676"/>
      <c r="Q456" s="664"/>
    </row>
    <row r="457" spans="1:17" ht="14.4" customHeight="1" x14ac:dyDescent="0.3">
      <c r="A457" s="659" t="s">
        <v>3061</v>
      </c>
      <c r="B457" s="660" t="s">
        <v>2950</v>
      </c>
      <c r="C457" s="660" t="s">
        <v>2947</v>
      </c>
      <c r="D457" s="660" t="s">
        <v>3021</v>
      </c>
      <c r="E457" s="660" t="s">
        <v>3022</v>
      </c>
      <c r="F457" s="663"/>
      <c r="G457" s="663"/>
      <c r="H457" s="660"/>
      <c r="I457" s="660"/>
      <c r="J457" s="663">
        <v>57</v>
      </c>
      <c r="K457" s="663">
        <v>0</v>
      </c>
      <c r="L457" s="660"/>
      <c r="M457" s="660">
        <v>0</v>
      </c>
      <c r="N457" s="663"/>
      <c r="O457" s="663"/>
      <c r="P457" s="676"/>
      <c r="Q457" s="664"/>
    </row>
    <row r="458" spans="1:17" ht="14.4" customHeight="1" x14ac:dyDescent="0.3">
      <c r="A458" s="659" t="s">
        <v>3061</v>
      </c>
      <c r="B458" s="660" t="s">
        <v>2950</v>
      </c>
      <c r="C458" s="660" t="s">
        <v>2947</v>
      </c>
      <c r="D458" s="660" t="s">
        <v>3029</v>
      </c>
      <c r="E458" s="660" t="s">
        <v>3030</v>
      </c>
      <c r="F458" s="663"/>
      <c r="G458" s="663"/>
      <c r="H458" s="660"/>
      <c r="I458" s="660"/>
      <c r="J458" s="663">
        <v>16</v>
      </c>
      <c r="K458" s="663">
        <v>1422.22</v>
      </c>
      <c r="L458" s="660"/>
      <c r="M458" s="660">
        <v>88.888750000000002</v>
      </c>
      <c r="N458" s="663"/>
      <c r="O458" s="663"/>
      <c r="P458" s="676"/>
      <c r="Q458" s="664"/>
    </row>
    <row r="459" spans="1:17" ht="14.4" customHeight="1" x14ac:dyDescent="0.3">
      <c r="A459" s="659" t="s">
        <v>3061</v>
      </c>
      <c r="B459" s="660" t="s">
        <v>2950</v>
      </c>
      <c r="C459" s="660" t="s">
        <v>2947</v>
      </c>
      <c r="D459" s="660" t="s">
        <v>3033</v>
      </c>
      <c r="E459" s="660" t="s">
        <v>3034</v>
      </c>
      <c r="F459" s="663"/>
      <c r="G459" s="663"/>
      <c r="H459" s="660"/>
      <c r="I459" s="660"/>
      <c r="J459" s="663">
        <v>7</v>
      </c>
      <c r="K459" s="663">
        <v>676.67000000000007</v>
      </c>
      <c r="L459" s="660"/>
      <c r="M459" s="660">
        <v>96.667142857142863</v>
      </c>
      <c r="N459" s="663"/>
      <c r="O459" s="663"/>
      <c r="P459" s="676"/>
      <c r="Q459" s="664"/>
    </row>
    <row r="460" spans="1:17" ht="14.4" customHeight="1" x14ac:dyDescent="0.3">
      <c r="A460" s="659" t="s">
        <v>3061</v>
      </c>
      <c r="B460" s="660" t="s">
        <v>2950</v>
      </c>
      <c r="C460" s="660" t="s">
        <v>2947</v>
      </c>
      <c r="D460" s="660" t="s">
        <v>3047</v>
      </c>
      <c r="E460" s="660" t="s">
        <v>3048</v>
      </c>
      <c r="F460" s="663"/>
      <c r="G460" s="663"/>
      <c r="H460" s="660"/>
      <c r="I460" s="660"/>
      <c r="J460" s="663">
        <v>2</v>
      </c>
      <c r="K460" s="663">
        <v>233.33</v>
      </c>
      <c r="L460" s="660"/>
      <c r="M460" s="660">
        <v>116.66500000000001</v>
      </c>
      <c r="N460" s="663"/>
      <c r="O460" s="663"/>
      <c r="P460" s="676"/>
      <c r="Q460" s="664"/>
    </row>
    <row r="461" spans="1:17" ht="14.4" customHeight="1" x14ac:dyDescent="0.3">
      <c r="A461" s="659" t="s">
        <v>3061</v>
      </c>
      <c r="B461" s="660" t="s">
        <v>2950</v>
      </c>
      <c r="C461" s="660" t="s">
        <v>2947</v>
      </c>
      <c r="D461" s="660" t="s">
        <v>2951</v>
      </c>
      <c r="E461" s="660" t="s">
        <v>2952</v>
      </c>
      <c r="F461" s="663"/>
      <c r="G461" s="663"/>
      <c r="H461" s="660"/>
      <c r="I461" s="660"/>
      <c r="J461" s="663">
        <v>61</v>
      </c>
      <c r="K461" s="663">
        <v>19994.46</v>
      </c>
      <c r="L461" s="660"/>
      <c r="M461" s="660">
        <v>327.77803278688521</v>
      </c>
      <c r="N461" s="663"/>
      <c r="O461" s="663"/>
      <c r="P461" s="676"/>
      <c r="Q461" s="664"/>
    </row>
    <row r="462" spans="1:17" ht="14.4" customHeight="1" x14ac:dyDescent="0.3">
      <c r="A462" s="659" t="s">
        <v>3061</v>
      </c>
      <c r="B462" s="660" t="s">
        <v>2950</v>
      </c>
      <c r="C462" s="660" t="s">
        <v>1652</v>
      </c>
      <c r="D462" s="660" t="s">
        <v>2980</v>
      </c>
      <c r="E462" s="660" t="s">
        <v>2981</v>
      </c>
      <c r="F462" s="663">
        <v>7</v>
      </c>
      <c r="G462" s="663">
        <v>544.45000000000005</v>
      </c>
      <c r="H462" s="660">
        <v>1</v>
      </c>
      <c r="I462" s="660">
        <v>77.778571428571439</v>
      </c>
      <c r="J462" s="663">
        <v>2</v>
      </c>
      <c r="K462" s="663">
        <v>155.56</v>
      </c>
      <c r="L462" s="660">
        <v>0.28571953347414819</v>
      </c>
      <c r="M462" s="660">
        <v>77.78</v>
      </c>
      <c r="N462" s="663">
        <v>4</v>
      </c>
      <c r="O462" s="663">
        <v>311.12</v>
      </c>
      <c r="P462" s="676">
        <v>0.57143906694829638</v>
      </c>
      <c r="Q462" s="664">
        <v>77.78</v>
      </c>
    </row>
    <row r="463" spans="1:17" ht="14.4" customHeight="1" x14ac:dyDescent="0.3">
      <c r="A463" s="659" t="s">
        <v>3061</v>
      </c>
      <c r="B463" s="660" t="s">
        <v>2950</v>
      </c>
      <c r="C463" s="660" t="s">
        <v>1652</v>
      </c>
      <c r="D463" s="660" t="s">
        <v>2986</v>
      </c>
      <c r="E463" s="660" t="s">
        <v>2987</v>
      </c>
      <c r="F463" s="663">
        <v>49</v>
      </c>
      <c r="G463" s="663">
        <v>5444.45</v>
      </c>
      <c r="H463" s="660">
        <v>1</v>
      </c>
      <c r="I463" s="660">
        <v>111.11122448979592</v>
      </c>
      <c r="J463" s="663">
        <v>35</v>
      </c>
      <c r="K463" s="663">
        <v>3888.87</v>
      </c>
      <c r="L463" s="660">
        <v>0.71428151603926937</v>
      </c>
      <c r="M463" s="660">
        <v>111.11057142857142</v>
      </c>
      <c r="N463" s="663">
        <v>81</v>
      </c>
      <c r="O463" s="663">
        <v>8999.99</v>
      </c>
      <c r="P463" s="676">
        <v>1.6530577009615297</v>
      </c>
      <c r="Q463" s="664">
        <v>111.11098765432098</v>
      </c>
    </row>
    <row r="464" spans="1:17" ht="14.4" customHeight="1" x14ac:dyDescent="0.3">
      <c r="A464" s="659" t="s">
        <v>3061</v>
      </c>
      <c r="B464" s="660" t="s">
        <v>2950</v>
      </c>
      <c r="C464" s="660" t="s">
        <v>1652</v>
      </c>
      <c r="D464" s="660" t="s">
        <v>2994</v>
      </c>
      <c r="E464" s="660" t="s">
        <v>2995</v>
      </c>
      <c r="F464" s="663">
        <v>36</v>
      </c>
      <c r="G464" s="663">
        <v>6720</v>
      </c>
      <c r="H464" s="660">
        <v>1</v>
      </c>
      <c r="I464" s="660">
        <v>186.66666666666666</v>
      </c>
      <c r="J464" s="663">
        <v>33</v>
      </c>
      <c r="K464" s="663">
        <v>6160</v>
      </c>
      <c r="L464" s="660">
        <v>0.91666666666666663</v>
      </c>
      <c r="M464" s="660">
        <v>186.66666666666666</v>
      </c>
      <c r="N464" s="663">
        <v>69</v>
      </c>
      <c r="O464" s="663">
        <v>12880.01</v>
      </c>
      <c r="P464" s="676">
        <v>1.9166681547619049</v>
      </c>
      <c r="Q464" s="664">
        <v>186.6668115942029</v>
      </c>
    </row>
    <row r="465" spans="1:17" ht="14.4" customHeight="1" x14ac:dyDescent="0.3">
      <c r="A465" s="659" t="s">
        <v>3061</v>
      </c>
      <c r="B465" s="660" t="s">
        <v>2950</v>
      </c>
      <c r="C465" s="660" t="s">
        <v>1652</v>
      </c>
      <c r="D465" s="660" t="s">
        <v>2996</v>
      </c>
      <c r="E465" s="660" t="s">
        <v>2997</v>
      </c>
      <c r="F465" s="663">
        <v>3</v>
      </c>
      <c r="G465" s="663">
        <v>1749.9900000000002</v>
      </c>
      <c r="H465" s="660">
        <v>1</v>
      </c>
      <c r="I465" s="660">
        <v>583.33000000000004</v>
      </c>
      <c r="J465" s="663">
        <v>1</v>
      </c>
      <c r="K465" s="663">
        <v>583.33000000000004</v>
      </c>
      <c r="L465" s="660">
        <v>0.33333333333333331</v>
      </c>
      <c r="M465" s="660">
        <v>583.33000000000004</v>
      </c>
      <c r="N465" s="663">
        <v>6</v>
      </c>
      <c r="O465" s="663">
        <v>3500</v>
      </c>
      <c r="P465" s="676">
        <v>2.0000114286367348</v>
      </c>
      <c r="Q465" s="664">
        <v>583.33333333333337</v>
      </c>
    </row>
    <row r="466" spans="1:17" ht="14.4" customHeight="1" x14ac:dyDescent="0.3">
      <c r="A466" s="659" t="s">
        <v>3061</v>
      </c>
      <c r="B466" s="660" t="s">
        <v>2950</v>
      </c>
      <c r="C466" s="660" t="s">
        <v>1652</v>
      </c>
      <c r="D466" s="660" t="s">
        <v>2998</v>
      </c>
      <c r="E466" s="660" t="s">
        <v>2999</v>
      </c>
      <c r="F466" s="663">
        <v>3</v>
      </c>
      <c r="G466" s="663">
        <v>1400.01</v>
      </c>
      <c r="H466" s="660">
        <v>1</v>
      </c>
      <c r="I466" s="660">
        <v>466.67</v>
      </c>
      <c r="J466" s="663">
        <v>4</v>
      </c>
      <c r="K466" s="663">
        <v>1866.66</v>
      </c>
      <c r="L466" s="660">
        <v>1.3333190477210877</v>
      </c>
      <c r="M466" s="660">
        <v>466.66500000000002</v>
      </c>
      <c r="N466" s="663">
        <v>2</v>
      </c>
      <c r="O466" s="663">
        <v>933.34</v>
      </c>
      <c r="P466" s="676">
        <v>0.66666666666666674</v>
      </c>
      <c r="Q466" s="664">
        <v>466.67</v>
      </c>
    </row>
    <row r="467" spans="1:17" ht="14.4" customHeight="1" x14ac:dyDescent="0.3">
      <c r="A467" s="659" t="s">
        <v>3061</v>
      </c>
      <c r="B467" s="660" t="s">
        <v>2950</v>
      </c>
      <c r="C467" s="660" t="s">
        <v>1652</v>
      </c>
      <c r="D467" s="660" t="s">
        <v>3003</v>
      </c>
      <c r="E467" s="660" t="s">
        <v>3004</v>
      </c>
      <c r="F467" s="663">
        <v>44</v>
      </c>
      <c r="G467" s="663">
        <v>2200</v>
      </c>
      <c r="H467" s="660">
        <v>1</v>
      </c>
      <c r="I467" s="660">
        <v>50</v>
      </c>
      <c r="J467" s="663">
        <v>54</v>
      </c>
      <c r="K467" s="663">
        <v>2700</v>
      </c>
      <c r="L467" s="660">
        <v>1.2272727272727273</v>
      </c>
      <c r="M467" s="660">
        <v>50</v>
      </c>
      <c r="N467" s="663">
        <v>84</v>
      </c>
      <c r="O467" s="663">
        <v>4200</v>
      </c>
      <c r="P467" s="676">
        <v>1.9090909090909092</v>
      </c>
      <c r="Q467" s="664">
        <v>50</v>
      </c>
    </row>
    <row r="468" spans="1:17" ht="14.4" customHeight="1" x14ac:dyDescent="0.3">
      <c r="A468" s="659" t="s">
        <v>3061</v>
      </c>
      <c r="B468" s="660" t="s">
        <v>2950</v>
      </c>
      <c r="C468" s="660" t="s">
        <v>1652</v>
      </c>
      <c r="D468" s="660" t="s">
        <v>3007</v>
      </c>
      <c r="E468" s="660" t="s">
        <v>3008</v>
      </c>
      <c r="F468" s="663"/>
      <c r="G468" s="663"/>
      <c r="H468" s="660"/>
      <c r="I468" s="660"/>
      <c r="J468" s="663"/>
      <c r="K468" s="663"/>
      <c r="L468" s="660"/>
      <c r="M468" s="660"/>
      <c r="N468" s="663">
        <v>3</v>
      </c>
      <c r="O468" s="663">
        <v>303.33</v>
      </c>
      <c r="P468" s="676"/>
      <c r="Q468" s="664">
        <v>101.11</v>
      </c>
    </row>
    <row r="469" spans="1:17" ht="14.4" customHeight="1" x14ac:dyDescent="0.3">
      <c r="A469" s="659" t="s">
        <v>3061</v>
      </c>
      <c r="B469" s="660" t="s">
        <v>2950</v>
      </c>
      <c r="C469" s="660" t="s">
        <v>1652</v>
      </c>
      <c r="D469" s="660" t="s">
        <v>3011</v>
      </c>
      <c r="E469" s="660" t="s">
        <v>3012</v>
      </c>
      <c r="F469" s="663">
        <v>6</v>
      </c>
      <c r="G469" s="663">
        <v>0</v>
      </c>
      <c r="H469" s="660"/>
      <c r="I469" s="660">
        <v>0</v>
      </c>
      <c r="J469" s="663">
        <v>5</v>
      </c>
      <c r="K469" s="663">
        <v>0</v>
      </c>
      <c r="L469" s="660"/>
      <c r="M469" s="660">
        <v>0</v>
      </c>
      <c r="N469" s="663">
        <v>6</v>
      </c>
      <c r="O469" s="663">
        <v>0</v>
      </c>
      <c r="P469" s="676"/>
      <c r="Q469" s="664">
        <v>0</v>
      </c>
    </row>
    <row r="470" spans="1:17" ht="14.4" customHeight="1" x14ac:dyDescent="0.3">
      <c r="A470" s="659" t="s">
        <v>3061</v>
      </c>
      <c r="B470" s="660" t="s">
        <v>2950</v>
      </c>
      <c r="C470" s="660" t="s">
        <v>1652</v>
      </c>
      <c r="D470" s="660" t="s">
        <v>3017</v>
      </c>
      <c r="E470" s="660" t="s">
        <v>3018</v>
      </c>
      <c r="F470" s="663">
        <v>1</v>
      </c>
      <c r="G470" s="663">
        <v>0</v>
      </c>
      <c r="H470" s="660"/>
      <c r="I470" s="660">
        <v>0</v>
      </c>
      <c r="J470" s="663"/>
      <c r="K470" s="663"/>
      <c r="L470" s="660"/>
      <c r="M470" s="660"/>
      <c r="N470" s="663"/>
      <c r="O470" s="663"/>
      <c r="P470" s="676"/>
      <c r="Q470" s="664"/>
    </row>
    <row r="471" spans="1:17" ht="14.4" customHeight="1" x14ac:dyDescent="0.3">
      <c r="A471" s="659" t="s">
        <v>3061</v>
      </c>
      <c r="B471" s="660" t="s">
        <v>2950</v>
      </c>
      <c r="C471" s="660" t="s">
        <v>1652</v>
      </c>
      <c r="D471" s="660" t="s">
        <v>3021</v>
      </c>
      <c r="E471" s="660" t="s">
        <v>3022</v>
      </c>
      <c r="F471" s="663">
        <v>150</v>
      </c>
      <c r="G471" s="663">
        <v>0</v>
      </c>
      <c r="H471" s="660"/>
      <c r="I471" s="660">
        <v>0</v>
      </c>
      <c r="J471" s="663">
        <v>151</v>
      </c>
      <c r="K471" s="663">
        <v>0</v>
      </c>
      <c r="L471" s="660"/>
      <c r="M471" s="660">
        <v>0</v>
      </c>
      <c r="N471" s="663">
        <v>288</v>
      </c>
      <c r="O471" s="663">
        <v>0</v>
      </c>
      <c r="P471" s="676"/>
      <c r="Q471" s="664">
        <v>0</v>
      </c>
    </row>
    <row r="472" spans="1:17" ht="14.4" customHeight="1" x14ac:dyDescent="0.3">
      <c r="A472" s="659" t="s">
        <v>3061</v>
      </c>
      <c r="B472" s="660" t="s">
        <v>2950</v>
      </c>
      <c r="C472" s="660" t="s">
        <v>1652</v>
      </c>
      <c r="D472" s="660" t="s">
        <v>3029</v>
      </c>
      <c r="E472" s="660" t="s">
        <v>3030</v>
      </c>
      <c r="F472" s="663">
        <v>46</v>
      </c>
      <c r="G472" s="663">
        <v>4088.9</v>
      </c>
      <c r="H472" s="660">
        <v>1</v>
      </c>
      <c r="I472" s="660">
        <v>88.889130434782615</v>
      </c>
      <c r="J472" s="663">
        <v>67</v>
      </c>
      <c r="K472" s="663">
        <v>5955.57</v>
      </c>
      <c r="L472" s="660">
        <v>1.4565213138007775</v>
      </c>
      <c r="M472" s="660">
        <v>88.889104477611937</v>
      </c>
      <c r="N472" s="663">
        <v>118</v>
      </c>
      <c r="O472" s="663">
        <v>10488.89</v>
      </c>
      <c r="P472" s="676">
        <v>2.5652106923622489</v>
      </c>
      <c r="Q472" s="664">
        <v>88.888898305084737</v>
      </c>
    </row>
    <row r="473" spans="1:17" ht="14.4" customHeight="1" x14ac:dyDescent="0.3">
      <c r="A473" s="659" t="s">
        <v>3061</v>
      </c>
      <c r="B473" s="660" t="s">
        <v>2950</v>
      </c>
      <c r="C473" s="660" t="s">
        <v>1652</v>
      </c>
      <c r="D473" s="660" t="s">
        <v>3033</v>
      </c>
      <c r="E473" s="660" t="s">
        <v>3034</v>
      </c>
      <c r="F473" s="663">
        <v>8</v>
      </c>
      <c r="G473" s="663">
        <v>773.34999999999991</v>
      </c>
      <c r="H473" s="660">
        <v>1</v>
      </c>
      <c r="I473" s="660">
        <v>96.668749999999989</v>
      </c>
      <c r="J473" s="663">
        <v>16</v>
      </c>
      <c r="K473" s="663">
        <v>1546.67</v>
      </c>
      <c r="L473" s="660">
        <v>1.9999612077325923</v>
      </c>
      <c r="M473" s="660">
        <v>96.666875000000005</v>
      </c>
      <c r="N473" s="663">
        <v>29</v>
      </c>
      <c r="O473" s="663">
        <v>2803.34</v>
      </c>
      <c r="P473" s="676">
        <v>3.6249304971875613</v>
      </c>
      <c r="Q473" s="664">
        <v>96.666896551724136</v>
      </c>
    </row>
    <row r="474" spans="1:17" ht="14.4" customHeight="1" x14ac:dyDescent="0.3">
      <c r="A474" s="659" t="s">
        <v>3061</v>
      </c>
      <c r="B474" s="660" t="s">
        <v>2950</v>
      </c>
      <c r="C474" s="660" t="s">
        <v>1652</v>
      </c>
      <c r="D474" s="660" t="s">
        <v>3043</v>
      </c>
      <c r="E474" s="660" t="s">
        <v>3044</v>
      </c>
      <c r="F474" s="663"/>
      <c r="G474" s="663"/>
      <c r="H474" s="660"/>
      <c r="I474" s="660"/>
      <c r="J474" s="663">
        <v>1</v>
      </c>
      <c r="K474" s="663">
        <v>1283.33</v>
      </c>
      <c r="L474" s="660"/>
      <c r="M474" s="660">
        <v>1283.33</v>
      </c>
      <c r="N474" s="663">
        <v>1</v>
      </c>
      <c r="O474" s="663">
        <v>1283.33</v>
      </c>
      <c r="P474" s="676"/>
      <c r="Q474" s="664">
        <v>1283.33</v>
      </c>
    </row>
    <row r="475" spans="1:17" ht="14.4" customHeight="1" x14ac:dyDescent="0.3">
      <c r="A475" s="659" t="s">
        <v>3061</v>
      </c>
      <c r="B475" s="660" t="s">
        <v>2950</v>
      </c>
      <c r="C475" s="660" t="s">
        <v>1652</v>
      </c>
      <c r="D475" s="660" t="s">
        <v>3047</v>
      </c>
      <c r="E475" s="660" t="s">
        <v>3048</v>
      </c>
      <c r="F475" s="663">
        <v>17</v>
      </c>
      <c r="G475" s="663">
        <v>1983.33</v>
      </c>
      <c r="H475" s="660">
        <v>1</v>
      </c>
      <c r="I475" s="660">
        <v>116.66647058823528</v>
      </c>
      <c r="J475" s="663">
        <v>13</v>
      </c>
      <c r="K475" s="663">
        <v>1516.67</v>
      </c>
      <c r="L475" s="660">
        <v>0.76470884825016516</v>
      </c>
      <c r="M475" s="660">
        <v>116.66692307692308</v>
      </c>
      <c r="N475" s="663">
        <v>30</v>
      </c>
      <c r="O475" s="663">
        <v>3499.99</v>
      </c>
      <c r="P475" s="676">
        <v>1.7647038062248843</v>
      </c>
      <c r="Q475" s="664">
        <v>116.66633333333333</v>
      </c>
    </row>
    <row r="476" spans="1:17" ht="14.4" customHeight="1" x14ac:dyDescent="0.3">
      <c r="A476" s="659" t="s">
        <v>3061</v>
      </c>
      <c r="B476" s="660" t="s">
        <v>2950</v>
      </c>
      <c r="C476" s="660" t="s">
        <v>1652</v>
      </c>
      <c r="D476" s="660" t="s">
        <v>2951</v>
      </c>
      <c r="E476" s="660" t="s">
        <v>2952</v>
      </c>
      <c r="F476" s="663">
        <v>155</v>
      </c>
      <c r="G476" s="663">
        <v>50805.560000000005</v>
      </c>
      <c r="H476" s="660">
        <v>1</v>
      </c>
      <c r="I476" s="660">
        <v>327.77780645161295</v>
      </c>
      <c r="J476" s="663">
        <v>157</v>
      </c>
      <c r="K476" s="663">
        <v>51461.11</v>
      </c>
      <c r="L476" s="660">
        <v>1.0129031153283223</v>
      </c>
      <c r="M476" s="660">
        <v>327.77777070063695</v>
      </c>
      <c r="N476" s="663">
        <v>296</v>
      </c>
      <c r="O476" s="663">
        <v>97022.22</v>
      </c>
      <c r="P476" s="676">
        <v>1.9096772085574885</v>
      </c>
      <c r="Q476" s="664">
        <v>327.77777027027025</v>
      </c>
    </row>
    <row r="477" spans="1:17" ht="14.4" customHeight="1" x14ac:dyDescent="0.3">
      <c r="A477" s="659" t="s">
        <v>3061</v>
      </c>
      <c r="B477" s="660" t="s">
        <v>2950</v>
      </c>
      <c r="C477" s="660" t="s">
        <v>1653</v>
      </c>
      <c r="D477" s="660" t="s">
        <v>2980</v>
      </c>
      <c r="E477" s="660" t="s">
        <v>2981</v>
      </c>
      <c r="F477" s="663"/>
      <c r="G477" s="663"/>
      <c r="H477" s="660"/>
      <c r="I477" s="660"/>
      <c r="J477" s="663">
        <v>8</v>
      </c>
      <c r="K477" s="663">
        <v>622.23</v>
      </c>
      <c r="L477" s="660"/>
      <c r="M477" s="660">
        <v>77.778750000000002</v>
      </c>
      <c r="N477" s="663"/>
      <c r="O477" s="663"/>
      <c r="P477" s="676"/>
      <c r="Q477" s="664"/>
    </row>
    <row r="478" spans="1:17" ht="14.4" customHeight="1" x14ac:dyDescent="0.3">
      <c r="A478" s="659" t="s">
        <v>3061</v>
      </c>
      <c r="B478" s="660" t="s">
        <v>2950</v>
      </c>
      <c r="C478" s="660" t="s">
        <v>1653</v>
      </c>
      <c r="D478" s="660" t="s">
        <v>2986</v>
      </c>
      <c r="E478" s="660" t="s">
        <v>2987</v>
      </c>
      <c r="F478" s="663"/>
      <c r="G478" s="663"/>
      <c r="H478" s="660"/>
      <c r="I478" s="660"/>
      <c r="J478" s="663">
        <v>52</v>
      </c>
      <c r="K478" s="663">
        <v>5777.7800000000007</v>
      </c>
      <c r="L478" s="660"/>
      <c r="M478" s="660">
        <v>111.11115384615385</v>
      </c>
      <c r="N478" s="663"/>
      <c r="O478" s="663"/>
      <c r="P478" s="676"/>
      <c r="Q478" s="664"/>
    </row>
    <row r="479" spans="1:17" ht="14.4" customHeight="1" x14ac:dyDescent="0.3">
      <c r="A479" s="659" t="s">
        <v>3061</v>
      </c>
      <c r="B479" s="660" t="s">
        <v>2950</v>
      </c>
      <c r="C479" s="660" t="s">
        <v>1653</v>
      </c>
      <c r="D479" s="660" t="s">
        <v>2996</v>
      </c>
      <c r="E479" s="660" t="s">
        <v>2997</v>
      </c>
      <c r="F479" s="663"/>
      <c r="G479" s="663"/>
      <c r="H479" s="660"/>
      <c r="I479" s="660"/>
      <c r="J479" s="663">
        <v>21</v>
      </c>
      <c r="K479" s="663">
        <v>12250</v>
      </c>
      <c r="L479" s="660"/>
      <c r="M479" s="660">
        <v>583.33333333333337</v>
      </c>
      <c r="N479" s="663"/>
      <c r="O479" s="663"/>
      <c r="P479" s="676"/>
      <c r="Q479" s="664"/>
    </row>
    <row r="480" spans="1:17" ht="14.4" customHeight="1" x14ac:dyDescent="0.3">
      <c r="A480" s="659" t="s">
        <v>3061</v>
      </c>
      <c r="B480" s="660" t="s">
        <v>2950</v>
      </c>
      <c r="C480" s="660" t="s">
        <v>1653</v>
      </c>
      <c r="D480" s="660" t="s">
        <v>2998</v>
      </c>
      <c r="E480" s="660" t="s">
        <v>2999</v>
      </c>
      <c r="F480" s="663"/>
      <c r="G480" s="663"/>
      <c r="H480" s="660"/>
      <c r="I480" s="660"/>
      <c r="J480" s="663">
        <v>6</v>
      </c>
      <c r="K480" s="663">
        <v>2800</v>
      </c>
      <c r="L480" s="660"/>
      <c r="M480" s="660">
        <v>466.66666666666669</v>
      </c>
      <c r="N480" s="663"/>
      <c r="O480" s="663"/>
      <c r="P480" s="676"/>
      <c r="Q480" s="664"/>
    </row>
    <row r="481" spans="1:17" ht="14.4" customHeight="1" x14ac:dyDescent="0.3">
      <c r="A481" s="659" t="s">
        <v>3061</v>
      </c>
      <c r="B481" s="660" t="s">
        <v>2950</v>
      </c>
      <c r="C481" s="660" t="s">
        <v>1653</v>
      </c>
      <c r="D481" s="660" t="s">
        <v>3001</v>
      </c>
      <c r="E481" s="660" t="s">
        <v>3002</v>
      </c>
      <c r="F481" s="663"/>
      <c r="G481" s="663"/>
      <c r="H481" s="660"/>
      <c r="I481" s="660"/>
      <c r="J481" s="663">
        <v>1</v>
      </c>
      <c r="K481" s="663">
        <v>666.67</v>
      </c>
      <c r="L481" s="660"/>
      <c r="M481" s="660">
        <v>666.67</v>
      </c>
      <c r="N481" s="663"/>
      <c r="O481" s="663"/>
      <c r="P481" s="676"/>
      <c r="Q481" s="664"/>
    </row>
    <row r="482" spans="1:17" ht="14.4" customHeight="1" x14ac:dyDescent="0.3">
      <c r="A482" s="659" t="s">
        <v>3061</v>
      </c>
      <c r="B482" s="660" t="s">
        <v>2950</v>
      </c>
      <c r="C482" s="660" t="s">
        <v>1653</v>
      </c>
      <c r="D482" s="660" t="s">
        <v>3003</v>
      </c>
      <c r="E482" s="660" t="s">
        <v>3004</v>
      </c>
      <c r="F482" s="663"/>
      <c r="G482" s="663"/>
      <c r="H482" s="660"/>
      <c r="I482" s="660"/>
      <c r="J482" s="663">
        <v>74</v>
      </c>
      <c r="K482" s="663">
        <v>3700</v>
      </c>
      <c r="L482" s="660"/>
      <c r="M482" s="660">
        <v>50</v>
      </c>
      <c r="N482" s="663"/>
      <c r="O482" s="663"/>
      <c r="P482" s="676"/>
      <c r="Q482" s="664"/>
    </row>
    <row r="483" spans="1:17" ht="14.4" customHeight="1" x14ac:dyDescent="0.3">
      <c r="A483" s="659" t="s">
        <v>3061</v>
      </c>
      <c r="B483" s="660" t="s">
        <v>2950</v>
      </c>
      <c r="C483" s="660" t="s">
        <v>1653</v>
      </c>
      <c r="D483" s="660" t="s">
        <v>3011</v>
      </c>
      <c r="E483" s="660" t="s">
        <v>3012</v>
      </c>
      <c r="F483" s="663"/>
      <c r="G483" s="663"/>
      <c r="H483" s="660"/>
      <c r="I483" s="660"/>
      <c r="J483" s="663">
        <v>5</v>
      </c>
      <c r="K483" s="663">
        <v>0</v>
      </c>
      <c r="L483" s="660"/>
      <c r="M483" s="660">
        <v>0</v>
      </c>
      <c r="N483" s="663"/>
      <c r="O483" s="663"/>
      <c r="P483" s="676"/>
      <c r="Q483" s="664"/>
    </row>
    <row r="484" spans="1:17" ht="14.4" customHeight="1" x14ac:dyDescent="0.3">
      <c r="A484" s="659" t="s">
        <v>3061</v>
      </c>
      <c r="B484" s="660" t="s">
        <v>2950</v>
      </c>
      <c r="C484" s="660" t="s">
        <v>1653</v>
      </c>
      <c r="D484" s="660" t="s">
        <v>3021</v>
      </c>
      <c r="E484" s="660" t="s">
        <v>3022</v>
      </c>
      <c r="F484" s="663"/>
      <c r="G484" s="663"/>
      <c r="H484" s="660"/>
      <c r="I484" s="660"/>
      <c r="J484" s="663">
        <v>292</v>
      </c>
      <c r="K484" s="663">
        <v>0</v>
      </c>
      <c r="L484" s="660"/>
      <c r="M484" s="660">
        <v>0</v>
      </c>
      <c r="N484" s="663"/>
      <c r="O484" s="663"/>
      <c r="P484" s="676"/>
      <c r="Q484" s="664"/>
    </row>
    <row r="485" spans="1:17" ht="14.4" customHeight="1" x14ac:dyDescent="0.3">
      <c r="A485" s="659" t="s">
        <v>3061</v>
      </c>
      <c r="B485" s="660" t="s">
        <v>2950</v>
      </c>
      <c r="C485" s="660" t="s">
        <v>1653</v>
      </c>
      <c r="D485" s="660" t="s">
        <v>3029</v>
      </c>
      <c r="E485" s="660" t="s">
        <v>3030</v>
      </c>
      <c r="F485" s="663"/>
      <c r="G485" s="663"/>
      <c r="H485" s="660"/>
      <c r="I485" s="660"/>
      <c r="J485" s="663">
        <v>143</v>
      </c>
      <c r="K485" s="663">
        <v>12711.109999999999</v>
      </c>
      <c r="L485" s="660"/>
      <c r="M485" s="660">
        <v>88.888881118881116</v>
      </c>
      <c r="N485" s="663"/>
      <c r="O485" s="663"/>
      <c r="P485" s="676"/>
      <c r="Q485" s="664"/>
    </row>
    <row r="486" spans="1:17" ht="14.4" customHeight="1" x14ac:dyDescent="0.3">
      <c r="A486" s="659" t="s">
        <v>3061</v>
      </c>
      <c r="B486" s="660" t="s">
        <v>2950</v>
      </c>
      <c r="C486" s="660" t="s">
        <v>1653</v>
      </c>
      <c r="D486" s="660" t="s">
        <v>3033</v>
      </c>
      <c r="E486" s="660" t="s">
        <v>3034</v>
      </c>
      <c r="F486" s="663"/>
      <c r="G486" s="663"/>
      <c r="H486" s="660"/>
      <c r="I486" s="660"/>
      <c r="J486" s="663">
        <v>17</v>
      </c>
      <c r="K486" s="663">
        <v>1643.34</v>
      </c>
      <c r="L486" s="660"/>
      <c r="M486" s="660">
        <v>96.667058823529402</v>
      </c>
      <c r="N486" s="663"/>
      <c r="O486" s="663"/>
      <c r="P486" s="676"/>
      <c r="Q486" s="664"/>
    </row>
    <row r="487" spans="1:17" ht="14.4" customHeight="1" x14ac:dyDescent="0.3">
      <c r="A487" s="659" t="s">
        <v>3061</v>
      </c>
      <c r="B487" s="660" t="s">
        <v>2950</v>
      </c>
      <c r="C487" s="660" t="s">
        <v>1653</v>
      </c>
      <c r="D487" s="660" t="s">
        <v>3043</v>
      </c>
      <c r="E487" s="660" t="s">
        <v>3044</v>
      </c>
      <c r="F487" s="663"/>
      <c r="G487" s="663"/>
      <c r="H487" s="660"/>
      <c r="I487" s="660"/>
      <c r="J487" s="663">
        <v>21</v>
      </c>
      <c r="K487" s="663">
        <v>26949.989999999998</v>
      </c>
      <c r="L487" s="660"/>
      <c r="M487" s="660">
        <v>1283.3328571428569</v>
      </c>
      <c r="N487" s="663"/>
      <c r="O487" s="663"/>
      <c r="P487" s="676"/>
      <c r="Q487" s="664"/>
    </row>
    <row r="488" spans="1:17" ht="14.4" customHeight="1" x14ac:dyDescent="0.3">
      <c r="A488" s="659" t="s">
        <v>3061</v>
      </c>
      <c r="B488" s="660" t="s">
        <v>2950</v>
      </c>
      <c r="C488" s="660" t="s">
        <v>1653</v>
      </c>
      <c r="D488" s="660" t="s">
        <v>3047</v>
      </c>
      <c r="E488" s="660" t="s">
        <v>3048</v>
      </c>
      <c r="F488" s="663"/>
      <c r="G488" s="663"/>
      <c r="H488" s="660"/>
      <c r="I488" s="660"/>
      <c r="J488" s="663">
        <v>44</v>
      </c>
      <c r="K488" s="663">
        <v>5133.33</v>
      </c>
      <c r="L488" s="660"/>
      <c r="M488" s="660">
        <v>116.66659090909091</v>
      </c>
      <c r="N488" s="663"/>
      <c r="O488" s="663"/>
      <c r="P488" s="676"/>
      <c r="Q488" s="664"/>
    </row>
    <row r="489" spans="1:17" ht="14.4" customHeight="1" x14ac:dyDescent="0.3">
      <c r="A489" s="659" t="s">
        <v>3061</v>
      </c>
      <c r="B489" s="660" t="s">
        <v>2950</v>
      </c>
      <c r="C489" s="660" t="s">
        <v>1653</v>
      </c>
      <c r="D489" s="660" t="s">
        <v>2951</v>
      </c>
      <c r="E489" s="660" t="s">
        <v>2952</v>
      </c>
      <c r="F489" s="663"/>
      <c r="G489" s="663"/>
      <c r="H489" s="660"/>
      <c r="I489" s="660"/>
      <c r="J489" s="663">
        <v>314</v>
      </c>
      <c r="K489" s="663">
        <v>102922.21</v>
      </c>
      <c r="L489" s="660"/>
      <c r="M489" s="660">
        <v>327.77773885350319</v>
      </c>
      <c r="N489" s="663"/>
      <c r="O489" s="663"/>
      <c r="P489" s="676"/>
      <c r="Q489" s="664"/>
    </row>
    <row r="490" spans="1:17" ht="14.4" customHeight="1" x14ac:dyDescent="0.3">
      <c r="A490" s="659" t="s">
        <v>3061</v>
      </c>
      <c r="B490" s="660" t="s">
        <v>2950</v>
      </c>
      <c r="C490" s="660" t="s">
        <v>1654</v>
      </c>
      <c r="D490" s="660" t="s">
        <v>2951</v>
      </c>
      <c r="E490" s="660" t="s">
        <v>2952</v>
      </c>
      <c r="F490" s="663">
        <v>0</v>
      </c>
      <c r="G490" s="663">
        <v>0</v>
      </c>
      <c r="H490" s="660"/>
      <c r="I490" s="660"/>
      <c r="J490" s="663"/>
      <c r="K490" s="663"/>
      <c r="L490" s="660"/>
      <c r="M490" s="660"/>
      <c r="N490" s="663"/>
      <c r="O490" s="663"/>
      <c r="P490" s="676"/>
      <c r="Q490" s="664"/>
    </row>
    <row r="491" spans="1:17" ht="14.4" customHeight="1" x14ac:dyDescent="0.3">
      <c r="A491" s="659" t="s">
        <v>3061</v>
      </c>
      <c r="B491" s="660" t="s">
        <v>2950</v>
      </c>
      <c r="C491" s="660" t="s">
        <v>1655</v>
      </c>
      <c r="D491" s="660" t="s">
        <v>2980</v>
      </c>
      <c r="E491" s="660" t="s">
        <v>2981</v>
      </c>
      <c r="F491" s="663">
        <v>28</v>
      </c>
      <c r="G491" s="663">
        <v>2177.79</v>
      </c>
      <c r="H491" s="660">
        <v>1</v>
      </c>
      <c r="I491" s="660">
        <v>77.778214285714284</v>
      </c>
      <c r="J491" s="663">
        <v>20</v>
      </c>
      <c r="K491" s="663">
        <v>1555.5500000000002</v>
      </c>
      <c r="L491" s="660">
        <v>0.71427915455576529</v>
      </c>
      <c r="M491" s="660">
        <v>77.777500000000003</v>
      </c>
      <c r="N491" s="663">
        <v>27</v>
      </c>
      <c r="O491" s="663">
        <v>2100</v>
      </c>
      <c r="P491" s="676">
        <v>0.96428030250850638</v>
      </c>
      <c r="Q491" s="664">
        <v>77.777777777777771</v>
      </c>
    </row>
    <row r="492" spans="1:17" ht="14.4" customHeight="1" x14ac:dyDescent="0.3">
      <c r="A492" s="659" t="s">
        <v>3061</v>
      </c>
      <c r="B492" s="660" t="s">
        <v>2950</v>
      </c>
      <c r="C492" s="660" t="s">
        <v>1655</v>
      </c>
      <c r="D492" s="660" t="s">
        <v>2986</v>
      </c>
      <c r="E492" s="660" t="s">
        <v>2987</v>
      </c>
      <c r="F492" s="663">
        <v>174</v>
      </c>
      <c r="G492" s="663">
        <v>19333.329999999998</v>
      </c>
      <c r="H492" s="660">
        <v>1</v>
      </c>
      <c r="I492" s="660">
        <v>111.11109195402298</v>
      </c>
      <c r="J492" s="663">
        <v>147</v>
      </c>
      <c r="K492" s="663">
        <v>16333.329999999998</v>
      </c>
      <c r="L492" s="660">
        <v>0.84482755945302745</v>
      </c>
      <c r="M492" s="660">
        <v>111.11108843537414</v>
      </c>
      <c r="N492" s="663">
        <v>126</v>
      </c>
      <c r="O492" s="663">
        <v>14000</v>
      </c>
      <c r="P492" s="676">
        <v>0.72413805588587177</v>
      </c>
      <c r="Q492" s="664">
        <v>111.11111111111111</v>
      </c>
    </row>
    <row r="493" spans="1:17" ht="14.4" customHeight="1" x14ac:dyDescent="0.3">
      <c r="A493" s="659" t="s">
        <v>3061</v>
      </c>
      <c r="B493" s="660" t="s">
        <v>2950</v>
      </c>
      <c r="C493" s="660" t="s">
        <v>1655</v>
      </c>
      <c r="D493" s="660" t="s">
        <v>2994</v>
      </c>
      <c r="E493" s="660" t="s">
        <v>2995</v>
      </c>
      <c r="F493" s="663">
        <v>117</v>
      </c>
      <c r="G493" s="663">
        <v>21840</v>
      </c>
      <c r="H493" s="660">
        <v>1</v>
      </c>
      <c r="I493" s="660">
        <v>186.66666666666666</v>
      </c>
      <c r="J493" s="663">
        <v>96</v>
      </c>
      <c r="K493" s="663">
        <v>17920.010000000002</v>
      </c>
      <c r="L493" s="660">
        <v>0.82051327838827848</v>
      </c>
      <c r="M493" s="660">
        <v>186.66677083333335</v>
      </c>
      <c r="N493" s="663">
        <v>91</v>
      </c>
      <c r="O493" s="663">
        <v>16986.669999999998</v>
      </c>
      <c r="P493" s="676">
        <v>0.77777793040293031</v>
      </c>
      <c r="Q493" s="664">
        <v>186.66670329670328</v>
      </c>
    </row>
    <row r="494" spans="1:17" ht="14.4" customHeight="1" x14ac:dyDescent="0.3">
      <c r="A494" s="659" t="s">
        <v>3061</v>
      </c>
      <c r="B494" s="660" t="s">
        <v>2950</v>
      </c>
      <c r="C494" s="660" t="s">
        <v>1655</v>
      </c>
      <c r="D494" s="660" t="s">
        <v>2996</v>
      </c>
      <c r="E494" s="660" t="s">
        <v>2997</v>
      </c>
      <c r="F494" s="663">
        <v>20</v>
      </c>
      <c r="G494" s="663">
        <v>11666.67</v>
      </c>
      <c r="H494" s="660">
        <v>1</v>
      </c>
      <c r="I494" s="660">
        <v>583.33349999999996</v>
      </c>
      <c r="J494" s="663">
        <v>21</v>
      </c>
      <c r="K494" s="663">
        <v>12250</v>
      </c>
      <c r="L494" s="660">
        <v>1.0499997000000858</v>
      </c>
      <c r="M494" s="660">
        <v>583.33333333333337</v>
      </c>
      <c r="N494" s="663">
        <v>20</v>
      </c>
      <c r="O494" s="663">
        <v>11666.66</v>
      </c>
      <c r="P494" s="676">
        <v>0.99999914285738778</v>
      </c>
      <c r="Q494" s="664">
        <v>583.33299999999997</v>
      </c>
    </row>
    <row r="495" spans="1:17" ht="14.4" customHeight="1" x14ac:dyDescent="0.3">
      <c r="A495" s="659" t="s">
        <v>3061</v>
      </c>
      <c r="B495" s="660" t="s">
        <v>2950</v>
      </c>
      <c r="C495" s="660" t="s">
        <v>1655</v>
      </c>
      <c r="D495" s="660" t="s">
        <v>2998</v>
      </c>
      <c r="E495" s="660" t="s">
        <v>2999</v>
      </c>
      <c r="F495" s="663">
        <v>12</v>
      </c>
      <c r="G495" s="663">
        <v>5600.01</v>
      </c>
      <c r="H495" s="660">
        <v>1</v>
      </c>
      <c r="I495" s="660">
        <v>466.66750000000002</v>
      </c>
      <c r="J495" s="663">
        <v>9</v>
      </c>
      <c r="K495" s="663">
        <v>4200.01</v>
      </c>
      <c r="L495" s="660">
        <v>0.75000044642777419</v>
      </c>
      <c r="M495" s="660">
        <v>466.66777777777781</v>
      </c>
      <c r="N495" s="663">
        <v>14</v>
      </c>
      <c r="O495" s="663">
        <v>6533.33</v>
      </c>
      <c r="P495" s="676">
        <v>1.1666639881000211</v>
      </c>
      <c r="Q495" s="664">
        <v>466.66642857142858</v>
      </c>
    </row>
    <row r="496" spans="1:17" ht="14.4" customHeight="1" x14ac:dyDescent="0.3">
      <c r="A496" s="659" t="s">
        <v>3061</v>
      </c>
      <c r="B496" s="660" t="s">
        <v>2950</v>
      </c>
      <c r="C496" s="660" t="s">
        <v>1655</v>
      </c>
      <c r="D496" s="660" t="s">
        <v>3003</v>
      </c>
      <c r="E496" s="660" t="s">
        <v>3004</v>
      </c>
      <c r="F496" s="663">
        <v>150</v>
      </c>
      <c r="G496" s="663">
        <v>7500</v>
      </c>
      <c r="H496" s="660">
        <v>1</v>
      </c>
      <c r="I496" s="660">
        <v>50</v>
      </c>
      <c r="J496" s="663">
        <v>120</v>
      </c>
      <c r="K496" s="663">
        <v>6000</v>
      </c>
      <c r="L496" s="660">
        <v>0.8</v>
      </c>
      <c r="M496" s="660">
        <v>50</v>
      </c>
      <c r="N496" s="663">
        <v>87</v>
      </c>
      <c r="O496" s="663">
        <v>4350</v>
      </c>
      <c r="P496" s="676">
        <v>0.57999999999999996</v>
      </c>
      <c r="Q496" s="664">
        <v>50</v>
      </c>
    </row>
    <row r="497" spans="1:17" ht="14.4" customHeight="1" x14ac:dyDescent="0.3">
      <c r="A497" s="659" t="s">
        <v>3061</v>
      </c>
      <c r="B497" s="660" t="s">
        <v>2950</v>
      </c>
      <c r="C497" s="660" t="s">
        <v>1655</v>
      </c>
      <c r="D497" s="660" t="s">
        <v>3011</v>
      </c>
      <c r="E497" s="660" t="s">
        <v>3012</v>
      </c>
      <c r="F497" s="663">
        <v>8</v>
      </c>
      <c r="G497" s="663">
        <v>0</v>
      </c>
      <c r="H497" s="660"/>
      <c r="I497" s="660">
        <v>0</v>
      </c>
      <c r="J497" s="663">
        <v>14</v>
      </c>
      <c r="K497" s="663">
        <v>0</v>
      </c>
      <c r="L497" s="660"/>
      <c r="M497" s="660">
        <v>0</v>
      </c>
      <c r="N497" s="663">
        <v>13</v>
      </c>
      <c r="O497" s="663">
        <v>0</v>
      </c>
      <c r="P497" s="676"/>
      <c r="Q497" s="664">
        <v>0</v>
      </c>
    </row>
    <row r="498" spans="1:17" ht="14.4" customHeight="1" x14ac:dyDescent="0.3">
      <c r="A498" s="659" t="s">
        <v>3061</v>
      </c>
      <c r="B498" s="660" t="s">
        <v>2950</v>
      </c>
      <c r="C498" s="660" t="s">
        <v>1655</v>
      </c>
      <c r="D498" s="660" t="s">
        <v>3021</v>
      </c>
      <c r="E498" s="660" t="s">
        <v>3022</v>
      </c>
      <c r="F498" s="663">
        <v>563</v>
      </c>
      <c r="G498" s="663">
        <v>0</v>
      </c>
      <c r="H498" s="660"/>
      <c r="I498" s="660">
        <v>0</v>
      </c>
      <c r="J498" s="663">
        <v>458</v>
      </c>
      <c r="K498" s="663">
        <v>0</v>
      </c>
      <c r="L498" s="660"/>
      <c r="M498" s="660">
        <v>0</v>
      </c>
      <c r="N498" s="663">
        <v>451</v>
      </c>
      <c r="O498" s="663">
        <v>0</v>
      </c>
      <c r="P498" s="676"/>
      <c r="Q498" s="664">
        <v>0</v>
      </c>
    </row>
    <row r="499" spans="1:17" ht="14.4" customHeight="1" x14ac:dyDescent="0.3">
      <c r="A499" s="659" t="s">
        <v>3061</v>
      </c>
      <c r="B499" s="660" t="s">
        <v>2950</v>
      </c>
      <c r="C499" s="660" t="s">
        <v>1655</v>
      </c>
      <c r="D499" s="660" t="s">
        <v>3029</v>
      </c>
      <c r="E499" s="660" t="s">
        <v>3030</v>
      </c>
      <c r="F499" s="663">
        <v>191</v>
      </c>
      <c r="G499" s="663">
        <v>16977.769999999997</v>
      </c>
      <c r="H499" s="660">
        <v>1</v>
      </c>
      <c r="I499" s="660">
        <v>88.888848167539251</v>
      </c>
      <c r="J499" s="663">
        <v>124</v>
      </c>
      <c r="K499" s="663">
        <v>11022.23</v>
      </c>
      <c r="L499" s="660">
        <v>0.64921541521648618</v>
      </c>
      <c r="M499" s="660">
        <v>88.888951612903227</v>
      </c>
      <c r="N499" s="663">
        <v>169</v>
      </c>
      <c r="O499" s="663">
        <v>15022.220000000001</v>
      </c>
      <c r="P499" s="676">
        <v>0.8848170283847645</v>
      </c>
      <c r="Q499" s="664">
        <v>88.888875739644973</v>
      </c>
    </row>
    <row r="500" spans="1:17" ht="14.4" customHeight="1" x14ac:dyDescent="0.3">
      <c r="A500" s="659" t="s">
        <v>3061</v>
      </c>
      <c r="B500" s="660" t="s">
        <v>2950</v>
      </c>
      <c r="C500" s="660" t="s">
        <v>1655</v>
      </c>
      <c r="D500" s="660" t="s">
        <v>3033</v>
      </c>
      <c r="E500" s="660" t="s">
        <v>3034</v>
      </c>
      <c r="F500" s="663">
        <v>27</v>
      </c>
      <c r="G500" s="663">
        <v>2610</v>
      </c>
      <c r="H500" s="660">
        <v>1</v>
      </c>
      <c r="I500" s="660">
        <v>96.666666666666671</v>
      </c>
      <c r="J500" s="663">
        <v>26</v>
      </c>
      <c r="K500" s="663">
        <v>2513.33</v>
      </c>
      <c r="L500" s="660">
        <v>0.96296168582375474</v>
      </c>
      <c r="M500" s="660">
        <v>96.666538461538465</v>
      </c>
      <c r="N500" s="663">
        <v>37</v>
      </c>
      <c r="O500" s="663">
        <v>3576.6800000000003</v>
      </c>
      <c r="P500" s="676">
        <v>1.3703754789272031</v>
      </c>
      <c r="Q500" s="664">
        <v>96.667027027027032</v>
      </c>
    </row>
    <row r="501" spans="1:17" ht="14.4" customHeight="1" x14ac:dyDescent="0.3">
      <c r="A501" s="659" t="s">
        <v>3061</v>
      </c>
      <c r="B501" s="660" t="s">
        <v>2950</v>
      </c>
      <c r="C501" s="660" t="s">
        <v>1655</v>
      </c>
      <c r="D501" s="660" t="s">
        <v>3043</v>
      </c>
      <c r="E501" s="660" t="s">
        <v>3044</v>
      </c>
      <c r="F501" s="663">
        <v>1</v>
      </c>
      <c r="G501" s="663">
        <v>1283.33</v>
      </c>
      <c r="H501" s="660">
        <v>1</v>
      </c>
      <c r="I501" s="660">
        <v>1283.33</v>
      </c>
      <c r="J501" s="663"/>
      <c r="K501" s="663"/>
      <c r="L501" s="660"/>
      <c r="M501" s="660"/>
      <c r="N501" s="663"/>
      <c r="O501" s="663"/>
      <c r="P501" s="676"/>
      <c r="Q501" s="664"/>
    </row>
    <row r="502" spans="1:17" ht="14.4" customHeight="1" x14ac:dyDescent="0.3">
      <c r="A502" s="659" t="s">
        <v>3061</v>
      </c>
      <c r="B502" s="660" t="s">
        <v>2950</v>
      </c>
      <c r="C502" s="660" t="s">
        <v>1655</v>
      </c>
      <c r="D502" s="660" t="s">
        <v>3047</v>
      </c>
      <c r="E502" s="660" t="s">
        <v>3048</v>
      </c>
      <c r="F502" s="663">
        <v>32</v>
      </c>
      <c r="G502" s="663">
        <v>3733.34</v>
      </c>
      <c r="H502" s="660">
        <v>1</v>
      </c>
      <c r="I502" s="660">
        <v>116.666875</v>
      </c>
      <c r="J502" s="663">
        <v>30</v>
      </c>
      <c r="K502" s="663">
        <v>3499.99</v>
      </c>
      <c r="L502" s="660">
        <v>0.9374956473292011</v>
      </c>
      <c r="M502" s="660">
        <v>116.66633333333333</v>
      </c>
      <c r="N502" s="663">
        <v>23</v>
      </c>
      <c r="O502" s="663">
        <v>2683.33</v>
      </c>
      <c r="P502" s="676">
        <v>0.71874782366460055</v>
      </c>
      <c r="Q502" s="664">
        <v>116.66652173913043</v>
      </c>
    </row>
    <row r="503" spans="1:17" ht="14.4" customHeight="1" x14ac:dyDescent="0.3">
      <c r="A503" s="659" t="s">
        <v>3061</v>
      </c>
      <c r="B503" s="660" t="s">
        <v>2950</v>
      </c>
      <c r="C503" s="660" t="s">
        <v>1655</v>
      </c>
      <c r="D503" s="660" t="s">
        <v>2951</v>
      </c>
      <c r="E503" s="660" t="s">
        <v>2952</v>
      </c>
      <c r="F503" s="663">
        <v>577</v>
      </c>
      <c r="G503" s="663">
        <v>189127.79</v>
      </c>
      <c r="H503" s="660">
        <v>1</v>
      </c>
      <c r="I503" s="660">
        <v>327.77779896013868</v>
      </c>
      <c r="J503" s="663">
        <v>481</v>
      </c>
      <c r="K503" s="663">
        <v>157661.1</v>
      </c>
      <c r="L503" s="660">
        <v>0.83362207108749065</v>
      </c>
      <c r="M503" s="660">
        <v>327.77775467775467</v>
      </c>
      <c r="N503" s="663">
        <v>477</v>
      </c>
      <c r="O503" s="663">
        <v>156350</v>
      </c>
      <c r="P503" s="676">
        <v>0.826689721272585</v>
      </c>
      <c r="Q503" s="664">
        <v>327.77777777777777</v>
      </c>
    </row>
    <row r="504" spans="1:17" ht="14.4" customHeight="1" x14ac:dyDescent="0.3">
      <c r="A504" s="659" t="s">
        <v>3061</v>
      </c>
      <c r="B504" s="660" t="s">
        <v>2950</v>
      </c>
      <c r="C504" s="660" t="s">
        <v>1657</v>
      </c>
      <c r="D504" s="660" t="s">
        <v>2980</v>
      </c>
      <c r="E504" s="660" t="s">
        <v>2981</v>
      </c>
      <c r="F504" s="663"/>
      <c r="G504" s="663"/>
      <c r="H504" s="660"/>
      <c r="I504" s="660"/>
      <c r="J504" s="663">
        <v>52</v>
      </c>
      <c r="K504" s="663">
        <v>4044.45</v>
      </c>
      <c r="L504" s="660"/>
      <c r="M504" s="660">
        <v>77.777884615384608</v>
      </c>
      <c r="N504" s="663">
        <v>81</v>
      </c>
      <c r="O504" s="663">
        <v>6300.0100000000011</v>
      </c>
      <c r="P504" s="676"/>
      <c r="Q504" s="664">
        <v>77.777901234567921</v>
      </c>
    </row>
    <row r="505" spans="1:17" ht="14.4" customHeight="1" x14ac:dyDescent="0.3">
      <c r="A505" s="659" t="s">
        <v>3061</v>
      </c>
      <c r="B505" s="660" t="s">
        <v>2950</v>
      </c>
      <c r="C505" s="660" t="s">
        <v>1657</v>
      </c>
      <c r="D505" s="660" t="s">
        <v>2986</v>
      </c>
      <c r="E505" s="660" t="s">
        <v>2987</v>
      </c>
      <c r="F505" s="663"/>
      <c r="G505" s="663"/>
      <c r="H505" s="660"/>
      <c r="I505" s="660"/>
      <c r="J505" s="663">
        <v>149</v>
      </c>
      <c r="K505" s="663">
        <v>16555.54</v>
      </c>
      <c r="L505" s="660"/>
      <c r="M505" s="660">
        <v>111.1110067114094</v>
      </c>
      <c r="N505" s="663">
        <v>194</v>
      </c>
      <c r="O505" s="663">
        <v>21555.549999999996</v>
      </c>
      <c r="P505" s="676"/>
      <c r="Q505" s="664">
        <v>111.11108247422678</v>
      </c>
    </row>
    <row r="506" spans="1:17" ht="14.4" customHeight="1" x14ac:dyDescent="0.3">
      <c r="A506" s="659" t="s">
        <v>3061</v>
      </c>
      <c r="B506" s="660" t="s">
        <v>2950</v>
      </c>
      <c r="C506" s="660" t="s">
        <v>1657</v>
      </c>
      <c r="D506" s="660" t="s">
        <v>2994</v>
      </c>
      <c r="E506" s="660" t="s">
        <v>2995</v>
      </c>
      <c r="F506" s="663"/>
      <c r="G506" s="663"/>
      <c r="H506" s="660"/>
      <c r="I506" s="660"/>
      <c r="J506" s="663">
        <v>46</v>
      </c>
      <c r="K506" s="663">
        <v>8586.66</v>
      </c>
      <c r="L506" s="660"/>
      <c r="M506" s="660">
        <v>186.66652173913045</v>
      </c>
      <c r="N506" s="663">
        <v>32</v>
      </c>
      <c r="O506" s="663">
        <v>5973.33</v>
      </c>
      <c r="P506" s="676"/>
      <c r="Q506" s="664">
        <v>186.6665625</v>
      </c>
    </row>
    <row r="507" spans="1:17" ht="14.4" customHeight="1" x14ac:dyDescent="0.3">
      <c r="A507" s="659" t="s">
        <v>3061</v>
      </c>
      <c r="B507" s="660" t="s">
        <v>2950</v>
      </c>
      <c r="C507" s="660" t="s">
        <v>1657</v>
      </c>
      <c r="D507" s="660" t="s">
        <v>2996</v>
      </c>
      <c r="E507" s="660" t="s">
        <v>2997</v>
      </c>
      <c r="F507" s="663"/>
      <c r="G507" s="663"/>
      <c r="H507" s="660"/>
      <c r="I507" s="660"/>
      <c r="J507" s="663">
        <v>73</v>
      </c>
      <c r="K507" s="663">
        <v>42583.33</v>
      </c>
      <c r="L507" s="660"/>
      <c r="M507" s="660">
        <v>583.33328767123294</v>
      </c>
      <c r="N507" s="663">
        <v>143</v>
      </c>
      <c r="O507" s="663">
        <v>83416.66</v>
      </c>
      <c r="P507" s="676"/>
      <c r="Q507" s="664">
        <v>583.33328671328672</v>
      </c>
    </row>
    <row r="508" spans="1:17" ht="14.4" customHeight="1" x14ac:dyDescent="0.3">
      <c r="A508" s="659" t="s">
        <v>3061</v>
      </c>
      <c r="B508" s="660" t="s">
        <v>2950</v>
      </c>
      <c r="C508" s="660" t="s">
        <v>1657</v>
      </c>
      <c r="D508" s="660" t="s">
        <v>2998</v>
      </c>
      <c r="E508" s="660" t="s">
        <v>2999</v>
      </c>
      <c r="F508" s="663"/>
      <c r="G508" s="663"/>
      <c r="H508" s="660"/>
      <c r="I508" s="660"/>
      <c r="J508" s="663">
        <v>10</v>
      </c>
      <c r="K508" s="663">
        <v>4666.68</v>
      </c>
      <c r="L508" s="660"/>
      <c r="M508" s="660">
        <v>466.66800000000001</v>
      </c>
      <c r="N508" s="663">
        <v>15</v>
      </c>
      <c r="O508" s="663">
        <v>7000</v>
      </c>
      <c r="P508" s="676"/>
      <c r="Q508" s="664">
        <v>466.66666666666669</v>
      </c>
    </row>
    <row r="509" spans="1:17" ht="14.4" customHeight="1" x14ac:dyDescent="0.3">
      <c r="A509" s="659" t="s">
        <v>3061</v>
      </c>
      <c r="B509" s="660" t="s">
        <v>2950</v>
      </c>
      <c r="C509" s="660" t="s">
        <v>1657</v>
      </c>
      <c r="D509" s="660" t="s">
        <v>3000</v>
      </c>
      <c r="E509" s="660" t="s">
        <v>2999</v>
      </c>
      <c r="F509" s="663"/>
      <c r="G509" s="663"/>
      <c r="H509" s="660"/>
      <c r="I509" s="660"/>
      <c r="J509" s="663"/>
      <c r="K509" s="663"/>
      <c r="L509" s="660"/>
      <c r="M509" s="660"/>
      <c r="N509" s="663">
        <v>1</v>
      </c>
      <c r="O509" s="663">
        <v>1000</v>
      </c>
      <c r="P509" s="676"/>
      <c r="Q509" s="664">
        <v>1000</v>
      </c>
    </row>
    <row r="510" spans="1:17" ht="14.4" customHeight="1" x14ac:dyDescent="0.3">
      <c r="A510" s="659" t="s">
        <v>3061</v>
      </c>
      <c r="B510" s="660" t="s">
        <v>2950</v>
      </c>
      <c r="C510" s="660" t="s">
        <v>1657</v>
      </c>
      <c r="D510" s="660" t="s">
        <v>3003</v>
      </c>
      <c r="E510" s="660" t="s">
        <v>3004</v>
      </c>
      <c r="F510" s="663"/>
      <c r="G510" s="663"/>
      <c r="H510" s="660"/>
      <c r="I510" s="660"/>
      <c r="J510" s="663">
        <v>61</v>
      </c>
      <c r="K510" s="663">
        <v>3050</v>
      </c>
      <c r="L510" s="660"/>
      <c r="M510" s="660">
        <v>50</v>
      </c>
      <c r="N510" s="663">
        <v>90</v>
      </c>
      <c r="O510" s="663">
        <v>4500</v>
      </c>
      <c r="P510" s="676"/>
      <c r="Q510" s="664">
        <v>50</v>
      </c>
    </row>
    <row r="511" spans="1:17" ht="14.4" customHeight="1" x14ac:dyDescent="0.3">
      <c r="A511" s="659" t="s">
        <v>3061</v>
      </c>
      <c r="B511" s="660" t="s">
        <v>2950</v>
      </c>
      <c r="C511" s="660" t="s">
        <v>1657</v>
      </c>
      <c r="D511" s="660" t="s">
        <v>3011</v>
      </c>
      <c r="E511" s="660" t="s">
        <v>3012</v>
      </c>
      <c r="F511" s="663"/>
      <c r="G511" s="663"/>
      <c r="H511" s="660"/>
      <c r="I511" s="660"/>
      <c r="J511" s="663">
        <v>13</v>
      </c>
      <c r="K511" s="663">
        <v>0</v>
      </c>
      <c r="L511" s="660"/>
      <c r="M511" s="660">
        <v>0</v>
      </c>
      <c r="N511" s="663">
        <v>11</v>
      </c>
      <c r="O511" s="663">
        <v>0</v>
      </c>
      <c r="P511" s="676"/>
      <c r="Q511" s="664">
        <v>0</v>
      </c>
    </row>
    <row r="512" spans="1:17" ht="14.4" customHeight="1" x14ac:dyDescent="0.3">
      <c r="A512" s="659" t="s">
        <v>3061</v>
      </c>
      <c r="B512" s="660" t="s">
        <v>2950</v>
      </c>
      <c r="C512" s="660" t="s">
        <v>1657</v>
      </c>
      <c r="D512" s="660" t="s">
        <v>3021</v>
      </c>
      <c r="E512" s="660" t="s">
        <v>3022</v>
      </c>
      <c r="F512" s="663"/>
      <c r="G512" s="663"/>
      <c r="H512" s="660"/>
      <c r="I512" s="660"/>
      <c r="J512" s="663">
        <v>398</v>
      </c>
      <c r="K512" s="663">
        <v>0</v>
      </c>
      <c r="L512" s="660"/>
      <c r="M512" s="660">
        <v>0</v>
      </c>
      <c r="N512" s="663">
        <v>546</v>
      </c>
      <c r="O512" s="663">
        <v>0</v>
      </c>
      <c r="P512" s="676"/>
      <c r="Q512" s="664">
        <v>0</v>
      </c>
    </row>
    <row r="513" spans="1:17" ht="14.4" customHeight="1" x14ac:dyDescent="0.3">
      <c r="A513" s="659" t="s">
        <v>3061</v>
      </c>
      <c r="B513" s="660" t="s">
        <v>2950</v>
      </c>
      <c r="C513" s="660" t="s">
        <v>1657</v>
      </c>
      <c r="D513" s="660" t="s">
        <v>3025</v>
      </c>
      <c r="E513" s="660" t="s">
        <v>3026</v>
      </c>
      <c r="F513" s="663"/>
      <c r="G513" s="663"/>
      <c r="H513" s="660"/>
      <c r="I513" s="660"/>
      <c r="J513" s="663"/>
      <c r="K513" s="663"/>
      <c r="L513" s="660"/>
      <c r="M513" s="660"/>
      <c r="N513" s="663">
        <v>1</v>
      </c>
      <c r="O513" s="663">
        <v>77.78</v>
      </c>
      <c r="P513" s="676"/>
      <c r="Q513" s="664">
        <v>77.78</v>
      </c>
    </row>
    <row r="514" spans="1:17" ht="14.4" customHeight="1" x14ac:dyDescent="0.3">
      <c r="A514" s="659" t="s">
        <v>3061</v>
      </c>
      <c r="B514" s="660" t="s">
        <v>2950</v>
      </c>
      <c r="C514" s="660" t="s">
        <v>1657</v>
      </c>
      <c r="D514" s="660" t="s">
        <v>3029</v>
      </c>
      <c r="E514" s="660" t="s">
        <v>3030</v>
      </c>
      <c r="F514" s="663"/>
      <c r="G514" s="663"/>
      <c r="H514" s="660"/>
      <c r="I514" s="660"/>
      <c r="J514" s="663">
        <v>193</v>
      </c>
      <c r="K514" s="663">
        <v>17155.55</v>
      </c>
      <c r="L514" s="660"/>
      <c r="M514" s="660">
        <v>88.888860103626939</v>
      </c>
      <c r="N514" s="663">
        <v>237</v>
      </c>
      <c r="O514" s="663">
        <v>21066.66</v>
      </c>
      <c r="P514" s="676"/>
      <c r="Q514" s="664">
        <v>88.888860759493667</v>
      </c>
    </row>
    <row r="515" spans="1:17" ht="14.4" customHeight="1" x14ac:dyDescent="0.3">
      <c r="A515" s="659" t="s">
        <v>3061</v>
      </c>
      <c r="B515" s="660" t="s">
        <v>2950</v>
      </c>
      <c r="C515" s="660" t="s">
        <v>1657</v>
      </c>
      <c r="D515" s="660" t="s">
        <v>3033</v>
      </c>
      <c r="E515" s="660" t="s">
        <v>3034</v>
      </c>
      <c r="F515" s="663"/>
      <c r="G515" s="663"/>
      <c r="H515" s="660"/>
      <c r="I515" s="660"/>
      <c r="J515" s="663">
        <v>37</v>
      </c>
      <c r="K515" s="663">
        <v>3576.68</v>
      </c>
      <c r="L515" s="660"/>
      <c r="M515" s="660">
        <v>96.667027027027018</v>
      </c>
      <c r="N515" s="663">
        <v>39</v>
      </c>
      <c r="O515" s="663">
        <v>3770</v>
      </c>
      <c r="P515" s="676"/>
      <c r="Q515" s="664">
        <v>96.666666666666671</v>
      </c>
    </row>
    <row r="516" spans="1:17" ht="14.4" customHeight="1" x14ac:dyDescent="0.3">
      <c r="A516" s="659" t="s">
        <v>3061</v>
      </c>
      <c r="B516" s="660" t="s">
        <v>2950</v>
      </c>
      <c r="C516" s="660" t="s">
        <v>1657</v>
      </c>
      <c r="D516" s="660" t="s">
        <v>3043</v>
      </c>
      <c r="E516" s="660" t="s">
        <v>3044</v>
      </c>
      <c r="F516" s="663"/>
      <c r="G516" s="663"/>
      <c r="H516" s="660"/>
      <c r="I516" s="660"/>
      <c r="J516" s="663">
        <v>4</v>
      </c>
      <c r="K516" s="663">
        <v>5133.33</v>
      </c>
      <c r="L516" s="660"/>
      <c r="M516" s="660">
        <v>1283.3325</v>
      </c>
      <c r="N516" s="663">
        <v>2</v>
      </c>
      <c r="O516" s="663">
        <v>2566.66</v>
      </c>
      <c r="P516" s="676"/>
      <c r="Q516" s="664">
        <v>1283.33</v>
      </c>
    </row>
    <row r="517" spans="1:17" ht="14.4" customHeight="1" x14ac:dyDescent="0.3">
      <c r="A517" s="659" t="s">
        <v>3061</v>
      </c>
      <c r="B517" s="660" t="s">
        <v>2950</v>
      </c>
      <c r="C517" s="660" t="s">
        <v>1657</v>
      </c>
      <c r="D517" s="660" t="s">
        <v>3045</v>
      </c>
      <c r="E517" s="660" t="s">
        <v>3046</v>
      </c>
      <c r="F517" s="663"/>
      <c r="G517" s="663"/>
      <c r="H517" s="660"/>
      <c r="I517" s="660"/>
      <c r="J517" s="663"/>
      <c r="K517" s="663"/>
      <c r="L517" s="660"/>
      <c r="M517" s="660"/>
      <c r="N517" s="663">
        <v>1</v>
      </c>
      <c r="O517" s="663">
        <v>466.67</v>
      </c>
      <c r="P517" s="676"/>
      <c r="Q517" s="664">
        <v>466.67</v>
      </c>
    </row>
    <row r="518" spans="1:17" ht="14.4" customHeight="1" x14ac:dyDescent="0.3">
      <c r="A518" s="659" t="s">
        <v>3061</v>
      </c>
      <c r="B518" s="660" t="s">
        <v>2950</v>
      </c>
      <c r="C518" s="660" t="s">
        <v>1657</v>
      </c>
      <c r="D518" s="660" t="s">
        <v>3047</v>
      </c>
      <c r="E518" s="660" t="s">
        <v>3048</v>
      </c>
      <c r="F518" s="663"/>
      <c r="G518" s="663"/>
      <c r="H518" s="660"/>
      <c r="I518" s="660"/>
      <c r="J518" s="663">
        <v>34</v>
      </c>
      <c r="K518" s="663">
        <v>3966.6800000000003</v>
      </c>
      <c r="L518" s="660"/>
      <c r="M518" s="660">
        <v>116.66705882352942</v>
      </c>
      <c r="N518" s="663">
        <v>51</v>
      </c>
      <c r="O518" s="663">
        <v>5950</v>
      </c>
      <c r="P518" s="676"/>
      <c r="Q518" s="664">
        <v>116.66666666666667</v>
      </c>
    </row>
    <row r="519" spans="1:17" ht="14.4" customHeight="1" x14ac:dyDescent="0.3">
      <c r="A519" s="659" t="s">
        <v>3061</v>
      </c>
      <c r="B519" s="660" t="s">
        <v>2950</v>
      </c>
      <c r="C519" s="660" t="s">
        <v>1657</v>
      </c>
      <c r="D519" s="660" t="s">
        <v>2951</v>
      </c>
      <c r="E519" s="660" t="s">
        <v>2952</v>
      </c>
      <c r="F519" s="663"/>
      <c r="G519" s="663"/>
      <c r="H519" s="660"/>
      <c r="I519" s="660"/>
      <c r="J519" s="663">
        <v>422</v>
      </c>
      <c r="K519" s="663">
        <v>138322.22</v>
      </c>
      <c r="L519" s="660"/>
      <c r="M519" s="660">
        <v>327.77777251184835</v>
      </c>
      <c r="N519" s="663">
        <v>573</v>
      </c>
      <c r="O519" s="663">
        <v>187816.67999999996</v>
      </c>
      <c r="P519" s="676"/>
      <c r="Q519" s="664">
        <v>327.77780104712036</v>
      </c>
    </row>
    <row r="520" spans="1:17" ht="14.4" customHeight="1" x14ac:dyDescent="0.3">
      <c r="A520" s="659" t="s">
        <v>3064</v>
      </c>
      <c r="B520" s="660" t="s">
        <v>3065</v>
      </c>
      <c r="C520" s="660" t="s">
        <v>2945</v>
      </c>
      <c r="D520" s="660" t="s">
        <v>3066</v>
      </c>
      <c r="E520" s="660" t="s">
        <v>3067</v>
      </c>
      <c r="F520" s="663">
        <v>1.94</v>
      </c>
      <c r="G520" s="663">
        <v>488.71</v>
      </c>
      <c r="H520" s="660">
        <v>1</v>
      </c>
      <c r="I520" s="660">
        <v>251.91237113402062</v>
      </c>
      <c r="J520" s="663">
        <v>0.72</v>
      </c>
      <c r="K520" s="663">
        <v>190.79999999999998</v>
      </c>
      <c r="L520" s="660">
        <v>0.39041558388410302</v>
      </c>
      <c r="M520" s="660">
        <v>265</v>
      </c>
      <c r="N520" s="663">
        <v>0.06</v>
      </c>
      <c r="O520" s="663">
        <v>15.899999999999999</v>
      </c>
      <c r="P520" s="676">
        <v>3.2534631990341921E-2</v>
      </c>
      <c r="Q520" s="664">
        <v>265</v>
      </c>
    </row>
    <row r="521" spans="1:17" ht="14.4" customHeight="1" x14ac:dyDescent="0.3">
      <c r="A521" s="659" t="s">
        <v>3064</v>
      </c>
      <c r="B521" s="660" t="s">
        <v>3065</v>
      </c>
      <c r="C521" s="660" t="s">
        <v>2945</v>
      </c>
      <c r="D521" s="660" t="s">
        <v>3068</v>
      </c>
      <c r="E521" s="660" t="s">
        <v>1579</v>
      </c>
      <c r="F521" s="663"/>
      <c r="G521" s="663"/>
      <c r="H521" s="660"/>
      <c r="I521" s="660"/>
      <c r="J521" s="663">
        <v>0.2</v>
      </c>
      <c r="K521" s="663">
        <v>75.94</v>
      </c>
      <c r="L521" s="660"/>
      <c r="M521" s="660">
        <v>379.7</v>
      </c>
      <c r="N521" s="663"/>
      <c r="O521" s="663"/>
      <c r="P521" s="676"/>
      <c r="Q521" s="664"/>
    </row>
    <row r="522" spans="1:17" ht="14.4" customHeight="1" x14ac:dyDescent="0.3">
      <c r="A522" s="659" t="s">
        <v>3064</v>
      </c>
      <c r="B522" s="660" t="s">
        <v>3065</v>
      </c>
      <c r="C522" s="660" t="s">
        <v>2945</v>
      </c>
      <c r="D522" s="660" t="s">
        <v>3069</v>
      </c>
      <c r="E522" s="660" t="s">
        <v>1611</v>
      </c>
      <c r="F522" s="663">
        <v>31</v>
      </c>
      <c r="G522" s="663">
        <v>542.19000000000005</v>
      </c>
      <c r="H522" s="660">
        <v>1</v>
      </c>
      <c r="I522" s="660">
        <v>17.490000000000002</v>
      </c>
      <c r="J522" s="663">
        <v>23</v>
      </c>
      <c r="K522" s="663">
        <v>405.72</v>
      </c>
      <c r="L522" s="660">
        <v>0.74829856692303431</v>
      </c>
      <c r="M522" s="660">
        <v>17.64</v>
      </c>
      <c r="N522" s="663">
        <v>26</v>
      </c>
      <c r="O522" s="663">
        <v>503.13999999999993</v>
      </c>
      <c r="P522" s="676">
        <v>0.92797727733820223</v>
      </c>
      <c r="Q522" s="664">
        <v>19.35153846153846</v>
      </c>
    </row>
    <row r="523" spans="1:17" ht="14.4" customHeight="1" x14ac:dyDescent="0.3">
      <c r="A523" s="659" t="s">
        <v>3064</v>
      </c>
      <c r="B523" s="660" t="s">
        <v>3065</v>
      </c>
      <c r="C523" s="660" t="s">
        <v>2945</v>
      </c>
      <c r="D523" s="660" t="s">
        <v>3070</v>
      </c>
      <c r="E523" s="660" t="s">
        <v>901</v>
      </c>
      <c r="F523" s="663">
        <v>20.169999999999998</v>
      </c>
      <c r="G523" s="663">
        <v>2014.83</v>
      </c>
      <c r="H523" s="660">
        <v>1</v>
      </c>
      <c r="I523" s="660">
        <v>99.892414476945959</v>
      </c>
      <c r="J523" s="663">
        <v>11.399999999999999</v>
      </c>
      <c r="K523" s="663">
        <v>1149.3</v>
      </c>
      <c r="L523" s="660">
        <v>0.57042033322910612</v>
      </c>
      <c r="M523" s="660">
        <v>100.81578947368422</v>
      </c>
      <c r="N523" s="663">
        <v>16.600000000000001</v>
      </c>
      <c r="O523" s="663">
        <v>2123.4199999999996</v>
      </c>
      <c r="P523" s="676">
        <v>1.0538953658621322</v>
      </c>
      <c r="Q523" s="664">
        <v>127.91686746987948</v>
      </c>
    </row>
    <row r="524" spans="1:17" ht="14.4" customHeight="1" x14ac:dyDescent="0.3">
      <c r="A524" s="659" t="s">
        <v>3064</v>
      </c>
      <c r="B524" s="660" t="s">
        <v>2950</v>
      </c>
      <c r="C524" s="660" t="s">
        <v>2945</v>
      </c>
      <c r="D524" s="660" t="s">
        <v>3071</v>
      </c>
      <c r="E524" s="660" t="s">
        <v>3072</v>
      </c>
      <c r="F524" s="663"/>
      <c r="G524" s="663"/>
      <c r="H524" s="660"/>
      <c r="I524" s="660"/>
      <c r="J524" s="663">
        <v>13</v>
      </c>
      <c r="K524" s="663">
        <v>1170</v>
      </c>
      <c r="L524" s="660"/>
      <c r="M524" s="660">
        <v>90</v>
      </c>
      <c r="N524" s="663">
        <v>1</v>
      </c>
      <c r="O524" s="663">
        <v>91</v>
      </c>
      <c r="P524" s="676"/>
      <c r="Q524" s="664">
        <v>91</v>
      </c>
    </row>
    <row r="525" spans="1:17" ht="14.4" customHeight="1" x14ac:dyDescent="0.3">
      <c r="A525" s="659" t="s">
        <v>3064</v>
      </c>
      <c r="B525" s="660" t="s">
        <v>2950</v>
      </c>
      <c r="C525" s="660" t="s">
        <v>2945</v>
      </c>
      <c r="D525" s="660" t="s">
        <v>3073</v>
      </c>
      <c r="E525" s="660" t="s">
        <v>3074</v>
      </c>
      <c r="F525" s="663"/>
      <c r="G525" s="663"/>
      <c r="H525" s="660"/>
      <c r="I525" s="660"/>
      <c r="J525" s="663"/>
      <c r="K525" s="663"/>
      <c r="L525" s="660"/>
      <c r="M525" s="660"/>
      <c r="N525" s="663">
        <v>1</v>
      </c>
      <c r="O525" s="663">
        <v>1359</v>
      </c>
      <c r="P525" s="676"/>
      <c r="Q525" s="664">
        <v>1359</v>
      </c>
    </row>
    <row r="526" spans="1:17" ht="14.4" customHeight="1" x14ac:dyDescent="0.3">
      <c r="A526" s="659" t="s">
        <v>3064</v>
      </c>
      <c r="B526" s="660" t="s">
        <v>2950</v>
      </c>
      <c r="C526" s="660" t="s">
        <v>2945</v>
      </c>
      <c r="D526" s="660" t="s">
        <v>3075</v>
      </c>
      <c r="E526" s="660" t="s">
        <v>3076</v>
      </c>
      <c r="F526" s="663">
        <v>1</v>
      </c>
      <c r="G526" s="663">
        <v>1007</v>
      </c>
      <c r="H526" s="660">
        <v>1</v>
      </c>
      <c r="I526" s="660">
        <v>1007</v>
      </c>
      <c r="J526" s="663"/>
      <c r="K526" s="663"/>
      <c r="L526" s="660"/>
      <c r="M526" s="660"/>
      <c r="N526" s="663"/>
      <c r="O526" s="663"/>
      <c r="P526" s="676"/>
      <c r="Q526" s="664"/>
    </row>
    <row r="527" spans="1:17" ht="14.4" customHeight="1" x14ac:dyDescent="0.3">
      <c r="A527" s="659" t="s">
        <v>3064</v>
      </c>
      <c r="B527" s="660" t="s">
        <v>2950</v>
      </c>
      <c r="C527" s="660" t="s">
        <v>2945</v>
      </c>
      <c r="D527" s="660" t="s">
        <v>3077</v>
      </c>
      <c r="E527" s="660" t="s">
        <v>3078</v>
      </c>
      <c r="F527" s="663">
        <v>1</v>
      </c>
      <c r="G527" s="663">
        <v>963</v>
      </c>
      <c r="H527" s="660">
        <v>1</v>
      </c>
      <c r="I527" s="660">
        <v>963</v>
      </c>
      <c r="J527" s="663"/>
      <c r="K527" s="663"/>
      <c r="L527" s="660"/>
      <c r="M527" s="660"/>
      <c r="N527" s="663"/>
      <c r="O527" s="663"/>
      <c r="P527" s="676"/>
      <c r="Q527" s="664"/>
    </row>
    <row r="528" spans="1:17" ht="14.4" customHeight="1" x14ac:dyDescent="0.3">
      <c r="A528" s="659" t="s">
        <v>3064</v>
      </c>
      <c r="B528" s="660" t="s">
        <v>2950</v>
      </c>
      <c r="C528" s="660" t="s">
        <v>2945</v>
      </c>
      <c r="D528" s="660" t="s">
        <v>3079</v>
      </c>
      <c r="E528" s="660" t="s">
        <v>3048</v>
      </c>
      <c r="F528" s="663"/>
      <c r="G528" s="663"/>
      <c r="H528" s="660"/>
      <c r="I528" s="660"/>
      <c r="J528" s="663">
        <v>3</v>
      </c>
      <c r="K528" s="663">
        <v>594</v>
      </c>
      <c r="L528" s="660"/>
      <c r="M528" s="660">
        <v>198</v>
      </c>
      <c r="N528" s="663"/>
      <c r="O528" s="663"/>
      <c r="P528" s="676"/>
      <c r="Q528" s="664"/>
    </row>
    <row r="529" spans="1:17" ht="14.4" customHeight="1" x14ac:dyDescent="0.3">
      <c r="A529" s="659" t="s">
        <v>3064</v>
      </c>
      <c r="B529" s="660" t="s">
        <v>2950</v>
      </c>
      <c r="C529" s="660" t="s">
        <v>2945</v>
      </c>
      <c r="D529" s="660" t="s">
        <v>3080</v>
      </c>
      <c r="E529" s="660" t="s">
        <v>3081</v>
      </c>
      <c r="F529" s="663">
        <v>3</v>
      </c>
      <c r="G529" s="663">
        <v>5271</v>
      </c>
      <c r="H529" s="660">
        <v>1</v>
      </c>
      <c r="I529" s="660">
        <v>1757</v>
      </c>
      <c r="J529" s="663"/>
      <c r="K529" s="663"/>
      <c r="L529" s="660"/>
      <c r="M529" s="660"/>
      <c r="N529" s="663"/>
      <c r="O529" s="663"/>
      <c r="P529" s="676"/>
      <c r="Q529" s="664"/>
    </row>
    <row r="530" spans="1:17" ht="14.4" customHeight="1" x14ac:dyDescent="0.3">
      <c r="A530" s="659" t="s">
        <v>3064</v>
      </c>
      <c r="B530" s="660" t="s">
        <v>2950</v>
      </c>
      <c r="C530" s="660" t="s">
        <v>2945</v>
      </c>
      <c r="D530" s="660" t="s">
        <v>3082</v>
      </c>
      <c r="E530" s="660" t="s">
        <v>3083</v>
      </c>
      <c r="F530" s="663">
        <v>2</v>
      </c>
      <c r="G530" s="663">
        <v>698</v>
      </c>
      <c r="H530" s="660">
        <v>1</v>
      </c>
      <c r="I530" s="660">
        <v>349</v>
      </c>
      <c r="J530" s="663">
        <v>4</v>
      </c>
      <c r="K530" s="663">
        <v>1404</v>
      </c>
      <c r="L530" s="660">
        <v>2.0114613180515759</v>
      </c>
      <c r="M530" s="660">
        <v>351</v>
      </c>
      <c r="N530" s="663">
        <v>6</v>
      </c>
      <c r="O530" s="663">
        <v>2118</v>
      </c>
      <c r="P530" s="676">
        <v>3.0343839541547277</v>
      </c>
      <c r="Q530" s="664">
        <v>353</v>
      </c>
    </row>
    <row r="531" spans="1:17" ht="14.4" customHeight="1" x14ac:dyDescent="0.3">
      <c r="A531" s="659" t="s">
        <v>3064</v>
      </c>
      <c r="B531" s="660" t="s">
        <v>2950</v>
      </c>
      <c r="C531" s="660" t="s">
        <v>2945</v>
      </c>
      <c r="D531" s="660" t="s">
        <v>3084</v>
      </c>
      <c r="E531" s="660" t="s">
        <v>3085</v>
      </c>
      <c r="F531" s="663">
        <v>4</v>
      </c>
      <c r="G531" s="663">
        <v>600</v>
      </c>
      <c r="H531" s="660">
        <v>1</v>
      </c>
      <c r="I531" s="660">
        <v>150</v>
      </c>
      <c r="J531" s="663">
        <v>2</v>
      </c>
      <c r="K531" s="663">
        <v>304</v>
      </c>
      <c r="L531" s="660">
        <v>0.50666666666666671</v>
      </c>
      <c r="M531" s="660">
        <v>152</v>
      </c>
      <c r="N531" s="663">
        <v>3</v>
      </c>
      <c r="O531" s="663">
        <v>460</v>
      </c>
      <c r="P531" s="676">
        <v>0.76666666666666672</v>
      </c>
      <c r="Q531" s="664">
        <v>153.33333333333334</v>
      </c>
    </row>
    <row r="532" spans="1:17" ht="14.4" customHeight="1" x14ac:dyDescent="0.3">
      <c r="A532" s="659" t="s">
        <v>3064</v>
      </c>
      <c r="B532" s="660" t="s">
        <v>2950</v>
      </c>
      <c r="C532" s="660" t="s">
        <v>2945</v>
      </c>
      <c r="D532" s="660" t="s">
        <v>3086</v>
      </c>
      <c r="E532" s="660" t="s">
        <v>3087</v>
      </c>
      <c r="F532" s="663">
        <v>225</v>
      </c>
      <c r="G532" s="663">
        <v>20250</v>
      </c>
      <c r="H532" s="660">
        <v>1</v>
      </c>
      <c r="I532" s="660">
        <v>90</v>
      </c>
      <c r="J532" s="663">
        <v>255</v>
      </c>
      <c r="K532" s="663">
        <v>20400</v>
      </c>
      <c r="L532" s="660">
        <v>1.0074074074074073</v>
      </c>
      <c r="M532" s="660">
        <v>80</v>
      </c>
      <c r="N532" s="663">
        <v>272</v>
      </c>
      <c r="O532" s="663">
        <v>21942</v>
      </c>
      <c r="P532" s="676">
        <v>1.0835555555555556</v>
      </c>
      <c r="Q532" s="664">
        <v>80.669117647058826</v>
      </c>
    </row>
    <row r="533" spans="1:17" ht="14.4" customHeight="1" x14ac:dyDescent="0.3">
      <c r="A533" s="659" t="s">
        <v>3064</v>
      </c>
      <c r="B533" s="660" t="s">
        <v>2950</v>
      </c>
      <c r="C533" s="660" t="s">
        <v>2945</v>
      </c>
      <c r="D533" s="660" t="s">
        <v>3088</v>
      </c>
      <c r="E533" s="660" t="s">
        <v>3089</v>
      </c>
      <c r="F533" s="663">
        <v>237</v>
      </c>
      <c r="G533" s="663">
        <v>8058</v>
      </c>
      <c r="H533" s="660">
        <v>1</v>
      </c>
      <c r="I533" s="660">
        <v>34</v>
      </c>
      <c r="J533" s="663">
        <v>809</v>
      </c>
      <c r="K533" s="663">
        <v>27506</v>
      </c>
      <c r="L533" s="660">
        <v>3.4135021097046412</v>
      </c>
      <c r="M533" s="660">
        <v>34</v>
      </c>
      <c r="N533" s="663">
        <v>988</v>
      </c>
      <c r="O533" s="663">
        <v>34265</v>
      </c>
      <c r="P533" s="676">
        <v>4.2522958550508809</v>
      </c>
      <c r="Q533" s="664">
        <v>34.681174089068826</v>
      </c>
    </row>
    <row r="534" spans="1:17" ht="14.4" customHeight="1" x14ac:dyDescent="0.3">
      <c r="A534" s="659" t="s">
        <v>3064</v>
      </c>
      <c r="B534" s="660" t="s">
        <v>2950</v>
      </c>
      <c r="C534" s="660" t="s">
        <v>2945</v>
      </c>
      <c r="D534" s="660" t="s">
        <v>3090</v>
      </c>
      <c r="E534" s="660" t="s">
        <v>3091</v>
      </c>
      <c r="F534" s="663">
        <v>2</v>
      </c>
      <c r="G534" s="663">
        <v>1994</v>
      </c>
      <c r="H534" s="660">
        <v>1</v>
      </c>
      <c r="I534" s="660">
        <v>997</v>
      </c>
      <c r="J534" s="663">
        <v>85</v>
      </c>
      <c r="K534" s="663">
        <v>85085</v>
      </c>
      <c r="L534" s="660">
        <v>42.670511534603811</v>
      </c>
      <c r="M534" s="660">
        <v>1001</v>
      </c>
      <c r="N534" s="663">
        <v>87</v>
      </c>
      <c r="O534" s="663">
        <v>87471</v>
      </c>
      <c r="P534" s="676">
        <v>43.867101303911738</v>
      </c>
      <c r="Q534" s="664">
        <v>1005.4137931034483</v>
      </c>
    </row>
    <row r="535" spans="1:17" ht="14.4" customHeight="1" x14ac:dyDescent="0.3">
      <c r="A535" s="659" t="s">
        <v>3064</v>
      </c>
      <c r="B535" s="660" t="s">
        <v>2950</v>
      </c>
      <c r="C535" s="660" t="s">
        <v>2945</v>
      </c>
      <c r="D535" s="660" t="s">
        <v>3092</v>
      </c>
      <c r="E535" s="660" t="s">
        <v>3093</v>
      </c>
      <c r="F535" s="663"/>
      <c r="G535" s="663"/>
      <c r="H535" s="660"/>
      <c r="I535" s="660"/>
      <c r="J535" s="663">
        <v>1</v>
      </c>
      <c r="K535" s="663">
        <v>2000</v>
      </c>
      <c r="L535" s="660"/>
      <c r="M535" s="660">
        <v>2000</v>
      </c>
      <c r="N535" s="663"/>
      <c r="O535" s="663"/>
      <c r="P535" s="676"/>
      <c r="Q535" s="664"/>
    </row>
    <row r="536" spans="1:17" ht="14.4" customHeight="1" x14ac:dyDescent="0.3">
      <c r="A536" s="659" t="s">
        <v>3064</v>
      </c>
      <c r="B536" s="660" t="s">
        <v>2950</v>
      </c>
      <c r="C536" s="660" t="s">
        <v>2945</v>
      </c>
      <c r="D536" s="660" t="s">
        <v>3094</v>
      </c>
      <c r="E536" s="660" t="s">
        <v>3095</v>
      </c>
      <c r="F536" s="663">
        <v>481</v>
      </c>
      <c r="G536" s="663">
        <v>55796</v>
      </c>
      <c r="H536" s="660">
        <v>1</v>
      </c>
      <c r="I536" s="660">
        <v>116</v>
      </c>
      <c r="J536" s="663">
        <v>280</v>
      </c>
      <c r="K536" s="663">
        <v>32480</v>
      </c>
      <c r="L536" s="660">
        <v>0.58212058212058215</v>
      </c>
      <c r="M536" s="660">
        <v>116</v>
      </c>
      <c r="N536" s="663">
        <v>305</v>
      </c>
      <c r="O536" s="663">
        <v>35816</v>
      </c>
      <c r="P536" s="676">
        <v>0.64190981432360739</v>
      </c>
      <c r="Q536" s="664">
        <v>117.42950819672132</v>
      </c>
    </row>
    <row r="537" spans="1:17" ht="14.4" customHeight="1" x14ac:dyDescent="0.3">
      <c r="A537" s="659" t="s">
        <v>3064</v>
      </c>
      <c r="B537" s="660" t="s">
        <v>2950</v>
      </c>
      <c r="C537" s="660" t="s">
        <v>2945</v>
      </c>
      <c r="D537" s="660" t="s">
        <v>3096</v>
      </c>
      <c r="E537" s="660" t="s">
        <v>3097</v>
      </c>
      <c r="F537" s="663">
        <v>88</v>
      </c>
      <c r="G537" s="663">
        <v>13552</v>
      </c>
      <c r="H537" s="660">
        <v>1</v>
      </c>
      <c r="I537" s="660">
        <v>154</v>
      </c>
      <c r="J537" s="663"/>
      <c r="K537" s="663"/>
      <c r="L537" s="660"/>
      <c r="M537" s="660"/>
      <c r="N537" s="663"/>
      <c r="O537" s="663"/>
      <c r="P537" s="676"/>
      <c r="Q537" s="664"/>
    </row>
    <row r="538" spans="1:17" ht="14.4" customHeight="1" x14ac:dyDescent="0.3">
      <c r="A538" s="659" t="s">
        <v>3064</v>
      </c>
      <c r="B538" s="660" t="s">
        <v>2950</v>
      </c>
      <c r="C538" s="660" t="s">
        <v>2945</v>
      </c>
      <c r="D538" s="660" t="s">
        <v>3098</v>
      </c>
      <c r="E538" s="660" t="s">
        <v>3099</v>
      </c>
      <c r="F538" s="663">
        <v>1</v>
      </c>
      <c r="G538" s="663">
        <v>409</v>
      </c>
      <c r="H538" s="660">
        <v>1</v>
      </c>
      <c r="I538" s="660">
        <v>409</v>
      </c>
      <c r="J538" s="663"/>
      <c r="K538" s="663"/>
      <c r="L538" s="660"/>
      <c r="M538" s="660"/>
      <c r="N538" s="663"/>
      <c r="O538" s="663"/>
      <c r="P538" s="676"/>
      <c r="Q538" s="664"/>
    </row>
    <row r="539" spans="1:17" ht="14.4" customHeight="1" x14ac:dyDescent="0.3">
      <c r="A539" s="659" t="s">
        <v>3064</v>
      </c>
      <c r="B539" s="660" t="s">
        <v>2950</v>
      </c>
      <c r="C539" s="660" t="s">
        <v>2945</v>
      </c>
      <c r="D539" s="660" t="s">
        <v>3100</v>
      </c>
      <c r="E539" s="660" t="s">
        <v>3101</v>
      </c>
      <c r="F539" s="663">
        <v>57</v>
      </c>
      <c r="G539" s="663">
        <v>5130</v>
      </c>
      <c r="H539" s="660">
        <v>1</v>
      </c>
      <c r="I539" s="660">
        <v>90</v>
      </c>
      <c r="J539" s="663"/>
      <c r="K539" s="663"/>
      <c r="L539" s="660"/>
      <c r="M539" s="660"/>
      <c r="N539" s="663"/>
      <c r="O539" s="663"/>
      <c r="P539" s="676"/>
      <c r="Q539" s="664"/>
    </row>
    <row r="540" spans="1:17" ht="14.4" customHeight="1" x14ac:dyDescent="0.3">
      <c r="A540" s="659" t="s">
        <v>3064</v>
      </c>
      <c r="B540" s="660" t="s">
        <v>2950</v>
      </c>
      <c r="C540" s="660" t="s">
        <v>2945</v>
      </c>
      <c r="D540" s="660" t="s">
        <v>3102</v>
      </c>
      <c r="E540" s="660" t="s">
        <v>3103</v>
      </c>
      <c r="F540" s="663">
        <v>25</v>
      </c>
      <c r="G540" s="663">
        <v>2300</v>
      </c>
      <c r="H540" s="660">
        <v>1</v>
      </c>
      <c r="I540" s="660">
        <v>92</v>
      </c>
      <c r="J540" s="663"/>
      <c r="K540" s="663"/>
      <c r="L540" s="660"/>
      <c r="M540" s="660"/>
      <c r="N540" s="663"/>
      <c r="O540" s="663"/>
      <c r="P540" s="676"/>
      <c r="Q540" s="664"/>
    </row>
    <row r="541" spans="1:17" ht="14.4" customHeight="1" x14ac:dyDescent="0.3">
      <c r="A541" s="659" t="s">
        <v>3064</v>
      </c>
      <c r="B541" s="660" t="s">
        <v>2950</v>
      </c>
      <c r="C541" s="660" t="s">
        <v>2945</v>
      </c>
      <c r="D541" s="660" t="s">
        <v>3104</v>
      </c>
      <c r="E541" s="660" t="s">
        <v>3105</v>
      </c>
      <c r="F541" s="663">
        <v>34</v>
      </c>
      <c r="G541" s="663">
        <v>850</v>
      </c>
      <c r="H541" s="660">
        <v>1</v>
      </c>
      <c r="I541" s="660">
        <v>25</v>
      </c>
      <c r="J541" s="663">
        <v>21</v>
      </c>
      <c r="K541" s="663">
        <v>735</v>
      </c>
      <c r="L541" s="660">
        <v>0.86470588235294121</v>
      </c>
      <c r="M541" s="660">
        <v>35</v>
      </c>
      <c r="N541" s="663">
        <v>16</v>
      </c>
      <c r="O541" s="663">
        <v>573</v>
      </c>
      <c r="P541" s="676">
        <v>0.67411764705882349</v>
      </c>
      <c r="Q541" s="664">
        <v>35.8125</v>
      </c>
    </row>
    <row r="542" spans="1:17" ht="14.4" customHeight="1" x14ac:dyDescent="0.3">
      <c r="A542" s="659" t="s">
        <v>3064</v>
      </c>
      <c r="B542" s="660" t="s">
        <v>2950</v>
      </c>
      <c r="C542" s="660" t="s">
        <v>2945</v>
      </c>
      <c r="D542" s="660" t="s">
        <v>3106</v>
      </c>
      <c r="E542" s="660" t="s">
        <v>3107</v>
      </c>
      <c r="F542" s="663">
        <v>102</v>
      </c>
      <c r="G542" s="663">
        <v>7650</v>
      </c>
      <c r="H542" s="660">
        <v>1</v>
      </c>
      <c r="I542" s="660">
        <v>75</v>
      </c>
      <c r="J542" s="663">
        <v>100</v>
      </c>
      <c r="K542" s="663">
        <v>8100</v>
      </c>
      <c r="L542" s="660">
        <v>1.0588235294117647</v>
      </c>
      <c r="M542" s="660">
        <v>81</v>
      </c>
      <c r="N542" s="663">
        <v>89</v>
      </c>
      <c r="O542" s="663">
        <v>7262</v>
      </c>
      <c r="P542" s="676">
        <v>0.94928104575163397</v>
      </c>
      <c r="Q542" s="664">
        <v>81.595505617977523</v>
      </c>
    </row>
    <row r="543" spans="1:17" ht="14.4" customHeight="1" x14ac:dyDescent="0.3">
      <c r="A543" s="659" t="s">
        <v>3064</v>
      </c>
      <c r="B543" s="660" t="s">
        <v>2950</v>
      </c>
      <c r="C543" s="660" t="s">
        <v>2945</v>
      </c>
      <c r="D543" s="660" t="s">
        <v>3108</v>
      </c>
      <c r="E543" s="660" t="s">
        <v>3109</v>
      </c>
      <c r="F543" s="663">
        <v>1</v>
      </c>
      <c r="G543" s="663">
        <v>19</v>
      </c>
      <c r="H543" s="660">
        <v>1</v>
      </c>
      <c r="I543" s="660">
        <v>19</v>
      </c>
      <c r="J543" s="663">
        <v>42</v>
      </c>
      <c r="K543" s="663">
        <v>1260</v>
      </c>
      <c r="L543" s="660">
        <v>66.315789473684205</v>
      </c>
      <c r="M543" s="660">
        <v>30</v>
      </c>
      <c r="N543" s="663">
        <v>54</v>
      </c>
      <c r="O543" s="663">
        <v>1655</v>
      </c>
      <c r="P543" s="676">
        <v>87.10526315789474</v>
      </c>
      <c r="Q543" s="664">
        <v>30.648148148148149</v>
      </c>
    </row>
    <row r="544" spans="1:17" ht="14.4" customHeight="1" x14ac:dyDescent="0.3">
      <c r="A544" s="659" t="s">
        <v>3064</v>
      </c>
      <c r="B544" s="660" t="s">
        <v>2950</v>
      </c>
      <c r="C544" s="660" t="s">
        <v>2945</v>
      </c>
      <c r="D544" s="660" t="s">
        <v>3110</v>
      </c>
      <c r="E544" s="660" t="s">
        <v>3111</v>
      </c>
      <c r="F544" s="663">
        <v>2</v>
      </c>
      <c r="G544" s="663">
        <v>294</v>
      </c>
      <c r="H544" s="660">
        <v>1</v>
      </c>
      <c r="I544" s="660">
        <v>147</v>
      </c>
      <c r="J544" s="663"/>
      <c r="K544" s="663"/>
      <c r="L544" s="660"/>
      <c r="M544" s="660"/>
      <c r="N544" s="663">
        <v>3</v>
      </c>
      <c r="O544" s="663">
        <v>357</v>
      </c>
      <c r="P544" s="676">
        <v>1.2142857142857142</v>
      </c>
      <c r="Q544" s="664">
        <v>119</v>
      </c>
    </row>
    <row r="545" spans="1:17" ht="14.4" customHeight="1" x14ac:dyDescent="0.3">
      <c r="A545" s="659" t="s">
        <v>3064</v>
      </c>
      <c r="B545" s="660" t="s">
        <v>2950</v>
      </c>
      <c r="C545" s="660" t="s">
        <v>2945</v>
      </c>
      <c r="D545" s="660" t="s">
        <v>3112</v>
      </c>
      <c r="E545" s="660" t="s">
        <v>3113</v>
      </c>
      <c r="F545" s="663">
        <v>1</v>
      </c>
      <c r="G545" s="663">
        <v>57</v>
      </c>
      <c r="H545" s="660">
        <v>1</v>
      </c>
      <c r="I545" s="660">
        <v>57</v>
      </c>
      <c r="J545" s="663">
        <v>3</v>
      </c>
      <c r="K545" s="663">
        <v>168</v>
      </c>
      <c r="L545" s="660">
        <v>2.9473684210526314</v>
      </c>
      <c r="M545" s="660">
        <v>56</v>
      </c>
      <c r="N545" s="663"/>
      <c r="O545" s="663"/>
      <c r="P545" s="676"/>
      <c r="Q545" s="664"/>
    </row>
    <row r="546" spans="1:17" ht="14.4" customHeight="1" x14ac:dyDescent="0.3">
      <c r="A546" s="659" t="s">
        <v>3064</v>
      </c>
      <c r="B546" s="660" t="s">
        <v>2950</v>
      </c>
      <c r="C546" s="660" t="s">
        <v>2945</v>
      </c>
      <c r="D546" s="660" t="s">
        <v>3114</v>
      </c>
      <c r="E546" s="660" t="s">
        <v>3115</v>
      </c>
      <c r="F546" s="663">
        <v>92</v>
      </c>
      <c r="G546" s="663">
        <v>9568</v>
      </c>
      <c r="H546" s="660">
        <v>1</v>
      </c>
      <c r="I546" s="660">
        <v>104</v>
      </c>
      <c r="J546" s="663">
        <v>40</v>
      </c>
      <c r="K546" s="663">
        <v>3520</v>
      </c>
      <c r="L546" s="660">
        <v>0.36789297658862874</v>
      </c>
      <c r="M546" s="660">
        <v>88</v>
      </c>
      <c r="N546" s="663">
        <v>14</v>
      </c>
      <c r="O546" s="663">
        <v>1243</v>
      </c>
      <c r="P546" s="676">
        <v>0.12991220735785952</v>
      </c>
      <c r="Q546" s="664">
        <v>88.785714285714292</v>
      </c>
    </row>
    <row r="547" spans="1:17" ht="14.4" customHeight="1" x14ac:dyDescent="0.3">
      <c r="A547" s="659" t="s">
        <v>3064</v>
      </c>
      <c r="B547" s="660" t="s">
        <v>2950</v>
      </c>
      <c r="C547" s="660" t="s">
        <v>2945</v>
      </c>
      <c r="D547" s="660" t="s">
        <v>3116</v>
      </c>
      <c r="E547" s="660" t="s">
        <v>3117</v>
      </c>
      <c r="F547" s="663">
        <v>59</v>
      </c>
      <c r="G547" s="663">
        <v>18290</v>
      </c>
      <c r="H547" s="660">
        <v>1</v>
      </c>
      <c r="I547" s="660">
        <v>310</v>
      </c>
      <c r="J547" s="663">
        <v>38</v>
      </c>
      <c r="K547" s="663">
        <v>11856</v>
      </c>
      <c r="L547" s="660">
        <v>0.64822307271733193</v>
      </c>
      <c r="M547" s="660">
        <v>312</v>
      </c>
      <c r="N547" s="663">
        <v>33</v>
      </c>
      <c r="O547" s="663">
        <v>10400</v>
      </c>
      <c r="P547" s="676">
        <v>0.5686167304537999</v>
      </c>
      <c r="Q547" s="664">
        <v>315.15151515151513</v>
      </c>
    </row>
    <row r="548" spans="1:17" ht="14.4" customHeight="1" x14ac:dyDescent="0.3">
      <c r="A548" s="659" t="s">
        <v>3064</v>
      </c>
      <c r="B548" s="660" t="s">
        <v>2950</v>
      </c>
      <c r="C548" s="660" t="s">
        <v>2945</v>
      </c>
      <c r="D548" s="660" t="s">
        <v>3118</v>
      </c>
      <c r="E548" s="660" t="s">
        <v>3119</v>
      </c>
      <c r="F548" s="663"/>
      <c r="G548" s="663"/>
      <c r="H548" s="660"/>
      <c r="I548" s="660"/>
      <c r="J548" s="663">
        <v>1</v>
      </c>
      <c r="K548" s="663">
        <v>597</v>
      </c>
      <c r="L548" s="660"/>
      <c r="M548" s="660">
        <v>597</v>
      </c>
      <c r="N548" s="663"/>
      <c r="O548" s="663"/>
      <c r="P548" s="676"/>
      <c r="Q548" s="664"/>
    </row>
    <row r="549" spans="1:17" ht="14.4" customHeight="1" x14ac:dyDescent="0.3">
      <c r="A549" s="659" t="s">
        <v>3064</v>
      </c>
      <c r="B549" s="660" t="s">
        <v>2950</v>
      </c>
      <c r="C549" s="660" t="s">
        <v>2945</v>
      </c>
      <c r="D549" s="660" t="s">
        <v>3120</v>
      </c>
      <c r="E549" s="660" t="s">
        <v>3121</v>
      </c>
      <c r="F549" s="663">
        <v>4</v>
      </c>
      <c r="G549" s="663">
        <v>1148</v>
      </c>
      <c r="H549" s="660">
        <v>1</v>
      </c>
      <c r="I549" s="660">
        <v>287</v>
      </c>
      <c r="J549" s="663">
        <v>3</v>
      </c>
      <c r="K549" s="663">
        <v>870</v>
      </c>
      <c r="L549" s="660">
        <v>0.75783972125435539</v>
      </c>
      <c r="M549" s="660">
        <v>290</v>
      </c>
      <c r="N549" s="663">
        <v>4</v>
      </c>
      <c r="O549" s="663">
        <v>1170</v>
      </c>
      <c r="P549" s="676">
        <v>1.019163763066202</v>
      </c>
      <c r="Q549" s="664">
        <v>292.5</v>
      </c>
    </row>
    <row r="550" spans="1:17" ht="14.4" customHeight="1" x14ac:dyDescent="0.3">
      <c r="A550" s="659" t="s">
        <v>3064</v>
      </c>
      <c r="B550" s="660" t="s">
        <v>2950</v>
      </c>
      <c r="C550" s="660" t="s">
        <v>1639</v>
      </c>
      <c r="D550" s="660" t="s">
        <v>3088</v>
      </c>
      <c r="E550" s="660" t="s">
        <v>3089</v>
      </c>
      <c r="F550" s="663"/>
      <c r="G550" s="663"/>
      <c r="H550" s="660"/>
      <c r="I550" s="660"/>
      <c r="J550" s="663"/>
      <c r="K550" s="663"/>
      <c r="L550" s="660"/>
      <c r="M550" s="660"/>
      <c r="N550" s="663">
        <v>1</v>
      </c>
      <c r="O550" s="663">
        <v>34</v>
      </c>
      <c r="P550" s="676"/>
      <c r="Q550" s="664">
        <v>34</v>
      </c>
    </row>
    <row r="551" spans="1:17" ht="14.4" customHeight="1" x14ac:dyDescent="0.3">
      <c r="A551" s="659" t="s">
        <v>3064</v>
      </c>
      <c r="B551" s="660" t="s">
        <v>2950</v>
      </c>
      <c r="C551" s="660" t="s">
        <v>1644</v>
      </c>
      <c r="D551" s="660" t="s">
        <v>3088</v>
      </c>
      <c r="E551" s="660" t="s">
        <v>3089</v>
      </c>
      <c r="F551" s="663"/>
      <c r="G551" s="663"/>
      <c r="H551" s="660"/>
      <c r="I551" s="660"/>
      <c r="J551" s="663"/>
      <c r="K551" s="663"/>
      <c r="L551" s="660"/>
      <c r="M551" s="660"/>
      <c r="N551" s="663">
        <v>2</v>
      </c>
      <c r="O551" s="663">
        <v>68</v>
      </c>
      <c r="P551" s="676"/>
      <c r="Q551" s="664">
        <v>34</v>
      </c>
    </row>
    <row r="552" spans="1:17" ht="14.4" customHeight="1" thickBot="1" x14ac:dyDescent="0.35">
      <c r="A552" s="665" t="s">
        <v>3064</v>
      </c>
      <c r="B552" s="666" t="s">
        <v>2950</v>
      </c>
      <c r="C552" s="666" t="s">
        <v>1645</v>
      </c>
      <c r="D552" s="666" t="s">
        <v>3086</v>
      </c>
      <c r="E552" s="666" t="s">
        <v>3087</v>
      </c>
      <c r="F552" s="669"/>
      <c r="G552" s="669"/>
      <c r="H552" s="666"/>
      <c r="I552" s="666"/>
      <c r="J552" s="669"/>
      <c r="K552" s="669"/>
      <c r="L552" s="666"/>
      <c r="M552" s="666"/>
      <c r="N552" s="669">
        <v>1</v>
      </c>
      <c r="O552" s="669">
        <v>80</v>
      </c>
      <c r="P552" s="677"/>
      <c r="Q552" s="670">
        <v>80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6152062</v>
      </c>
      <c r="C3" s="352">
        <f t="shared" ref="C3:R3" si="0">SUBTOTAL(9,C6:C1048576)</f>
        <v>1</v>
      </c>
      <c r="D3" s="352">
        <f t="shared" si="0"/>
        <v>4593331</v>
      </c>
      <c r="E3" s="352">
        <f t="shared" si="0"/>
        <v>0.74652027238997265</v>
      </c>
      <c r="F3" s="352">
        <f t="shared" si="0"/>
        <v>5485757</v>
      </c>
      <c r="G3" s="355">
        <f>IF(B3&lt;&gt;0,F3/B3,"")</f>
        <v>0.89169403689364635</v>
      </c>
      <c r="H3" s="351">
        <f t="shared" si="0"/>
        <v>472667.85000000009</v>
      </c>
      <c r="I3" s="352">
        <f t="shared" si="0"/>
        <v>1</v>
      </c>
      <c r="J3" s="352">
        <f t="shared" si="0"/>
        <v>797601.5899999995</v>
      </c>
      <c r="K3" s="352">
        <f t="shared" si="0"/>
        <v>1.6874462479307601</v>
      </c>
      <c r="L3" s="352">
        <f t="shared" si="0"/>
        <v>507890.76</v>
      </c>
      <c r="M3" s="353">
        <f>IF(H3&lt;&gt;0,L3/H3,"")</f>
        <v>1.0745193691510855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3123</v>
      </c>
      <c r="B6" s="786"/>
      <c r="C6" s="733"/>
      <c r="D6" s="786">
        <v>692</v>
      </c>
      <c r="E6" s="733"/>
      <c r="F6" s="786">
        <v>91</v>
      </c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thickBot="1" x14ac:dyDescent="0.35">
      <c r="A7" s="789" t="s">
        <v>1616</v>
      </c>
      <c r="B7" s="788">
        <v>6152062</v>
      </c>
      <c r="C7" s="666">
        <v>1</v>
      </c>
      <c r="D7" s="788">
        <v>4592639</v>
      </c>
      <c r="E7" s="666">
        <v>0.74652027238997265</v>
      </c>
      <c r="F7" s="788">
        <v>5485666</v>
      </c>
      <c r="G7" s="677">
        <v>0.89167924510513707</v>
      </c>
      <c r="H7" s="788">
        <v>472667.85000000009</v>
      </c>
      <c r="I7" s="666">
        <v>1</v>
      </c>
      <c r="J7" s="788">
        <v>797601.5899999995</v>
      </c>
      <c r="K7" s="666">
        <v>1.6874462479307601</v>
      </c>
      <c r="L7" s="788">
        <v>507890.76</v>
      </c>
      <c r="M7" s="677">
        <v>1.0745193691510855</v>
      </c>
      <c r="N7" s="788"/>
      <c r="O7" s="666"/>
      <c r="P7" s="788"/>
      <c r="Q7" s="666"/>
      <c r="R7" s="788"/>
      <c r="S7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3502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12406.7</v>
      </c>
      <c r="G3" s="212">
        <f t="shared" si="0"/>
        <v>6624729.8499999996</v>
      </c>
      <c r="H3" s="212"/>
      <c r="I3" s="212"/>
      <c r="J3" s="212">
        <f t="shared" si="0"/>
        <v>9613.2000000000007</v>
      </c>
      <c r="K3" s="212">
        <f t="shared" si="0"/>
        <v>5390932.5899999999</v>
      </c>
      <c r="L3" s="212"/>
      <c r="M3" s="212"/>
      <c r="N3" s="212">
        <f t="shared" si="0"/>
        <v>8636.4</v>
      </c>
      <c r="O3" s="212">
        <f t="shared" si="0"/>
        <v>5993647.7599999998</v>
      </c>
      <c r="P3" s="79">
        <f>IF(G3=0,0,O3/G3)</f>
        <v>0.90473844152301552</v>
      </c>
      <c r="Q3" s="213">
        <f>IF(N3=0,0,O3/N3)</f>
        <v>693.99839748043166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3124</v>
      </c>
      <c r="B6" s="733" t="s">
        <v>3064</v>
      </c>
      <c r="C6" s="733" t="s">
        <v>2950</v>
      </c>
      <c r="D6" s="733" t="s">
        <v>3071</v>
      </c>
      <c r="E6" s="733" t="s">
        <v>3072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91</v>
      </c>
      <c r="P6" s="738"/>
      <c r="Q6" s="746">
        <v>91</v>
      </c>
    </row>
    <row r="7" spans="1:17" ht="14.4" customHeight="1" x14ac:dyDescent="0.3">
      <c r="A7" s="659" t="s">
        <v>3124</v>
      </c>
      <c r="B7" s="660" t="s">
        <v>3064</v>
      </c>
      <c r="C7" s="660" t="s">
        <v>2950</v>
      </c>
      <c r="D7" s="660" t="s">
        <v>3125</v>
      </c>
      <c r="E7" s="660" t="s">
        <v>3126</v>
      </c>
      <c r="F7" s="663"/>
      <c r="G7" s="663"/>
      <c r="H7" s="663"/>
      <c r="I7" s="663"/>
      <c r="J7" s="663">
        <v>1</v>
      </c>
      <c r="K7" s="663">
        <v>692</v>
      </c>
      <c r="L7" s="663"/>
      <c r="M7" s="663">
        <v>692</v>
      </c>
      <c r="N7" s="663"/>
      <c r="O7" s="663"/>
      <c r="P7" s="676"/>
      <c r="Q7" s="664"/>
    </row>
    <row r="8" spans="1:17" ht="14.4" customHeight="1" x14ac:dyDescent="0.3">
      <c r="A8" s="659" t="s">
        <v>556</v>
      </c>
      <c r="B8" s="660" t="s">
        <v>3127</v>
      </c>
      <c r="C8" s="660" t="s">
        <v>2950</v>
      </c>
      <c r="D8" s="660" t="s">
        <v>595</v>
      </c>
      <c r="E8" s="660" t="s">
        <v>3128</v>
      </c>
      <c r="F8" s="663"/>
      <c r="G8" s="663"/>
      <c r="H8" s="663"/>
      <c r="I8" s="663"/>
      <c r="J8" s="663"/>
      <c r="K8" s="663"/>
      <c r="L8" s="663"/>
      <c r="M8" s="663"/>
      <c r="N8" s="663">
        <v>1</v>
      </c>
      <c r="O8" s="663">
        <v>2384</v>
      </c>
      <c r="P8" s="676"/>
      <c r="Q8" s="664">
        <v>2384</v>
      </c>
    </row>
    <row r="9" spans="1:17" ht="14.4" customHeight="1" x14ac:dyDescent="0.3">
      <c r="A9" s="659" t="s">
        <v>556</v>
      </c>
      <c r="B9" s="660" t="s">
        <v>3064</v>
      </c>
      <c r="C9" s="660" t="s">
        <v>2950</v>
      </c>
      <c r="D9" s="660" t="s">
        <v>3129</v>
      </c>
      <c r="E9" s="660" t="s">
        <v>3016</v>
      </c>
      <c r="F9" s="663">
        <v>1</v>
      </c>
      <c r="G9" s="663">
        <v>275</v>
      </c>
      <c r="H9" s="663">
        <v>1</v>
      </c>
      <c r="I9" s="663">
        <v>275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556</v>
      </c>
      <c r="B10" s="660" t="s">
        <v>3064</v>
      </c>
      <c r="C10" s="660" t="s">
        <v>2950</v>
      </c>
      <c r="D10" s="660" t="s">
        <v>3130</v>
      </c>
      <c r="E10" s="660" t="s">
        <v>3026</v>
      </c>
      <c r="F10" s="663">
        <v>1</v>
      </c>
      <c r="G10" s="663">
        <v>75</v>
      </c>
      <c r="H10" s="663">
        <v>1</v>
      </c>
      <c r="I10" s="663">
        <v>75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556</v>
      </c>
      <c r="B11" s="660" t="s">
        <v>3064</v>
      </c>
      <c r="C11" s="660" t="s">
        <v>2950</v>
      </c>
      <c r="D11" s="660" t="s">
        <v>3090</v>
      </c>
      <c r="E11" s="660" t="s">
        <v>3091</v>
      </c>
      <c r="F11" s="663"/>
      <c r="G11" s="663"/>
      <c r="H11" s="663"/>
      <c r="I11" s="663"/>
      <c r="J11" s="663">
        <v>5</v>
      </c>
      <c r="K11" s="663">
        <v>5005</v>
      </c>
      <c r="L11" s="663"/>
      <c r="M11" s="663">
        <v>1001</v>
      </c>
      <c r="N11" s="663"/>
      <c r="O11" s="663"/>
      <c r="P11" s="676"/>
      <c r="Q11" s="664"/>
    </row>
    <row r="12" spans="1:17" ht="14.4" customHeight="1" x14ac:dyDescent="0.3">
      <c r="A12" s="659" t="s">
        <v>556</v>
      </c>
      <c r="B12" s="660" t="s">
        <v>3064</v>
      </c>
      <c r="C12" s="660" t="s">
        <v>2950</v>
      </c>
      <c r="D12" s="660" t="s">
        <v>3106</v>
      </c>
      <c r="E12" s="660" t="s">
        <v>3107</v>
      </c>
      <c r="F12" s="663"/>
      <c r="G12" s="663"/>
      <c r="H12" s="663"/>
      <c r="I12" s="663"/>
      <c r="J12" s="663">
        <v>2</v>
      </c>
      <c r="K12" s="663">
        <v>162</v>
      </c>
      <c r="L12" s="663"/>
      <c r="M12" s="663">
        <v>81</v>
      </c>
      <c r="N12" s="663"/>
      <c r="O12" s="663"/>
      <c r="P12" s="676"/>
      <c r="Q12" s="664"/>
    </row>
    <row r="13" spans="1:17" ht="14.4" customHeight="1" x14ac:dyDescent="0.3">
      <c r="A13" s="659" t="s">
        <v>556</v>
      </c>
      <c r="B13" s="660" t="s">
        <v>3131</v>
      </c>
      <c r="C13" s="660" t="s">
        <v>2950</v>
      </c>
      <c r="D13" s="660" t="s">
        <v>3132</v>
      </c>
      <c r="E13" s="660" t="s">
        <v>3133</v>
      </c>
      <c r="F13" s="663">
        <v>9</v>
      </c>
      <c r="G13" s="663">
        <v>1539</v>
      </c>
      <c r="H13" s="663">
        <v>1</v>
      </c>
      <c r="I13" s="663">
        <v>171</v>
      </c>
      <c r="J13" s="663"/>
      <c r="K13" s="663"/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556</v>
      </c>
      <c r="B14" s="660" t="s">
        <v>3131</v>
      </c>
      <c r="C14" s="660" t="s">
        <v>2950</v>
      </c>
      <c r="D14" s="660" t="s">
        <v>3134</v>
      </c>
      <c r="E14" s="660" t="s">
        <v>3135</v>
      </c>
      <c r="F14" s="663">
        <v>1</v>
      </c>
      <c r="G14" s="663">
        <v>23732</v>
      </c>
      <c r="H14" s="663">
        <v>1</v>
      </c>
      <c r="I14" s="663">
        <v>23732</v>
      </c>
      <c r="J14" s="663"/>
      <c r="K14" s="663"/>
      <c r="L14" s="663"/>
      <c r="M14" s="663"/>
      <c r="N14" s="663">
        <v>1</v>
      </c>
      <c r="O14" s="663">
        <v>23987</v>
      </c>
      <c r="P14" s="676">
        <v>1.0107449856733524</v>
      </c>
      <c r="Q14" s="664">
        <v>23987</v>
      </c>
    </row>
    <row r="15" spans="1:17" ht="14.4" customHeight="1" x14ac:dyDescent="0.3">
      <c r="A15" s="659" t="s">
        <v>556</v>
      </c>
      <c r="B15" s="660" t="s">
        <v>3131</v>
      </c>
      <c r="C15" s="660" t="s">
        <v>2950</v>
      </c>
      <c r="D15" s="660" t="s">
        <v>3136</v>
      </c>
      <c r="E15" s="660" t="s">
        <v>3137</v>
      </c>
      <c r="F15" s="663">
        <v>0</v>
      </c>
      <c r="G15" s="663">
        <v>0</v>
      </c>
      <c r="H15" s="663"/>
      <c r="I15" s="663"/>
      <c r="J15" s="663"/>
      <c r="K15" s="663"/>
      <c r="L15" s="663"/>
      <c r="M15" s="663"/>
      <c r="N15" s="663"/>
      <c r="O15" s="663"/>
      <c r="P15" s="676"/>
      <c r="Q15" s="664"/>
    </row>
    <row r="16" spans="1:17" ht="14.4" customHeight="1" x14ac:dyDescent="0.3">
      <c r="A16" s="659" t="s">
        <v>556</v>
      </c>
      <c r="B16" s="660" t="s">
        <v>3131</v>
      </c>
      <c r="C16" s="660" t="s">
        <v>2950</v>
      </c>
      <c r="D16" s="660" t="s">
        <v>3138</v>
      </c>
      <c r="E16" s="660" t="s">
        <v>3139</v>
      </c>
      <c r="F16" s="663">
        <v>6</v>
      </c>
      <c r="G16" s="663">
        <v>9150</v>
      </c>
      <c r="H16" s="663">
        <v>1</v>
      </c>
      <c r="I16" s="663">
        <v>1525</v>
      </c>
      <c r="J16" s="663"/>
      <c r="K16" s="663"/>
      <c r="L16" s="663"/>
      <c r="M16" s="663"/>
      <c r="N16" s="663"/>
      <c r="O16" s="663"/>
      <c r="P16" s="676"/>
      <c r="Q16" s="664"/>
    </row>
    <row r="17" spans="1:17" ht="14.4" customHeight="1" x14ac:dyDescent="0.3">
      <c r="A17" s="659" t="s">
        <v>556</v>
      </c>
      <c r="B17" s="660" t="s">
        <v>3131</v>
      </c>
      <c r="C17" s="660" t="s">
        <v>2950</v>
      </c>
      <c r="D17" s="660" t="s">
        <v>3140</v>
      </c>
      <c r="E17" s="660" t="s">
        <v>3141</v>
      </c>
      <c r="F17" s="663">
        <v>1</v>
      </c>
      <c r="G17" s="663">
        <v>621</v>
      </c>
      <c r="H17" s="663">
        <v>1</v>
      </c>
      <c r="I17" s="663">
        <v>621</v>
      </c>
      <c r="J17" s="663"/>
      <c r="K17" s="663"/>
      <c r="L17" s="663"/>
      <c r="M17" s="663"/>
      <c r="N17" s="663"/>
      <c r="O17" s="663"/>
      <c r="P17" s="676"/>
      <c r="Q17" s="664"/>
    </row>
    <row r="18" spans="1:17" ht="14.4" customHeight="1" x14ac:dyDescent="0.3">
      <c r="A18" s="659" t="s">
        <v>556</v>
      </c>
      <c r="B18" s="660" t="s">
        <v>3131</v>
      </c>
      <c r="C18" s="660" t="s">
        <v>2950</v>
      </c>
      <c r="D18" s="660" t="s">
        <v>3142</v>
      </c>
      <c r="E18" s="660" t="s">
        <v>3143</v>
      </c>
      <c r="F18" s="663">
        <v>1</v>
      </c>
      <c r="G18" s="663">
        <v>240</v>
      </c>
      <c r="H18" s="663">
        <v>1</v>
      </c>
      <c r="I18" s="663">
        <v>240</v>
      </c>
      <c r="J18" s="663"/>
      <c r="K18" s="663"/>
      <c r="L18" s="663"/>
      <c r="M18" s="663"/>
      <c r="N18" s="663"/>
      <c r="O18" s="663"/>
      <c r="P18" s="676"/>
      <c r="Q18" s="664"/>
    </row>
    <row r="19" spans="1:17" ht="14.4" customHeight="1" x14ac:dyDescent="0.3">
      <c r="A19" s="659" t="s">
        <v>556</v>
      </c>
      <c r="B19" s="660" t="s">
        <v>3131</v>
      </c>
      <c r="C19" s="660" t="s">
        <v>2950</v>
      </c>
      <c r="D19" s="660" t="s">
        <v>3144</v>
      </c>
      <c r="E19" s="660" t="s">
        <v>3145</v>
      </c>
      <c r="F19" s="663">
        <v>2</v>
      </c>
      <c r="G19" s="663">
        <v>3294</v>
      </c>
      <c r="H19" s="663">
        <v>1</v>
      </c>
      <c r="I19" s="663">
        <v>1647</v>
      </c>
      <c r="J19" s="663"/>
      <c r="K19" s="663"/>
      <c r="L19" s="663"/>
      <c r="M19" s="663"/>
      <c r="N19" s="663"/>
      <c r="O19" s="663"/>
      <c r="P19" s="676"/>
      <c r="Q19" s="664"/>
    </row>
    <row r="20" spans="1:17" ht="14.4" customHeight="1" x14ac:dyDescent="0.3">
      <c r="A20" s="659" t="s">
        <v>556</v>
      </c>
      <c r="B20" s="660" t="s">
        <v>3131</v>
      </c>
      <c r="C20" s="660" t="s">
        <v>2950</v>
      </c>
      <c r="D20" s="660" t="s">
        <v>3146</v>
      </c>
      <c r="E20" s="660" t="s">
        <v>3147</v>
      </c>
      <c r="F20" s="663">
        <v>4</v>
      </c>
      <c r="G20" s="663">
        <v>7024</v>
      </c>
      <c r="H20" s="663">
        <v>1</v>
      </c>
      <c r="I20" s="663">
        <v>1756</v>
      </c>
      <c r="J20" s="663"/>
      <c r="K20" s="663"/>
      <c r="L20" s="663"/>
      <c r="M20" s="663"/>
      <c r="N20" s="663"/>
      <c r="O20" s="663"/>
      <c r="P20" s="676"/>
      <c r="Q20" s="664"/>
    </row>
    <row r="21" spans="1:17" ht="14.4" customHeight="1" x14ac:dyDescent="0.3">
      <c r="A21" s="659" t="s">
        <v>556</v>
      </c>
      <c r="B21" s="660" t="s">
        <v>3131</v>
      </c>
      <c r="C21" s="660" t="s">
        <v>2950</v>
      </c>
      <c r="D21" s="660" t="s">
        <v>3148</v>
      </c>
      <c r="E21" s="660" t="s">
        <v>3149</v>
      </c>
      <c r="F21" s="663">
        <v>1</v>
      </c>
      <c r="G21" s="663">
        <v>298</v>
      </c>
      <c r="H21" s="663">
        <v>1</v>
      </c>
      <c r="I21" s="663">
        <v>298</v>
      </c>
      <c r="J21" s="663"/>
      <c r="K21" s="663"/>
      <c r="L21" s="663"/>
      <c r="M21" s="663"/>
      <c r="N21" s="663"/>
      <c r="O21" s="663"/>
      <c r="P21" s="676"/>
      <c r="Q21" s="664"/>
    </row>
    <row r="22" spans="1:17" ht="14.4" customHeight="1" x14ac:dyDescent="0.3">
      <c r="A22" s="659" t="s">
        <v>556</v>
      </c>
      <c r="B22" s="660" t="s">
        <v>3131</v>
      </c>
      <c r="C22" s="660" t="s">
        <v>2950</v>
      </c>
      <c r="D22" s="660" t="s">
        <v>3150</v>
      </c>
      <c r="E22" s="660" t="s">
        <v>3151</v>
      </c>
      <c r="F22" s="663">
        <v>2</v>
      </c>
      <c r="G22" s="663">
        <v>31456</v>
      </c>
      <c r="H22" s="663">
        <v>1</v>
      </c>
      <c r="I22" s="663">
        <v>15728</v>
      </c>
      <c r="J22" s="663"/>
      <c r="K22" s="663"/>
      <c r="L22" s="663"/>
      <c r="M22" s="663"/>
      <c r="N22" s="663"/>
      <c r="O22" s="663"/>
      <c r="P22" s="676"/>
      <c r="Q22" s="664"/>
    </row>
    <row r="23" spans="1:17" ht="14.4" customHeight="1" x14ac:dyDescent="0.3">
      <c r="A23" s="659" t="s">
        <v>556</v>
      </c>
      <c r="B23" s="660" t="s">
        <v>3152</v>
      </c>
      <c r="C23" s="660" t="s">
        <v>3065</v>
      </c>
      <c r="D23" s="660" t="s">
        <v>3153</v>
      </c>
      <c r="E23" s="660" t="s">
        <v>3154</v>
      </c>
      <c r="F23" s="663"/>
      <c r="G23" s="663"/>
      <c r="H23" s="663"/>
      <c r="I23" s="663"/>
      <c r="J23" s="663">
        <v>7</v>
      </c>
      <c r="K23" s="663">
        <v>583.1</v>
      </c>
      <c r="L23" s="663"/>
      <c r="M23" s="663">
        <v>83.3</v>
      </c>
      <c r="N23" s="663">
        <v>6</v>
      </c>
      <c r="O23" s="663">
        <v>499.8</v>
      </c>
      <c r="P23" s="676"/>
      <c r="Q23" s="664">
        <v>83.3</v>
      </c>
    </row>
    <row r="24" spans="1:17" ht="14.4" customHeight="1" x14ac:dyDescent="0.3">
      <c r="A24" s="659" t="s">
        <v>556</v>
      </c>
      <c r="B24" s="660" t="s">
        <v>3152</v>
      </c>
      <c r="C24" s="660" t="s">
        <v>3065</v>
      </c>
      <c r="D24" s="660" t="s">
        <v>3155</v>
      </c>
      <c r="E24" s="660" t="s">
        <v>1584</v>
      </c>
      <c r="F24" s="663">
        <v>223</v>
      </c>
      <c r="G24" s="663">
        <v>30687.629999999997</v>
      </c>
      <c r="H24" s="663">
        <v>1</v>
      </c>
      <c r="I24" s="663">
        <v>137.61269058295963</v>
      </c>
      <c r="J24" s="663">
        <v>129</v>
      </c>
      <c r="K24" s="663">
        <v>15727.229999999998</v>
      </c>
      <c r="L24" s="663">
        <v>0.51249412222449242</v>
      </c>
      <c r="M24" s="663">
        <v>121.91651162790696</v>
      </c>
      <c r="N24" s="663">
        <v>168</v>
      </c>
      <c r="O24" s="663">
        <v>19817.28</v>
      </c>
      <c r="P24" s="676">
        <v>0.64577420934754493</v>
      </c>
      <c r="Q24" s="664">
        <v>117.96</v>
      </c>
    </row>
    <row r="25" spans="1:17" ht="14.4" customHeight="1" x14ac:dyDescent="0.3">
      <c r="A25" s="659" t="s">
        <v>556</v>
      </c>
      <c r="B25" s="660" t="s">
        <v>3152</v>
      </c>
      <c r="C25" s="660" t="s">
        <v>3065</v>
      </c>
      <c r="D25" s="660" t="s">
        <v>3156</v>
      </c>
      <c r="E25" s="660" t="s">
        <v>1584</v>
      </c>
      <c r="F25" s="663"/>
      <c r="G25" s="663"/>
      <c r="H25" s="663"/>
      <c r="I25" s="663"/>
      <c r="J25" s="663"/>
      <c r="K25" s="663"/>
      <c r="L25" s="663"/>
      <c r="M25" s="663"/>
      <c r="N25" s="663">
        <v>3</v>
      </c>
      <c r="O25" s="663">
        <v>238.77</v>
      </c>
      <c r="P25" s="676"/>
      <c r="Q25" s="664">
        <v>79.59</v>
      </c>
    </row>
    <row r="26" spans="1:17" ht="14.4" customHeight="1" x14ac:dyDescent="0.3">
      <c r="A26" s="659" t="s">
        <v>556</v>
      </c>
      <c r="B26" s="660" t="s">
        <v>3152</v>
      </c>
      <c r="C26" s="660" t="s">
        <v>3065</v>
      </c>
      <c r="D26" s="660" t="s">
        <v>3157</v>
      </c>
      <c r="E26" s="660" t="s">
        <v>3158</v>
      </c>
      <c r="F26" s="663"/>
      <c r="G26" s="663"/>
      <c r="H26" s="663"/>
      <c r="I26" s="663"/>
      <c r="J26" s="663">
        <v>11</v>
      </c>
      <c r="K26" s="663">
        <v>924.88</v>
      </c>
      <c r="L26" s="663"/>
      <c r="M26" s="663">
        <v>84.08</v>
      </c>
      <c r="N26" s="663">
        <v>7</v>
      </c>
      <c r="O26" s="663">
        <v>588.55999999999995</v>
      </c>
      <c r="P26" s="676"/>
      <c r="Q26" s="664">
        <v>84.08</v>
      </c>
    </row>
    <row r="27" spans="1:17" ht="14.4" customHeight="1" x14ac:dyDescent="0.3">
      <c r="A27" s="659" t="s">
        <v>556</v>
      </c>
      <c r="B27" s="660" t="s">
        <v>3152</v>
      </c>
      <c r="C27" s="660" t="s">
        <v>3065</v>
      </c>
      <c r="D27" s="660" t="s">
        <v>3159</v>
      </c>
      <c r="E27" s="660" t="s">
        <v>2941</v>
      </c>
      <c r="F27" s="663">
        <v>28</v>
      </c>
      <c r="G27" s="663">
        <v>1610.28</v>
      </c>
      <c r="H27" s="663">
        <v>1</v>
      </c>
      <c r="I27" s="663">
        <v>57.51</v>
      </c>
      <c r="J27" s="663"/>
      <c r="K27" s="663"/>
      <c r="L27" s="663"/>
      <c r="M27" s="663"/>
      <c r="N27" s="663"/>
      <c r="O27" s="663"/>
      <c r="P27" s="676"/>
      <c r="Q27" s="664"/>
    </row>
    <row r="28" spans="1:17" ht="14.4" customHeight="1" x14ac:dyDescent="0.3">
      <c r="A28" s="659" t="s">
        <v>556</v>
      </c>
      <c r="B28" s="660" t="s">
        <v>3152</v>
      </c>
      <c r="C28" s="660" t="s">
        <v>3065</v>
      </c>
      <c r="D28" s="660" t="s">
        <v>3160</v>
      </c>
      <c r="E28" s="660" t="s">
        <v>3161</v>
      </c>
      <c r="F28" s="663">
        <v>5</v>
      </c>
      <c r="G28" s="663">
        <v>529.62</v>
      </c>
      <c r="H28" s="663">
        <v>1</v>
      </c>
      <c r="I28" s="663">
        <v>105.92400000000001</v>
      </c>
      <c r="J28" s="663">
        <v>3</v>
      </c>
      <c r="K28" s="663">
        <v>183.15</v>
      </c>
      <c r="L28" s="663">
        <v>0.34581397983459838</v>
      </c>
      <c r="M28" s="663">
        <v>61.050000000000004</v>
      </c>
      <c r="N28" s="663"/>
      <c r="O28" s="663"/>
      <c r="P28" s="676"/>
      <c r="Q28" s="664"/>
    </row>
    <row r="29" spans="1:17" ht="14.4" customHeight="1" x14ac:dyDescent="0.3">
      <c r="A29" s="659" t="s">
        <v>556</v>
      </c>
      <c r="B29" s="660" t="s">
        <v>3152</v>
      </c>
      <c r="C29" s="660" t="s">
        <v>3065</v>
      </c>
      <c r="D29" s="660" t="s">
        <v>3162</v>
      </c>
      <c r="E29" s="660" t="s">
        <v>1331</v>
      </c>
      <c r="F29" s="663"/>
      <c r="G29" s="663"/>
      <c r="H29" s="663"/>
      <c r="I29" s="663"/>
      <c r="J29" s="663"/>
      <c r="K29" s="663"/>
      <c r="L29" s="663"/>
      <c r="M29" s="663"/>
      <c r="N29" s="663">
        <v>24.1</v>
      </c>
      <c r="O29" s="663">
        <v>17442.57</v>
      </c>
      <c r="P29" s="676"/>
      <c r="Q29" s="664">
        <v>723.75809128630704</v>
      </c>
    </row>
    <row r="30" spans="1:17" ht="14.4" customHeight="1" x14ac:dyDescent="0.3">
      <c r="A30" s="659" t="s">
        <v>556</v>
      </c>
      <c r="B30" s="660" t="s">
        <v>3152</v>
      </c>
      <c r="C30" s="660" t="s">
        <v>3065</v>
      </c>
      <c r="D30" s="660" t="s">
        <v>3163</v>
      </c>
      <c r="E30" s="660" t="s">
        <v>3164</v>
      </c>
      <c r="F30" s="663"/>
      <c r="G30" s="663"/>
      <c r="H30" s="663"/>
      <c r="I30" s="663"/>
      <c r="J30" s="663">
        <v>7</v>
      </c>
      <c r="K30" s="663">
        <v>8624.98</v>
      </c>
      <c r="L30" s="663"/>
      <c r="M30" s="663">
        <v>1232.1399999999999</v>
      </c>
      <c r="N30" s="663"/>
      <c r="O30" s="663"/>
      <c r="P30" s="676"/>
      <c r="Q30" s="664"/>
    </row>
    <row r="31" spans="1:17" ht="14.4" customHeight="1" x14ac:dyDescent="0.3">
      <c r="A31" s="659" t="s">
        <v>556</v>
      </c>
      <c r="B31" s="660" t="s">
        <v>3152</v>
      </c>
      <c r="C31" s="660" t="s">
        <v>3065</v>
      </c>
      <c r="D31" s="660" t="s">
        <v>3165</v>
      </c>
      <c r="E31" s="660" t="s">
        <v>3166</v>
      </c>
      <c r="F31" s="663"/>
      <c r="G31" s="663"/>
      <c r="H31" s="663"/>
      <c r="I31" s="663"/>
      <c r="J31" s="663">
        <v>36</v>
      </c>
      <c r="K31" s="663">
        <v>2070.36</v>
      </c>
      <c r="L31" s="663"/>
      <c r="M31" s="663">
        <v>57.510000000000005</v>
      </c>
      <c r="N31" s="663"/>
      <c r="O31" s="663"/>
      <c r="P31" s="676"/>
      <c r="Q31" s="664"/>
    </row>
    <row r="32" spans="1:17" ht="14.4" customHeight="1" x14ac:dyDescent="0.3">
      <c r="A32" s="659" t="s">
        <v>556</v>
      </c>
      <c r="B32" s="660" t="s">
        <v>3152</v>
      </c>
      <c r="C32" s="660" t="s">
        <v>3065</v>
      </c>
      <c r="D32" s="660" t="s">
        <v>3167</v>
      </c>
      <c r="E32" s="660" t="s">
        <v>1587</v>
      </c>
      <c r="F32" s="663"/>
      <c r="G32" s="663"/>
      <c r="H32" s="663"/>
      <c r="I32" s="663"/>
      <c r="J32" s="663">
        <v>42</v>
      </c>
      <c r="K32" s="663">
        <v>1995</v>
      </c>
      <c r="L32" s="663"/>
      <c r="M32" s="663">
        <v>47.5</v>
      </c>
      <c r="N32" s="663">
        <v>80</v>
      </c>
      <c r="O32" s="663">
        <v>3800</v>
      </c>
      <c r="P32" s="676"/>
      <c r="Q32" s="664">
        <v>47.5</v>
      </c>
    </row>
    <row r="33" spans="1:17" ht="14.4" customHeight="1" x14ac:dyDescent="0.3">
      <c r="A33" s="659" t="s">
        <v>556</v>
      </c>
      <c r="B33" s="660" t="s">
        <v>3152</v>
      </c>
      <c r="C33" s="660" t="s">
        <v>3065</v>
      </c>
      <c r="D33" s="660" t="s">
        <v>3068</v>
      </c>
      <c r="E33" s="660" t="s">
        <v>1579</v>
      </c>
      <c r="F33" s="663">
        <v>80.100000000000009</v>
      </c>
      <c r="G33" s="663">
        <v>46779.990000000005</v>
      </c>
      <c r="H33" s="663">
        <v>1</v>
      </c>
      <c r="I33" s="663">
        <v>584.01985018726589</v>
      </c>
      <c r="J33" s="663">
        <v>118.4</v>
      </c>
      <c r="K33" s="663">
        <v>44913.56</v>
      </c>
      <c r="L33" s="663">
        <v>0.96010195812354793</v>
      </c>
      <c r="M33" s="663">
        <v>379.33749999999998</v>
      </c>
      <c r="N33" s="663">
        <v>158.19999999999999</v>
      </c>
      <c r="O33" s="663">
        <v>60076.459999999992</v>
      </c>
      <c r="P33" s="676">
        <v>1.2842341351505202</v>
      </c>
      <c r="Q33" s="664">
        <v>379.75006321112511</v>
      </c>
    </row>
    <row r="34" spans="1:17" ht="14.4" customHeight="1" x14ac:dyDescent="0.3">
      <c r="A34" s="659" t="s">
        <v>556</v>
      </c>
      <c r="B34" s="660" t="s">
        <v>3152</v>
      </c>
      <c r="C34" s="660" t="s">
        <v>3065</v>
      </c>
      <c r="D34" s="660" t="s">
        <v>3168</v>
      </c>
      <c r="E34" s="660" t="s">
        <v>3169</v>
      </c>
      <c r="F34" s="663">
        <v>24</v>
      </c>
      <c r="G34" s="663">
        <v>34673.520000000004</v>
      </c>
      <c r="H34" s="663">
        <v>1</v>
      </c>
      <c r="I34" s="663">
        <v>1444.7300000000002</v>
      </c>
      <c r="J34" s="663"/>
      <c r="K34" s="663"/>
      <c r="L34" s="663"/>
      <c r="M34" s="663"/>
      <c r="N34" s="663"/>
      <c r="O34" s="663"/>
      <c r="P34" s="676"/>
      <c r="Q34" s="664"/>
    </row>
    <row r="35" spans="1:17" ht="14.4" customHeight="1" x14ac:dyDescent="0.3">
      <c r="A35" s="659" t="s">
        <v>556</v>
      </c>
      <c r="B35" s="660" t="s">
        <v>3152</v>
      </c>
      <c r="C35" s="660" t="s">
        <v>3065</v>
      </c>
      <c r="D35" s="660" t="s">
        <v>3170</v>
      </c>
      <c r="E35" s="660" t="s">
        <v>3171</v>
      </c>
      <c r="F35" s="663">
        <v>8</v>
      </c>
      <c r="G35" s="663">
        <v>327.60000000000002</v>
      </c>
      <c r="H35" s="663">
        <v>1</v>
      </c>
      <c r="I35" s="663">
        <v>40.950000000000003</v>
      </c>
      <c r="J35" s="663">
        <v>3</v>
      </c>
      <c r="K35" s="663">
        <v>122.85</v>
      </c>
      <c r="L35" s="663">
        <v>0.37499999999999994</v>
      </c>
      <c r="M35" s="663">
        <v>40.949999999999996</v>
      </c>
      <c r="N35" s="663">
        <v>3</v>
      </c>
      <c r="O35" s="663">
        <v>122.85</v>
      </c>
      <c r="P35" s="676">
        <v>0.37499999999999994</v>
      </c>
      <c r="Q35" s="664">
        <v>40.949999999999996</v>
      </c>
    </row>
    <row r="36" spans="1:17" ht="14.4" customHeight="1" x14ac:dyDescent="0.3">
      <c r="A36" s="659" t="s">
        <v>556</v>
      </c>
      <c r="B36" s="660" t="s">
        <v>3152</v>
      </c>
      <c r="C36" s="660" t="s">
        <v>3065</v>
      </c>
      <c r="D36" s="660" t="s">
        <v>3172</v>
      </c>
      <c r="E36" s="660" t="s">
        <v>3173</v>
      </c>
      <c r="F36" s="663"/>
      <c r="G36" s="663"/>
      <c r="H36" s="663"/>
      <c r="I36" s="663"/>
      <c r="J36" s="663"/>
      <c r="K36" s="663"/>
      <c r="L36" s="663"/>
      <c r="M36" s="663"/>
      <c r="N36" s="663">
        <v>3.8</v>
      </c>
      <c r="O36" s="663">
        <v>14918.49</v>
      </c>
      <c r="P36" s="676"/>
      <c r="Q36" s="664">
        <v>3925.9184210526319</v>
      </c>
    </row>
    <row r="37" spans="1:17" ht="14.4" customHeight="1" x14ac:dyDescent="0.3">
      <c r="A37" s="659" t="s">
        <v>556</v>
      </c>
      <c r="B37" s="660" t="s">
        <v>3152</v>
      </c>
      <c r="C37" s="660" t="s">
        <v>3065</v>
      </c>
      <c r="D37" s="660" t="s">
        <v>3174</v>
      </c>
      <c r="E37" s="660" t="s">
        <v>3175</v>
      </c>
      <c r="F37" s="663"/>
      <c r="G37" s="663"/>
      <c r="H37" s="663"/>
      <c r="I37" s="663"/>
      <c r="J37" s="663">
        <v>2</v>
      </c>
      <c r="K37" s="663">
        <v>10893.4</v>
      </c>
      <c r="L37" s="663"/>
      <c r="M37" s="663">
        <v>5446.7</v>
      </c>
      <c r="N37" s="663">
        <v>3</v>
      </c>
      <c r="O37" s="663">
        <v>13337.99</v>
      </c>
      <c r="P37" s="676"/>
      <c r="Q37" s="664">
        <v>4445.9966666666669</v>
      </c>
    </row>
    <row r="38" spans="1:17" ht="14.4" customHeight="1" x14ac:dyDescent="0.3">
      <c r="A38" s="659" t="s">
        <v>556</v>
      </c>
      <c r="B38" s="660" t="s">
        <v>3152</v>
      </c>
      <c r="C38" s="660" t="s">
        <v>3065</v>
      </c>
      <c r="D38" s="660" t="s">
        <v>3176</v>
      </c>
      <c r="E38" s="660" t="s">
        <v>3177</v>
      </c>
      <c r="F38" s="663"/>
      <c r="G38" s="663"/>
      <c r="H38" s="663"/>
      <c r="I38" s="663"/>
      <c r="J38" s="663">
        <v>1</v>
      </c>
      <c r="K38" s="663">
        <v>10893.4</v>
      </c>
      <c r="L38" s="663"/>
      <c r="M38" s="663">
        <v>10893.4</v>
      </c>
      <c r="N38" s="663"/>
      <c r="O38" s="663"/>
      <c r="P38" s="676"/>
      <c r="Q38" s="664"/>
    </row>
    <row r="39" spans="1:17" ht="14.4" customHeight="1" x14ac:dyDescent="0.3">
      <c r="A39" s="659" t="s">
        <v>556</v>
      </c>
      <c r="B39" s="660" t="s">
        <v>3152</v>
      </c>
      <c r="C39" s="660" t="s">
        <v>3065</v>
      </c>
      <c r="D39" s="660" t="s">
        <v>3178</v>
      </c>
      <c r="E39" s="660" t="s">
        <v>3179</v>
      </c>
      <c r="F39" s="663"/>
      <c r="G39" s="663"/>
      <c r="H39" s="663"/>
      <c r="I39" s="663"/>
      <c r="J39" s="663">
        <v>6</v>
      </c>
      <c r="K39" s="663">
        <v>30416.1</v>
      </c>
      <c r="L39" s="663"/>
      <c r="M39" s="663">
        <v>5069.3499999999995</v>
      </c>
      <c r="N39" s="663"/>
      <c r="O39" s="663"/>
      <c r="P39" s="676"/>
      <c r="Q39" s="664"/>
    </row>
    <row r="40" spans="1:17" ht="14.4" customHeight="1" x14ac:dyDescent="0.3">
      <c r="A40" s="659" t="s">
        <v>556</v>
      </c>
      <c r="B40" s="660" t="s">
        <v>3152</v>
      </c>
      <c r="C40" s="660" t="s">
        <v>3065</v>
      </c>
      <c r="D40" s="660" t="s">
        <v>3180</v>
      </c>
      <c r="E40" s="660" t="s">
        <v>3181</v>
      </c>
      <c r="F40" s="663"/>
      <c r="G40" s="663"/>
      <c r="H40" s="663"/>
      <c r="I40" s="663"/>
      <c r="J40" s="663">
        <v>18</v>
      </c>
      <c r="K40" s="663">
        <v>188534.2</v>
      </c>
      <c r="L40" s="663"/>
      <c r="M40" s="663">
        <v>10474.122222222222</v>
      </c>
      <c r="N40" s="663"/>
      <c r="O40" s="663"/>
      <c r="P40" s="676"/>
      <c r="Q40" s="664"/>
    </row>
    <row r="41" spans="1:17" ht="14.4" customHeight="1" x14ac:dyDescent="0.3">
      <c r="A41" s="659" t="s">
        <v>556</v>
      </c>
      <c r="B41" s="660" t="s">
        <v>3152</v>
      </c>
      <c r="C41" s="660" t="s">
        <v>3065</v>
      </c>
      <c r="D41" s="660" t="s">
        <v>3182</v>
      </c>
      <c r="E41" s="660" t="s">
        <v>3183</v>
      </c>
      <c r="F41" s="663">
        <v>1</v>
      </c>
      <c r="G41" s="663">
        <v>638.95000000000005</v>
      </c>
      <c r="H41" s="663">
        <v>1</v>
      </c>
      <c r="I41" s="663">
        <v>638.95000000000005</v>
      </c>
      <c r="J41" s="663"/>
      <c r="K41" s="663"/>
      <c r="L41" s="663"/>
      <c r="M41" s="663"/>
      <c r="N41" s="663"/>
      <c r="O41" s="663"/>
      <c r="P41" s="676"/>
      <c r="Q41" s="664"/>
    </row>
    <row r="42" spans="1:17" ht="14.4" customHeight="1" x14ac:dyDescent="0.3">
      <c r="A42" s="659" t="s">
        <v>556</v>
      </c>
      <c r="B42" s="660" t="s">
        <v>3152</v>
      </c>
      <c r="C42" s="660" t="s">
        <v>3065</v>
      </c>
      <c r="D42" s="660" t="s">
        <v>3184</v>
      </c>
      <c r="E42" s="660" t="s">
        <v>1304</v>
      </c>
      <c r="F42" s="663"/>
      <c r="G42" s="663"/>
      <c r="H42" s="663"/>
      <c r="I42" s="663"/>
      <c r="J42" s="663">
        <v>5.0999999999999996</v>
      </c>
      <c r="K42" s="663">
        <v>494.53</v>
      </c>
      <c r="L42" s="663"/>
      <c r="M42" s="663">
        <v>96.966666666666669</v>
      </c>
      <c r="N42" s="663">
        <v>3</v>
      </c>
      <c r="O42" s="663">
        <v>290.89999999999998</v>
      </c>
      <c r="P42" s="676"/>
      <c r="Q42" s="664">
        <v>96.966666666666654</v>
      </c>
    </row>
    <row r="43" spans="1:17" ht="14.4" customHeight="1" x14ac:dyDescent="0.3">
      <c r="A43" s="659" t="s">
        <v>556</v>
      </c>
      <c r="B43" s="660" t="s">
        <v>3152</v>
      </c>
      <c r="C43" s="660" t="s">
        <v>3065</v>
      </c>
      <c r="D43" s="660" t="s">
        <v>3185</v>
      </c>
      <c r="E43" s="660" t="s">
        <v>3186</v>
      </c>
      <c r="F43" s="663"/>
      <c r="G43" s="663"/>
      <c r="H43" s="663"/>
      <c r="I43" s="663"/>
      <c r="J43" s="663"/>
      <c r="K43" s="663"/>
      <c r="L43" s="663"/>
      <c r="M43" s="663"/>
      <c r="N43" s="663">
        <v>44</v>
      </c>
      <c r="O43" s="663">
        <v>2816</v>
      </c>
      <c r="P43" s="676"/>
      <c r="Q43" s="664">
        <v>64</v>
      </c>
    </row>
    <row r="44" spans="1:17" ht="14.4" customHeight="1" x14ac:dyDescent="0.3">
      <c r="A44" s="659" t="s">
        <v>556</v>
      </c>
      <c r="B44" s="660" t="s">
        <v>3152</v>
      </c>
      <c r="C44" s="660" t="s">
        <v>3065</v>
      </c>
      <c r="D44" s="660" t="s">
        <v>3187</v>
      </c>
      <c r="E44" s="660" t="s">
        <v>3188</v>
      </c>
      <c r="F44" s="663"/>
      <c r="G44" s="663"/>
      <c r="H44" s="663"/>
      <c r="I44" s="663"/>
      <c r="J44" s="663">
        <v>36</v>
      </c>
      <c r="K44" s="663">
        <v>243068.04</v>
      </c>
      <c r="L44" s="663"/>
      <c r="M44" s="663">
        <v>6751.89</v>
      </c>
      <c r="N44" s="663"/>
      <c r="O44" s="663"/>
      <c r="P44" s="676"/>
      <c r="Q44" s="664"/>
    </row>
    <row r="45" spans="1:17" ht="14.4" customHeight="1" x14ac:dyDescent="0.3">
      <c r="A45" s="659" t="s">
        <v>556</v>
      </c>
      <c r="B45" s="660" t="s">
        <v>3152</v>
      </c>
      <c r="C45" s="660" t="s">
        <v>3065</v>
      </c>
      <c r="D45" s="660" t="s">
        <v>3189</v>
      </c>
      <c r="E45" s="660" t="s">
        <v>3190</v>
      </c>
      <c r="F45" s="663"/>
      <c r="G45" s="663"/>
      <c r="H45" s="663"/>
      <c r="I45" s="663"/>
      <c r="J45" s="663">
        <v>4.5</v>
      </c>
      <c r="K45" s="663">
        <v>9713.92</v>
      </c>
      <c r="L45" s="663"/>
      <c r="M45" s="663">
        <v>2158.6488888888889</v>
      </c>
      <c r="N45" s="663"/>
      <c r="O45" s="663"/>
      <c r="P45" s="676"/>
      <c r="Q45" s="664"/>
    </row>
    <row r="46" spans="1:17" ht="14.4" customHeight="1" x14ac:dyDescent="0.3">
      <c r="A46" s="659" t="s">
        <v>556</v>
      </c>
      <c r="B46" s="660" t="s">
        <v>3152</v>
      </c>
      <c r="C46" s="660" t="s">
        <v>3065</v>
      </c>
      <c r="D46" s="660" t="s">
        <v>3191</v>
      </c>
      <c r="E46" s="660" t="s">
        <v>1346</v>
      </c>
      <c r="F46" s="663"/>
      <c r="G46" s="663"/>
      <c r="H46" s="663"/>
      <c r="I46" s="663"/>
      <c r="J46" s="663">
        <v>0.9</v>
      </c>
      <c r="K46" s="663">
        <v>752.53</v>
      </c>
      <c r="L46" s="663"/>
      <c r="M46" s="663">
        <v>836.14444444444439</v>
      </c>
      <c r="N46" s="663">
        <v>6.2</v>
      </c>
      <c r="O46" s="663">
        <v>5075.41</v>
      </c>
      <c r="P46" s="676"/>
      <c r="Q46" s="664">
        <v>818.61451612903227</v>
      </c>
    </row>
    <row r="47" spans="1:17" ht="14.4" customHeight="1" x14ac:dyDescent="0.3">
      <c r="A47" s="659" t="s">
        <v>556</v>
      </c>
      <c r="B47" s="660" t="s">
        <v>3152</v>
      </c>
      <c r="C47" s="660" t="s">
        <v>3065</v>
      </c>
      <c r="D47" s="660" t="s">
        <v>3192</v>
      </c>
      <c r="E47" s="660" t="s">
        <v>3193</v>
      </c>
      <c r="F47" s="663">
        <v>0.6</v>
      </c>
      <c r="G47" s="663">
        <v>689.96</v>
      </c>
      <c r="H47" s="663">
        <v>1</v>
      </c>
      <c r="I47" s="663">
        <v>1149.9333333333334</v>
      </c>
      <c r="J47" s="663">
        <v>0</v>
      </c>
      <c r="K47" s="663">
        <v>0</v>
      </c>
      <c r="L47" s="663">
        <v>0</v>
      </c>
      <c r="M47" s="663"/>
      <c r="N47" s="663"/>
      <c r="O47" s="663"/>
      <c r="P47" s="676"/>
      <c r="Q47" s="664"/>
    </row>
    <row r="48" spans="1:17" ht="14.4" customHeight="1" x14ac:dyDescent="0.3">
      <c r="A48" s="659" t="s">
        <v>556</v>
      </c>
      <c r="B48" s="660" t="s">
        <v>3152</v>
      </c>
      <c r="C48" s="660" t="s">
        <v>3065</v>
      </c>
      <c r="D48" s="660" t="s">
        <v>3194</v>
      </c>
      <c r="E48" s="660" t="s">
        <v>3195</v>
      </c>
      <c r="F48" s="663"/>
      <c r="G48" s="663"/>
      <c r="H48" s="663"/>
      <c r="I48" s="663"/>
      <c r="J48" s="663">
        <v>4.3</v>
      </c>
      <c r="K48" s="663">
        <v>15600.68</v>
      </c>
      <c r="L48" s="663"/>
      <c r="M48" s="663">
        <v>3628.06511627907</v>
      </c>
      <c r="N48" s="663">
        <v>11.100000000000001</v>
      </c>
      <c r="O48" s="663">
        <v>40271.17</v>
      </c>
      <c r="P48" s="676"/>
      <c r="Q48" s="664">
        <v>3628.0333333333328</v>
      </c>
    </row>
    <row r="49" spans="1:17" ht="14.4" customHeight="1" x14ac:dyDescent="0.3">
      <c r="A49" s="659" t="s">
        <v>556</v>
      </c>
      <c r="B49" s="660" t="s">
        <v>3152</v>
      </c>
      <c r="C49" s="660" t="s">
        <v>3065</v>
      </c>
      <c r="D49" s="660" t="s">
        <v>1396</v>
      </c>
      <c r="E49" s="660" t="s">
        <v>3196</v>
      </c>
      <c r="F49" s="663"/>
      <c r="G49" s="663"/>
      <c r="H49" s="663"/>
      <c r="I49" s="663"/>
      <c r="J49" s="663"/>
      <c r="K49" s="663"/>
      <c r="L49" s="663"/>
      <c r="M49" s="663"/>
      <c r="N49" s="663">
        <v>5</v>
      </c>
      <c r="O49" s="663">
        <v>34085</v>
      </c>
      <c r="P49" s="676"/>
      <c r="Q49" s="664">
        <v>6817</v>
      </c>
    </row>
    <row r="50" spans="1:17" ht="14.4" customHeight="1" x14ac:dyDescent="0.3">
      <c r="A50" s="659" t="s">
        <v>556</v>
      </c>
      <c r="B50" s="660" t="s">
        <v>3152</v>
      </c>
      <c r="C50" s="660" t="s">
        <v>3065</v>
      </c>
      <c r="D50" s="660" t="s">
        <v>3197</v>
      </c>
      <c r="E50" s="660" t="s">
        <v>1363</v>
      </c>
      <c r="F50" s="663"/>
      <c r="G50" s="663"/>
      <c r="H50" s="663"/>
      <c r="I50" s="663"/>
      <c r="J50" s="663"/>
      <c r="K50" s="663"/>
      <c r="L50" s="663"/>
      <c r="M50" s="663"/>
      <c r="N50" s="663">
        <v>4</v>
      </c>
      <c r="O50" s="663">
        <v>15703.67</v>
      </c>
      <c r="P50" s="676"/>
      <c r="Q50" s="664">
        <v>3925.9175</v>
      </c>
    </row>
    <row r="51" spans="1:17" ht="14.4" customHeight="1" x14ac:dyDescent="0.3">
      <c r="A51" s="659" t="s">
        <v>556</v>
      </c>
      <c r="B51" s="660" t="s">
        <v>3152</v>
      </c>
      <c r="C51" s="660" t="s">
        <v>3198</v>
      </c>
      <c r="D51" s="660" t="s">
        <v>3199</v>
      </c>
      <c r="E51" s="660" t="s">
        <v>2941</v>
      </c>
      <c r="F51" s="663">
        <v>10</v>
      </c>
      <c r="G51" s="663">
        <v>17476</v>
      </c>
      <c r="H51" s="663">
        <v>1</v>
      </c>
      <c r="I51" s="663">
        <v>1747.6</v>
      </c>
      <c r="J51" s="663">
        <v>18</v>
      </c>
      <c r="K51" s="663">
        <v>30604</v>
      </c>
      <c r="L51" s="663">
        <v>1.7512016479743648</v>
      </c>
      <c r="M51" s="663">
        <v>1700.2222222222222</v>
      </c>
      <c r="N51" s="663">
        <v>8</v>
      </c>
      <c r="O51" s="663">
        <v>14504</v>
      </c>
      <c r="P51" s="676">
        <v>0.82993820096131843</v>
      </c>
      <c r="Q51" s="664">
        <v>1813</v>
      </c>
    </row>
    <row r="52" spans="1:17" ht="14.4" customHeight="1" x14ac:dyDescent="0.3">
      <c r="A52" s="659" t="s">
        <v>556</v>
      </c>
      <c r="B52" s="660" t="s">
        <v>3152</v>
      </c>
      <c r="C52" s="660" t="s">
        <v>3198</v>
      </c>
      <c r="D52" s="660" t="s">
        <v>3199</v>
      </c>
      <c r="E52" s="660" t="s">
        <v>3200</v>
      </c>
      <c r="F52" s="663">
        <v>2</v>
      </c>
      <c r="G52" s="663">
        <v>3220</v>
      </c>
      <c r="H52" s="663">
        <v>1</v>
      </c>
      <c r="I52" s="663">
        <v>1610</v>
      </c>
      <c r="J52" s="663">
        <v>2</v>
      </c>
      <c r="K52" s="663">
        <v>3626</v>
      </c>
      <c r="L52" s="663">
        <v>1.1260869565217391</v>
      </c>
      <c r="M52" s="663">
        <v>1813</v>
      </c>
      <c r="N52" s="663"/>
      <c r="O52" s="663"/>
      <c r="P52" s="676"/>
      <c r="Q52" s="664"/>
    </row>
    <row r="53" spans="1:17" ht="14.4" customHeight="1" x14ac:dyDescent="0.3">
      <c r="A53" s="659" t="s">
        <v>556</v>
      </c>
      <c r="B53" s="660" t="s">
        <v>3152</v>
      </c>
      <c r="C53" s="660" t="s">
        <v>3198</v>
      </c>
      <c r="D53" s="660" t="s">
        <v>3201</v>
      </c>
      <c r="E53" s="660" t="s">
        <v>2941</v>
      </c>
      <c r="F53" s="663">
        <v>2</v>
      </c>
      <c r="G53" s="663">
        <v>4956</v>
      </c>
      <c r="H53" s="663">
        <v>1</v>
      </c>
      <c r="I53" s="663">
        <v>2478</v>
      </c>
      <c r="J53" s="663">
        <v>2</v>
      </c>
      <c r="K53" s="663">
        <v>4956</v>
      </c>
      <c r="L53" s="663">
        <v>1</v>
      </c>
      <c r="M53" s="663">
        <v>2478</v>
      </c>
      <c r="N53" s="663"/>
      <c r="O53" s="663"/>
      <c r="P53" s="676"/>
      <c r="Q53" s="664"/>
    </row>
    <row r="54" spans="1:17" ht="14.4" customHeight="1" x14ac:dyDescent="0.3">
      <c r="A54" s="659" t="s">
        <v>556</v>
      </c>
      <c r="B54" s="660" t="s">
        <v>3152</v>
      </c>
      <c r="C54" s="660" t="s">
        <v>3198</v>
      </c>
      <c r="D54" s="660" t="s">
        <v>3202</v>
      </c>
      <c r="E54" s="660" t="s">
        <v>2941</v>
      </c>
      <c r="F54" s="663"/>
      <c r="G54" s="663"/>
      <c r="H54" s="663"/>
      <c r="I54" s="663"/>
      <c r="J54" s="663"/>
      <c r="K54" s="663"/>
      <c r="L54" s="663"/>
      <c r="M54" s="663"/>
      <c r="N54" s="663">
        <v>1</v>
      </c>
      <c r="O54" s="663">
        <v>8191</v>
      </c>
      <c r="P54" s="676"/>
      <c r="Q54" s="664">
        <v>8191</v>
      </c>
    </row>
    <row r="55" spans="1:17" ht="14.4" customHeight="1" x14ac:dyDescent="0.3">
      <c r="A55" s="659" t="s">
        <v>556</v>
      </c>
      <c r="B55" s="660" t="s">
        <v>3152</v>
      </c>
      <c r="C55" s="660" t="s">
        <v>3198</v>
      </c>
      <c r="D55" s="660" t="s">
        <v>3203</v>
      </c>
      <c r="E55" s="660" t="s">
        <v>2941</v>
      </c>
      <c r="F55" s="663"/>
      <c r="G55" s="663"/>
      <c r="H55" s="663"/>
      <c r="I55" s="663"/>
      <c r="J55" s="663"/>
      <c r="K55" s="663"/>
      <c r="L55" s="663"/>
      <c r="M55" s="663"/>
      <c r="N55" s="663">
        <v>3</v>
      </c>
      <c r="O55" s="663">
        <v>23301</v>
      </c>
      <c r="P55" s="676"/>
      <c r="Q55" s="664">
        <v>7767</v>
      </c>
    </row>
    <row r="56" spans="1:17" ht="14.4" customHeight="1" x14ac:dyDescent="0.3">
      <c r="A56" s="659" t="s">
        <v>556</v>
      </c>
      <c r="B56" s="660" t="s">
        <v>3152</v>
      </c>
      <c r="C56" s="660" t="s">
        <v>3198</v>
      </c>
      <c r="D56" s="660" t="s">
        <v>3204</v>
      </c>
      <c r="E56" s="660" t="s">
        <v>2941</v>
      </c>
      <c r="F56" s="663">
        <v>1</v>
      </c>
      <c r="G56" s="663">
        <v>9039.01</v>
      </c>
      <c r="H56" s="663">
        <v>1</v>
      </c>
      <c r="I56" s="663">
        <v>9039.01</v>
      </c>
      <c r="J56" s="663">
        <v>1</v>
      </c>
      <c r="K56" s="663">
        <v>9254</v>
      </c>
      <c r="L56" s="663">
        <v>1.0237846843846836</v>
      </c>
      <c r="M56" s="663">
        <v>9254</v>
      </c>
      <c r="N56" s="663"/>
      <c r="O56" s="663"/>
      <c r="P56" s="676"/>
      <c r="Q56" s="664"/>
    </row>
    <row r="57" spans="1:17" ht="14.4" customHeight="1" x14ac:dyDescent="0.3">
      <c r="A57" s="659" t="s">
        <v>556</v>
      </c>
      <c r="B57" s="660" t="s">
        <v>3152</v>
      </c>
      <c r="C57" s="660" t="s">
        <v>3198</v>
      </c>
      <c r="D57" s="660" t="s">
        <v>3205</v>
      </c>
      <c r="E57" s="660" t="s">
        <v>2941</v>
      </c>
      <c r="F57" s="663">
        <v>12</v>
      </c>
      <c r="G57" s="663">
        <v>9362.01</v>
      </c>
      <c r="H57" s="663">
        <v>1</v>
      </c>
      <c r="I57" s="663">
        <v>780.16750000000002</v>
      </c>
      <c r="J57" s="663">
        <v>13</v>
      </c>
      <c r="K57" s="663">
        <v>10648</v>
      </c>
      <c r="L57" s="663">
        <v>1.1373625962800724</v>
      </c>
      <c r="M57" s="663">
        <v>819.07692307692309</v>
      </c>
      <c r="N57" s="663">
        <v>5</v>
      </c>
      <c r="O57" s="663">
        <v>4599.1399999999994</v>
      </c>
      <c r="P57" s="676">
        <v>0.49125561711640975</v>
      </c>
      <c r="Q57" s="664">
        <v>919.82799999999986</v>
      </c>
    </row>
    <row r="58" spans="1:17" ht="14.4" customHeight="1" x14ac:dyDescent="0.3">
      <c r="A58" s="659" t="s">
        <v>556</v>
      </c>
      <c r="B58" s="660" t="s">
        <v>3152</v>
      </c>
      <c r="C58" s="660" t="s">
        <v>3198</v>
      </c>
      <c r="D58" s="660" t="s">
        <v>3205</v>
      </c>
      <c r="E58" s="660" t="s">
        <v>3206</v>
      </c>
      <c r="F58" s="663"/>
      <c r="G58" s="663"/>
      <c r="H58" s="663"/>
      <c r="I58" s="663"/>
      <c r="J58" s="663">
        <v>3</v>
      </c>
      <c r="K58" s="663">
        <v>2748</v>
      </c>
      <c r="L58" s="663"/>
      <c r="M58" s="663">
        <v>916</v>
      </c>
      <c r="N58" s="663"/>
      <c r="O58" s="663"/>
      <c r="P58" s="676"/>
      <c r="Q58" s="664"/>
    </row>
    <row r="59" spans="1:17" ht="14.4" customHeight="1" x14ac:dyDescent="0.3">
      <c r="A59" s="659" t="s">
        <v>556</v>
      </c>
      <c r="B59" s="660" t="s">
        <v>3152</v>
      </c>
      <c r="C59" s="660" t="s">
        <v>3207</v>
      </c>
      <c r="D59" s="660" t="s">
        <v>3208</v>
      </c>
      <c r="E59" s="660" t="s">
        <v>3209</v>
      </c>
      <c r="F59" s="663">
        <v>1</v>
      </c>
      <c r="G59" s="663">
        <v>1532.39</v>
      </c>
      <c r="H59" s="663">
        <v>1</v>
      </c>
      <c r="I59" s="663">
        <v>1532.39</v>
      </c>
      <c r="J59" s="663"/>
      <c r="K59" s="663"/>
      <c r="L59" s="663"/>
      <c r="M59" s="663"/>
      <c r="N59" s="663"/>
      <c r="O59" s="663"/>
      <c r="P59" s="676"/>
      <c r="Q59" s="664"/>
    </row>
    <row r="60" spans="1:17" ht="14.4" customHeight="1" x14ac:dyDescent="0.3">
      <c r="A60" s="659" t="s">
        <v>556</v>
      </c>
      <c r="B60" s="660" t="s">
        <v>3152</v>
      </c>
      <c r="C60" s="660" t="s">
        <v>3207</v>
      </c>
      <c r="D60" s="660" t="s">
        <v>3210</v>
      </c>
      <c r="E60" s="660" t="s">
        <v>3209</v>
      </c>
      <c r="F60" s="663">
        <v>1</v>
      </c>
      <c r="G60" s="663">
        <v>1554.96</v>
      </c>
      <c r="H60" s="663">
        <v>1</v>
      </c>
      <c r="I60" s="663">
        <v>1554.96</v>
      </c>
      <c r="J60" s="663"/>
      <c r="K60" s="663"/>
      <c r="L60" s="663"/>
      <c r="M60" s="663"/>
      <c r="N60" s="663"/>
      <c r="O60" s="663"/>
      <c r="P60" s="676"/>
      <c r="Q60" s="664"/>
    </row>
    <row r="61" spans="1:17" ht="14.4" customHeight="1" x14ac:dyDescent="0.3">
      <c r="A61" s="659" t="s">
        <v>556</v>
      </c>
      <c r="B61" s="660" t="s">
        <v>3152</v>
      </c>
      <c r="C61" s="660" t="s">
        <v>3207</v>
      </c>
      <c r="D61" s="660" t="s">
        <v>3211</v>
      </c>
      <c r="E61" s="660" t="s">
        <v>3212</v>
      </c>
      <c r="F61" s="663">
        <v>14</v>
      </c>
      <c r="G61" s="663">
        <v>6793.22</v>
      </c>
      <c r="H61" s="663">
        <v>1</v>
      </c>
      <c r="I61" s="663">
        <v>485.23</v>
      </c>
      <c r="J61" s="663"/>
      <c r="K61" s="663"/>
      <c r="L61" s="663"/>
      <c r="M61" s="663"/>
      <c r="N61" s="663"/>
      <c r="O61" s="663"/>
      <c r="P61" s="676"/>
      <c r="Q61" s="664"/>
    </row>
    <row r="62" spans="1:17" ht="14.4" customHeight="1" x14ac:dyDescent="0.3">
      <c r="A62" s="659" t="s">
        <v>556</v>
      </c>
      <c r="B62" s="660" t="s">
        <v>3152</v>
      </c>
      <c r="C62" s="660" t="s">
        <v>3207</v>
      </c>
      <c r="D62" s="660" t="s">
        <v>3213</v>
      </c>
      <c r="E62" s="660" t="s">
        <v>3214</v>
      </c>
      <c r="F62" s="663">
        <v>5</v>
      </c>
      <c r="G62" s="663">
        <v>23090</v>
      </c>
      <c r="H62" s="663">
        <v>1</v>
      </c>
      <c r="I62" s="663">
        <v>4618</v>
      </c>
      <c r="J62" s="663">
        <v>9</v>
      </c>
      <c r="K62" s="663">
        <v>41562</v>
      </c>
      <c r="L62" s="663">
        <v>1.8</v>
      </c>
      <c r="M62" s="663">
        <v>4618</v>
      </c>
      <c r="N62" s="663">
        <v>9</v>
      </c>
      <c r="O62" s="663">
        <v>41562</v>
      </c>
      <c r="P62" s="676">
        <v>1.8</v>
      </c>
      <c r="Q62" s="664">
        <v>4618</v>
      </c>
    </row>
    <row r="63" spans="1:17" ht="14.4" customHeight="1" x14ac:dyDescent="0.3">
      <c r="A63" s="659" t="s">
        <v>556</v>
      </c>
      <c r="B63" s="660" t="s">
        <v>3152</v>
      </c>
      <c r="C63" s="660" t="s">
        <v>3207</v>
      </c>
      <c r="D63" s="660" t="s">
        <v>3215</v>
      </c>
      <c r="E63" s="660" t="s">
        <v>3216</v>
      </c>
      <c r="F63" s="663"/>
      <c r="G63" s="663"/>
      <c r="H63" s="663"/>
      <c r="I63" s="663"/>
      <c r="J63" s="663">
        <v>2</v>
      </c>
      <c r="K63" s="663">
        <v>1113</v>
      </c>
      <c r="L63" s="663"/>
      <c r="M63" s="663">
        <v>556.5</v>
      </c>
      <c r="N63" s="663">
        <v>6</v>
      </c>
      <c r="O63" s="663">
        <v>3339</v>
      </c>
      <c r="P63" s="676"/>
      <c r="Q63" s="664">
        <v>556.5</v>
      </c>
    </row>
    <row r="64" spans="1:17" ht="14.4" customHeight="1" x14ac:dyDescent="0.3">
      <c r="A64" s="659" t="s">
        <v>556</v>
      </c>
      <c r="B64" s="660" t="s">
        <v>3152</v>
      </c>
      <c r="C64" s="660" t="s">
        <v>3207</v>
      </c>
      <c r="D64" s="660" t="s">
        <v>3217</v>
      </c>
      <c r="E64" s="660" t="s">
        <v>3218</v>
      </c>
      <c r="F64" s="663">
        <v>2</v>
      </c>
      <c r="G64" s="663">
        <v>271.38</v>
      </c>
      <c r="H64" s="663">
        <v>1</v>
      </c>
      <c r="I64" s="663">
        <v>135.69</v>
      </c>
      <c r="J64" s="663">
        <v>10</v>
      </c>
      <c r="K64" s="663">
        <v>1356.9</v>
      </c>
      <c r="L64" s="663">
        <v>5</v>
      </c>
      <c r="M64" s="663">
        <v>135.69</v>
      </c>
      <c r="N64" s="663">
        <v>5</v>
      </c>
      <c r="O64" s="663">
        <v>678.45</v>
      </c>
      <c r="P64" s="676">
        <v>2.5</v>
      </c>
      <c r="Q64" s="664">
        <v>135.69</v>
      </c>
    </row>
    <row r="65" spans="1:17" ht="14.4" customHeight="1" x14ac:dyDescent="0.3">
      <c r="A65" s="659" t="s">
        <v>556</v>
      </c>
      <c r="B65" s="660" t="s">
        <v>3152</v>
      </c>
      <c r="C65" s="660" t="s">
        <v>3207</v>
      </c>
      <c r="D65" s="660" t="s">
        <v>3219</v>
      </c>
      <c r="E65" s="660" t="s">
        <v>3218</v>
      </c>
      <c r="F65" s="663">
        <v>11</v>
      </c>
      <c r="G65" s="663">
        <v>1873.3</v>
      </c>
      <c r="H65" s="663">
        <v>1</v>
      </c>
      <c r="I65" s="663">
        <v>170.29999999999998</v>
      </c>
      <c r="J65" s="663">
        <v>17</v>
      </c>
      <c r="K65" s="663">
        <v>2895.1</v>
      </c>
      <c r="L65" s="663">
        <v>1.5454545454545454</v>
      </c>
      <c r="M65" s="663">
        <v>170.29999999999998</v>
      </c>
      <c r="N65" s="663">
        <v>11</v>
      </c>
      <c r="O65" s="663">
        <v>1873.2999999999997</v>
      </c>
      <c r="P65" s="676">
        <v>0.99999999999999989</v>
      </c>
      <c r="Q65" s="664">
        <v>170.29999999999998</v>
      </c>
    </row>
    <row r="66" spans="1:17" ht="14.4" customHeight="1" x14ac:dyDescent="0.3">
      <c r="A66" s="659" t="s">
        <v>556</v>
      </c>
      <c r="B66" s="660" t="s">
        <v>3152</v>
      </c>
      <c r="C66" s="660" t="s">
        <v>3207</v>
      </c>
      <c r="D66" s="660" t="s">
        <v>3220</v>
      </c>
      <c r="E66" s="660" t="s">
        <v>3221</v>
      </c>
      <c r="F66" s="663">
        <v>1</v>
      </c>
      <c r="G66" s="663">
        <v>58.6</v>
      </c>
      <c r="H66" s="663">
        <v>1</v>
      </c>
      <c r="I66" s="663">
        <v>58.6</v>
      </c>
      <c r="J66" s="663"/>
      <c r="K66" s="663"/>
      <c r="L66" s="663"/>
      <c r="M66" s="663"/>
      <c r="N66" s="663"/>
      <c r="O66" s="663"/>
      <c r="P66" s="676"/>
      <c r="Q66" s="664"/>
    </row>
    <row r="67" spans="1:17" ht="14.4" customHeight="1" x14ac:dyDescent="0.3">
      <c r="A67" s="659" t="s">
        <v>556</v>
      </c>
      <c r="B67" s="660" t="s">
        <v>3152</v>
      </c>
      <c r="C67" s="660" t="s">
        <v>3207</v>
      </c>
      <c r="D67" s="660" t="s">
        <v>3222</v>
      </c>
      <c r="E67" s="660" t="s">
        <v>3223</v>
      </c>
      <c r="F67" s="663">
        <v>15</v>
      </c>
      <c r="G67" s="663">
        <v>2319.9</v>
      </c>
      <c r="H67" s="663">
        <v>1</v>
      </c>
      <c r="I67" s="663">
        <v>154.66</v>
      </c>
      <c r="J67" s="663">
        <v>2</v>
      </c>
      <c r="K67" s="663">
        <v>312.98</v>
      </c>
      <c r="L67" s="663">
        <v>0.1349109875425665</v>
      </c>
      <c r="M67" s="663">
        <v>156.49</v>
      </c>
      <c r="N67" s="663">
        <v>4</v>
      </c>
      <c r="O67" s="663">
        <v>625.96</v>
      </c>
      <c r="P67" s="676">
        <v>0.269821975085133</v>
      </c>
      <c r="Q67" s="664">
        <v>156.49</v>
      </c>
    </row>
    <row r="68" spans="1:17" ht="14.4" customHeight="1" x14ac:dyDescent="0.3">
      <c r="A68" s="659" t="s">
        <v>556</v>
      </c>
      <c r="B68" s="660" t="s">
        <v>3152</v>
      </c>
      <c r="C68" s="660" t="s">
        <v>3207</v>
      </c>
      <c r="D68" s="660" t="s">
        <v>3224</v>
      </c>
      <c r="E68" s="660" t="s">
        <v>3223</v>
      </c>
      <c r="F68" s="663">
        <v>2</v>
      </c>
      <c r="G68" s="663">
        <v>682.18000000000006</v>
      </c>
      <c r="H68" s="663">
        <v>1</v>
      </c>
      <c r="I68" s="663">
        <v>341.09000000000003</v>
      </c>
      <c r="J68" s="663"/>
      <c r="K68" s="663"/>
      <c r="L68" s="663"/>
      <c r="M68" s="663"/>
      <c r="N68" s="663"/>
      <c r="O68" s="663"/>
      <c r="P68" s="676"/>
      <c r="Q68" s="664"/>
    </row>
    <row r="69" spans="1:17" ht="14.4" customHeight="1" x14ac:dyDescent="0.3">
      <c r="A69" s="659" t="s">
        <v>556</v>
      </c>
      <c r="B69" s="660" t="s">
        <v>3152</v>
      </c>
      <c r="C69" s="660" t="s">
        <v>3207</v>
      </c>
      <c r="D69" s="660" t="s">
        <v>3225</v>
      </c>
      <c r="E69" s="660" t="s">
        <v>3226</v>
      </c>
      <c r="F69" s="663">
        <v>267</v>
      </c>
      <c r="G69" s="663">
        <v>41206.379999999997</v>
      </c>
      <c r="H69" s="663">
        <v>1</v>
      </c>
      <c r="I69" s="663">
        <v>154.33101123595506</v>
      </c>
      <c r="J69" s="663">
        <v>204</v>
      </c>
      <c r="K69" s="663">
        <v>31923.96</v>
      </c>
      <c r="L69" s="663">
        <v>0.77473342720229244</v>
      </c>
      <c r="M69" s="663">
        <v>156.49</v>
      </c>
      <c r="N69" s="663">
        <v>156</v>
      </c>
      <c r="O69" s="663">
        <v>24412.439999999995</v>
      </c>
      <c r="P69" s="676">
        <v>0.59244320903704706</v>
      </c>
      <c r="Q69" s="664">
        <v>156.48999999999998</v>
      </c>
    </row>
    <row r="70" spans="1:17" ht="14.4" customHeight="1" x14ac:dyDescent="0.3">
      <c r="A70" s="659" t="s">
        <v>556</v>
      </c>
      <c r="B70" s="660" t="s">
        <v>3152</v>
      </c>
      <c r="C70" s="660" t="s">
        <v>3207</v>
      </c>
      <c r="D70" s="660" t="s">
        <v>3227</v>
      </c>
      <c r="E70" s="660" t="s">
        <v>3226</v>
      </c>
      <c r="F70" s="663">
        <v>191</v>
      </c>
      <c r="G70" s="663">
        <v>32436.840000000004</v>
      </c>
      <c r="H70" s="663">
        <v>1</v>
      </c>
      <c r="I70" s="663">
        <v>169.82638743455499</v>
      </c>
      <c r="J70" s="663">
        <v>145</v>
      </c>
      <c r="K70" s="663">
        <v>24945.800000000003</v>
      </c>
      <c r="L70" s="663">
        <v>0.7690576517317963</v>
      </c>
      <c r="M70" s="663">
        <v>172.04000000000002</v>
      </c>
      <c r="N70" s="663">
        <v>179</v>
      </c>
      <c r="O70" s="663">
        <v>30795.16</v>
      </c>
      <c r="P70" s="676">
        <v>0.9493884114482174</v>
      </c>
      <c r="Q70" s="664">
        <v>172.04</v>
      </c>
    </row>
    <row r="71" spans="1:17" ht="14.4" customHeight="1" x14ac:dyDescent="0.3">
      <c r="A71" s="659" t="s">
        <v>556</v>
      </c>
      <c r="B71" s="660" t="s">
        <v>3152</v>
      </c>
      <c r="C71" s="660" t="s">
        <v>3207</v>
      </c>
      <c r="D71" s="660" t="s">
        <v>3228</v>
      </c>
      <c r="E71" s="660" t="s">
        <v>3226</v>
      </c>
      <c r="F71" s="663">
        <v>12</v>
      </c>
      <c r="G71" s="663">
        <v>2362.92</v>
      </c>
      <c r="H71" s="663">
        <v>1</v>
      </c>
      <c r="I71" s="663">
        <v>196.91</v>
      </c>
      <c r="J71" s="663">
        <v>15</v>
      </c>
      <c r="K71" s="663">
        <v>2953.6499999999996</v>
      </c>
      <c r="L71" s="663">
        <v>1.2499999999999998</v>
      </c>
      <c r="M71" s="663">
        <v>196.90999999999997</v>
      </c>
      <c r="N71" s="663">
        <v>31</v>
      </c>
      <c r="O71" s="663">
        <v>6104.21</v>
      </c>
      <c r="P71" s="676">
        <v>2.5833333333333335</v>
      </c>
      <c r="Q71" s="664">
        <v>196.91</v>
      </c>
    </row>
    <row r="72" spans="1:17" ht="14.4" customHeight="1" x14ac:dyDescent="0.3">
      <c r="A72" s="659" t="s">
        <v>556</v>
      </c>
      <c r="B72" s="660" t="s">
        <v>3152</v>
      </c>
      <c r="C72" s="660" t="s">
        <v>3207</v>
      </c>
      <c r="D72" s="660" t="s">
        <v>3229</v>
      </c>
      <c r="E72" s="660" t="s">
        <v>3226</v>
      </c>
      <c r="F72" s="663">
        <v>3</v>
      </c>
      <c r="G72" s="663">
        <v>916.98</v>
      </c>
      <c r="H72" s="663">
        <v>1</v>
      </c>
      <c r="I72" s="663">
        <v>305.66000000000003</v>
      </c>
      <c r="J72" s="663"/>
      <c r="K72" s="663"/>
      <c r="L72" s="663"/>
      <c r="M72" s="663"/>
      <c r="N72" s="663">
        <v>5</v>
      </c>
      <c r="O72" s="663">
        <v>1564.9</v>
      </c>
      <c r="P72" s="676">
        <v>1.7065802961896661</v>
      </c>
      <c r="Q72" s="664">
        <v>312.98</v>
      </c>
    </row>
    <row r="73" spans="1:17" ht="14.4" customHeight="1" x14ac:dyDescent="0.3">
      <c r="A73" s="659" t="s">
        <v>556</v>
      </c>
      <c r="B73" s="660" t="s">
        <v>3152</v>
      </c>
      <c r="C73" s="660" t="s">
        <v>3207</v>
      </c>
      <c r="D73" s="660" t="s">
        <v>3230</v>
      </c>
      <c r="E73" s="660" t="s">
        <v>3226</v>
      </c>
      <c r="F73" s="663">
        <v>6</v>
      </c>
      <c r="G73" s="663">
        <v>1833.96</v>
      </c>
      <c r="H73" s="663">
        <v>1</v>
      </c>
      <c r="I73" s="663">
        <v>305.66000000000003</v>
      </c>
      <c r="J73" s="663">
        <v>20</v>
      </c>
      <c r="K73" s="663">
        <v>6259.6</v>
      </c>
      <c r="L73" s="663">
        <v>3.4131605923793322</v>
      </c>
      <c r="M73" s="663">
        <v>312.98</v>
      </c>
      <c r="N73" s="663">
        <v>4</v>
      </c>
      <c r="O73" s="663">
        <v>1251.92</v>
      </c>
      <c r="P73" s="676">
        <v>0.68263211847586647</v>
      </c>
      <c r="Q73" s="664">
        <v>312.98</v>
      </c>
    </row>
    <row r="74" spans="1:17" ht="14.4" customHeight="1" x14ac:dyDescent="0.3">
      <c r="A74" s="659" t="s">
        <v>556</v>
      </c>
      <c r="B74" s="660" t="s">
        <v>3152</v>
      </c>
      <c r="C74" s="660" t="s">
        <v>3207</v>
      </c>
      <c r="D74" s="660" t="s">
        <v>3231</v>
      </c>
      <c r="E74" s="660" t="s">
        <v>3226</v>
      </c>
      <c r="F74" s="663">
        <v>64</v>
      </c>
      <c r="G74" s="663">
        <v>23747.039999999997</v>
      </c>
      <c r="H74" s="663">
        <v>1</v>
      </c>
      <c r="I74" s="663">
        <v>371.04749999999996</v>
      </c>
      <c r="J74" s="663">
        <v>44</v>
      </c>
      <c r="K74" s="663">
        <v>16507.04</v>
      </c>
      <c r="L74" s="663">
        <v>0.69511989704822175</v>
      </c>
      <c r="M74" s="663">
        <v>375.16</v>
      </c>
      <c r="N74" s="663">
        <v>58</v>
      </c>
      <c r="O74" s="663">
        <v>21759.279999999999</v>
      </c>
      <c r="P74" s="676">
        <v>0.91629440974538301</v>
      </c>
      <c r="Q74" s="664">
        <v>375.15999999999997</v>
      </c>
    </row>
    <row r="75" spans="1:17" ht="14.4" customHeight="1" x14ac:dyDescent="0.3">
      <c r="A75" s="659" t="s">
        <v>556</v>
      </c>
      <c r="B75" s="660" t="s">
        <v>3152</v>
      </c>
      <c r="C75" s="660" t="s">
        <v>3207</v>
      </c>
      <c r="D75" s="660" t="s">
        <v>3232</v>
      </c>
      <c r="E75" s="660" t="s">
        <v>3226</v>
      </c>
      <c r="F75" s="663">
        <v>15</v>
      </c>
      <c r="G75" s="663">
        <v>6192.2099999999991</v>
      </c>
      <c r="H75" s="663">
        <v>1</v>
      </c>
      <c r="I75" s="663">
        <v>412.81399999999996</v>
      </c>
      <c r="J75" s="663">
        <v>11</v>
      </c>
      <c r="K75" s="663">
        <v>4605.59</v>
      </c>
      <c r="L75" s="663">
        <v>0.74377160981297485</v>
      </c>
      <c r="M75" s="663">
        <v>418.69</v>
      </c>
      <c r="N75" s="663">
        <v>7</v>
      </c>
      <c r="O75" s="663">
        <v>2930.83</v>
      </c>
      <c r="P75" s="676">
        <v>0.47330920624462031</v>
      </c>
      <c r="Q75" s="664">
        <v>418.69</v>
      </c>
    </row>
    <row r="76" spans="1:17" ht="14.4" customHeight="1" x14ac:dyDescent="0.3">
      <c r="A76" s="659" t="s">
        <v>556</v>
      </c>
      <c r="B76" s="660" t="s">
        <v>3152</v>
      </c>
      <c r="C76" s="660" t="s">
        <v>3207</v>
      </c>
      <c r="D76" s="660" t="s">
        <v>3233</v>
      </c>
      <c r="E76" s="660" t="s">
        <v>3226</v>
      </c>
      <c r="F76" s="663">
        <v>9</v>
      </c>
      <c r="G76" s="663">
        <v>4737.3600000000006</v>
      </c>
      <c r="H76" s="663">
        <v>1</v>
      </c>
      <c r="I76" s="663">
        <v>526.37333333333345</v>
      </c>
      <c r="J76" s="663">
        <v>4</v>
      </c>
      <c r="K76" s="663">
        <v>2147.36</v>
      </c>
      <c r="L76" s="663">
        <v>0.45328199672391373</v>
      </c>
      <c r="M76" s="663">
        <v>536.84</v>
      </c>
      <c r="N76" s="663"/>
      <c r="O76" s="663"/>
      <c r="P76" s="676"/>
      <c r="Q76" s="664"/>
    </row>
    <row r="77" spans="1:17" ht="14.4" customHeight="1" x14ac:dyDescent="0.3">
      <c r="A77" s="659" t="s">
        <v>556</v>
      </c>
      <c r="B77" s="660" t="s">
        <v>3152</v>
      </c>
      <c r="C77" s="660" t="s">
        <v>3207</v>
      </c>
      <c r="D77" s="660" t="s">
        <v>3234</v>
      </c>
      <c r="E77" s="660" t="s">
        <v>3226</v>
      </c>
      <c r="F77" s="663">
        <v>3</v>
      </c>
      <c r="G77" s="663">
        <v>1252.9499999999998</v>
      </c>
      <c r="H77" s="663">
        <v>1</v>
      </c>
      <c r="I77" s="663">
        <v>417.64999999999992</v>
      </c>
      <c r="J77" s="663">
        <v>2</v>
      </c>
      <c r="K77" s="663">
        <v>835.3</v>
      </c>
      <c r="L77" s="663">
        <v>0.66666666666666674</v>
      </c>
      <c r="M77" s="663">
        <v>417.65</v>
      </c>
      <c r="N77" s="663"/>
      <c r="O77" s="663"/>
      <c r="P77" s="676"/>
      <c r="Q77" s="664"/>
    </row>
    <row r="78" spans="1:17" ht="14.4" customHeight="1" x14ac:dyDescent="0.3">
      <c r="A78" s="659" t="s">
        <v>556</v>
      </c>
      <c r="B78" s="660" t="s">
        <v>3152</v>
      </c>
      <c r="C78" s="660" t="s">
        <v>3207</v>
      </c>
      <c r="D78" s="660" t="s">
        <v>3235</v>
      </c>
      <c r="E78" s="660" t="s">
        <v>3226</v>
      </c>
      <c r="F78" s="663">
        <v>5</v>
      </c>
      <c r="G78" s="663">
        <v>2541.44</v>
      </c>
      <c r="H78" s="663">
        <v>1</v>
      </c>
      <c r="I78" s="663">
        <v>508.28800000000001</v>
      </c>
      <c r="J78" s="663">
        <v>12</v>
      </c>
      <c r="K78" s="663">
        <v>6230.64</v>
      </c>
      <c r="L78" s="663">
        <v>2.4516179803575926</v>
      </c>
      <c r="M78" s="663">
        <v>519.22</v>
      </c>
      <c r="N78" s="663">
        <v>3</v>
      </c>
      <c r="O78" s="663">
        <v>1557.66</v>
      </c>
      <c r="P78" s="676">
        <v>0.61290449508939815</v>
      </c>
      <c r="Q78" s="664">
        <v>519.22</v>
      </c>
    </row>
    <row r="79" spans="1:17" ht="14.4" customHeight="1" x14ac:dyDescent="0.3">
      <c r="A79" s="659" t="s">
        <v>556</v>
      </c>
      <c r="B79" s="660" t="s">
        <v>3152</v>
      </c>
      <c r="C79" s="660" t="s">
        <v>3207</v>
      </c>
      <c r="D79" s="660" t="s">
        <v>3236</v>
      </c>
      <c r="E79" s="660" t="s">
        <v>3226</v>
      </c>
      <c r="F79" s="663">
        <v>1</v>
      </c>
      <c r="G79" s="663">
        <v>555.49</v>
      </c>
      <c r="H79" s="663">
        <v>1</v>
      </c>
      <c r="I79" s="663">
        <v>555.49</v>
      </c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556</v>
      </c>
      <c r="B80" s="660" t="s">
        <v>3152</v>
      </c>
      <c r="C80" s="660" t="s">
        <v>3207</v>
      </c>
      <c r="D80" s="660" t="s">
        <v>3237</v>
      </c>
      <c r="E80" s="660" t="s">
        <v>3238</v>
      </c>
      <c r="F80" s="663">
        <v>13</v>
      </c>
      <c r="G80" s="663">
        <v>2212.3599999999997</v>
      </c>
      <c r="H80" s="663">
        <v>1</v>
      </c>
      <c r="I80" s="663">
        <v>170.18153846153842</v>
      </c>
      <c r="J80" s="663">
        <v>5</v>
      </c>
      <c r="K80" s="663">
        <v>860.2</v>
      </c>
      <c r="L80" s="663">
        <v>0.38881556347068297</v>
      </c>
      <c r="M80" s="663">
        <v>172.04000000000002</v>
      </c>
      <c r="N80" s="663">
        <v>17</v>
      </c>
      <c r="O80" s="663">
        <v>2924.6800000000003</v>
      </c>
      <c r="P80" s="676">
        <v>1.3219729158003222</v>
      </c>
      <c r="Q80" s="664">
        <v>172.04000000000002</v>
      </c>
    </row>
    <row r="81" spans="1:17" ht="14.4" customHeight="1" x14ac:dyDescent="0.3">
      <c r="A81" s="659" t="s">
        <v>556</v>
      </c>
      <c r="B81" s="660" t="s">
        <v>3152</v>
      </c>
      <c r="C81" s="660" t="s">
        <v>3207</v>
      </c>
      <c r="D81" s="660" t="s">
        <v>3239</v>
      </c>
      <c r="E81" s="660" t="s">
        <v>3238</v>
      </c>
      <c r="F81" s="663">
        <v>2</v>
      </c>
      <c r="G81" s="663">
        <v>380</v>
      </c>
      <c r="H81" s="663">
        <v>1</v>
      </c>
      <c r="I81" s="663">
        <v>190</v>
      </c>
      <c r="J81" s="663"/>
      <c r="K81" s="663"/>
      <c r="L81" s="663"/>
      <c r="M81" s="663"/>
      <c r="N81" s="663">
        <v>7</v>
      </c>
      <c r="O81" s="663">
        <v>1378.37</v>
      </c>
      <c r="P81" s="676">
        <v>3.6272894736842103</v>
      </c>
      <c r="Q81" s="664">
        <v>196.91</v>
      </c>
    </row>
    <row r="82" spans="1:17" ht="14.4" customHeight="1" x14ac:dyDescent="0.3">
      <c r="A82" s="659" t="s">
        <v>556</v>
      </c>
      <c r="B82" s="660" t="s">
        <v>3152</v>
      </c>
      <c r="C82" s="660" t="s">
        <v>3207</v>
      </c>
      <c r="D82" s="660" t="s">
        <v>3240</v>
      </c>
      <c r="E82" s="660" t="s">
        <v>3238</v>
      </c>
      <c r="F82" s="663">
        <v>2</v>
      </c>
      <c r="G82" s="663">
        <v>4657.16</v>
      </c>
      <c r="H82" s="663">
        <v>1</v>
      </c>
      <c r="I82" s="663">
        <v>2328.58</v>
      </c>
      <c r="J82" s="663"/>
      <c r="K82" s="663"/>
      <c r="L82" s="663"/>
      <c r="M82" s="663"/>
      <c r="N82" s="663">
        <v>2</v>
      </c>
      <c r="O82" s="663">
        <v>4740.32</v>
      </c>
      <c r="P82" s="676">
        <v>1.0178563759888</v>
      </c>
      <c r="Q82" s="664">
        <v>2370.16</v>
      </c>
    </row>
    <row r="83" spans="1:17" ht="14.4" customHeight="1" x14ac:dyDescent="0.3">
      <c r="A83" s="659" t="s">
        <v>556</v>
      </c>
      <c r="B83" s="660" t="s">
        <v>3152</v>
      </c>
      <c r="C83" s="660" t="s">
        <v>3207</v>
      </c>
      <c r="D83" s="660" t="s">
        <v>3241</v>
      </c>
      <c r="E83" s="660" t="s">
        <v>3242</v>
      </c>
      <c r="F83" s="663">
        <v>9</v>
      </c>
      <c r="G83" s="663">
        <v>4048.02</v>
      </c>
      <c r="H83" s="663">
        <v>1</v>
      </c>
      <c r="I83" s="663">
        <v>449.78</v>
      </c>
      <c r="J83" s="663"/>
      <c r="K83" s="663"/>
      <c r="L83" s="663"/>
      <c r="M83" s="663"/>
      <c r="N83" s="663"/>
      <c r="O83" s="663"/>
      <c r="P83" s="676"/>
      <c r="Q83" s="664"/>
    </row>
    <row r="84" spans="1:17" ht="14.4" customHeight="1" x14ac:dyDescent="0.3">
      <c r="A84" s="659" t="s">
        <v>556</v>
      </c>
      <c r="B84" s="660" t="s">
        <v>3152</v>
      </c>
      <c r="C84" s="660" t="s">
        <v>3207</v>
      </c>
      <c r="D84" s="660" t="s">
        <v>3243</v>
      </c>
      <c r="E84" s="660" t="s">
        <v>3242</v>
      </c>
      <c r="F84" s="663">
        <v>7</v>
      </c>
      <c r="G84" s="663">
        <v>9996.77</v>
      </c>
      <c r="H84" s="663">
        <v>1</v>
      </c>
      <c r="I84" s="663">
        <v>1428.1100000000001</v>
      </c>
      <c r="J84" s="663"/>
      <c r="K84" s="663"/>
      <c r="L84" s="663"/>
      <c r="M84" s="663"/>
      <c r="N84" s="663">
        <v>14</v>
      </c>
      <c r="O84" s="663">
        <v>19993.54</v>
      </c>
      <c r="P84" s="676">
        <v>2</v>
      </c>
      <c r="Q84" s="664">
        <v>1428.1100000000001</v>
      </c>
    </row>
    <row r="85" spans="1:17" ht="14.4" customHeight="1" x14ac:dyDescent="0.3">
      <c r="A85" s="659" t="s">
        <v>556</v>
      </c>
      <c r="B85" s="660" t="s">
        <v>3152</v>
      </c>
      <c r="C85" s="660" t="s">
        <v>3207</v>
      </c>
      <c r="D85" s="660" t="s">
        <v>3244</v>
      </c>
      <c r="E85" s="660" t="s">
        <v>3242</v>
      </c>
      <c r="F85" s="663">
        <v>12</v>
      </c>
      <c r="G85" s="663">
        <v>21888</v>
      </c>
      <c r="H85" s="663">
        <v>1</v>
      </c>
      <c r="I85" s="663">
        <v>1824</v>
      </c>
      <c r="J85" s="663"/>
      <c r="K85" s="663"/>
      <c r="L85" s="663"/>
      <c r="M85" s="663"/>
      <c r="N85" s="663"/>
      <c r="O85" s="663"/>
      <c r="P85" s="676"/>
      <c r="Q85" s="664"/>
    </row>
    <row r="86" spans="1:17" ht="14.4" customHeight="1" x14ac:dyDescent="0.3">
      <c r="A86" s="659" t="s">
        <v>556</v>
      </c>
      <c r="B86" s="660" t="s">
        <v>3152</v>
      </c>
      <c r="C86" s="660" t="s">
        <v>3207</v>
      </c>
      <c r="D86" s="660" t="s">
        <v>3245</v>
      </c>
      <c r="E86" s="660" t="s">
        <v>3246</v>
      </c>
      <c r="F86" s="663">
        <v>1</v>
      </c>
      <c r="G86" s="663">
        <v>11414.51</v>
      </c>
      <c r="H86" s="663">
        <v>1</v>
      </c>
      <c r="I86" s="663">
        <v>11414.51</v>
      </c>
      <c r="J86" s="663"/>
      <c r="K86" s="663"/>
      <c r="L86" s="663"/>
      <c r="M86" s="663"/>
      <c r="N86" s="663">
        <v>2</v>
      </c>
      <c r="O86" s="663">
        <v>22829.02</v>
      </c>
      <c r="P86" s="676">
        <v>2</v>
      </c>
      <c r="Q86" s="664">
        <v>11414.51</v>
      </c>
    </row>
    <row r="87" spans="1:17" ht="14.4" customHeight="1" x14ac:dyDescent="0.3">
      <c r="A87" s="659" t="s">
        <v>556</v>
      </c>
      <c r="B87" s="660" t="s">
        <v>3152</v>
      </c>
      <c r="C87" s="660" t="s">
        <v>3207</v>
      </c>
      <c r="D87" s="660" t="s">
        <v>3247</v>
      </c>
      <c r="E87" s="660" t="s">
        <v>3246</v>
      </c>
      <c r="F87" s="663">
        <v>3</v>
      </c>
      <c r="G87" s="663">
        <v>61662.600000000006</v>
      </c>
      <c r="H87" s="663">
        <v>1</v>
      </c>
      <c r="I87" s="663">
        <v>20554.2</v>
      </c>
      <c r="J87" s="663"/>
      <c r="K87" s="663"/>
      <c r="L87" s="663"/>
      <c r="M87" s="663"/>
      <c r="N87" s="663"/>
      <c r="O87" s="663"/>
      <c r="P87" s="676"/>
      <c r="Q87" s="664"/>
    </row>
    <row r="88" spans="1:17" ht="14.4" customHeight="1" x14ac:dyDescent="0.3">
      <c r="A88" s="659" t="s">
        <v>556</v>
      </c>
      <c r="B88" s="660" t="s">
        <v>3152</v>
      </c>
      <c r="C88" s="660" t="s">
        <v>3207</v>
      </c>
      <c r="D88" s="660" t="s">
        <v>3248</v>
      </c>
      <c r="E88" s="660" t="s">
        <v>3249</v>
      </c>
      <c r="F88" s="663">
        <v>2</v>
      </c>
      <c r="G88" s="663">
        <v>18872.18</v>
      </c>
      <c r="H88" s="663">
        <v>1</v>
      </c>
      <c r="I88" s="663">
        <v>9436.09</v>
      </c>
      <c r="J88" s="663"/>
      <c r="K88" s="663"/>
      <c r="L88" s="663"/>
      <c r="M88" s="663"/>
      <c r="N88" s="663"/>
      <c r="O88" s="663"/>
      <c r="P88" s="676"/>
      <c r="Q88" s="664"/>
    </row>
    <row r="89" spans="1:17" ht="14.4" customHeight="1" x14ac:dyDescent="0.3">
      <c r="A89" s="659" t="s">
        <v>556</v>
      </c>
      <c r="B89" s="660" t="s">
        <v>3152</v>
      </c>
      <c r="C89" s="660" t="s">
        <v>3207</v>
      </c>
      <c r="D89" s="660" t="s">
        <v>3250</v>
      </c>
      <c r="E89" s="660" t="s">
        <v>3251</v>
      </c>
      <c r="F89" s="663">
        <v>2</v>
      </c>
      <c r="G89" s="663">
        <v>9064.0400000000009</v>
      </c>
      <c r="H89" s="663">
        <v>1</v>
      </c>
      <c r="I89" s="663">
        <v>4532.0200000000004</v>
      </c>
      <c r="J89" s="663"/>
      <c r="K89" s="663"/>
      <c r="L89" s="663"/>
      <c r="M89" s="663"/>
      <c r="N89" s="663"/>
      <c r="O89" s="663"/>
      <c r="P89" s="676"/>
      <c r="Q89" s="664"/>
    </row>
    <row r="90" spans="1:17" ht="14.4" customHeight="1" x14ac:dyDescent="0.3">
      <c r="A90" s="659" t="s">
        <v>556</v>
      </c>
      <c r="B90" s="660" t="s">
        <v>3152</v>
      </c>
      <c r="C90" s="660" t="s">
        <v>3207</v>
      </c>
      <c r="D90" s="660" t="s">
        <v>3252</v>
      </c>
      <c r="E90" s="660" t="s">
        <v>3251</v>
      </c>
      <c r="F90" s="663">
        <v>4</v>
      </c>
      <c r="G90" s="663">
        <v>4605.6000000000004</v>
      </c>
      <c r="H90" s="663">
        <v>1</v>
      </c>
      <c r="I90" s="663">
        <v>1151.4000000000001</v>
      </c>
      <c r="J90" s="663"/>
      <c r="K90" s="663"/>
      <c r="L90" s="663"/>
      <c r="M90" s="663"/>
      <c r="N90" s="663"/>
      <c r="O90" s="663"/>
      <c r="P90" s="676"/>
      <c r="Q90" s="664"/>
    </row>
    <row r="91" spans="1:17" ht="14.4" customHeight="1" x14ac:dyDescent="0.3">
      <c r="A91" s="659" t="s">
        <v>556</v>
      </c>
      <c r="B91" s="660" t="s">
        <v>3152</v>
      </c>
      <c r="C91" s="660" t="s">
        <v>3207</v>
      </c>
      <c r="D91" s="660" t="s">
        <v>3253</v>
      </c>
      <c r="E91" s="660" t="s">
        <v>3238</v>
      </c>
      <c r="F91" s="663"/>
      <c r="G91" s="663"/>
      <c r="H91" s="663"/>
      <c r="I91" s="663"/>
      <c r="J91" s="663">
        <v>1</v>
      </c>
      <c r="K91" s="663">
        <v>4349.62</v>
      </c>
      <c r="L91" s="663"/>
      <c r="M91" s="663">
        <v>4349.62</v>
      </c>
      <c r="N91" s="663">
        <v>1</v>
      </c>
      <c r="O91" s="663">
        <v>4349.62</v>
      </c>
      <c r="P91" s="676"/>
      <c r="Q91" s="664">
        <v>4349.62</v>
      </c>
    </row>
    <row r="92" spans="1:17" ht="14.4" customHeight="1" x14ac:dyDescent="0.3">
      <c r="A92" s="659" t="s">
        <v>556</v>
      </c>
      <c r="B92" s="660" t="s">
        <v>3152</v>
      </c>
      <c r="C92" s="660" t="s">
        <v>3207</v>
      </c>
      <c r="D92" s="660" t="s">
        <v>3254</v>
      </c>
      <c r="E92" s="660" t="s">
        <v>3255</v>
      </c>
      <c r="F92" s="663">
        <v>1</v>
      </c>
      <c r="G92" s="663">
        <v>267.38</v>
      </c>
      <c r="H92" s="663">
        <v>1</v>
      </c>
      <c r="I92" s="663">
        <v>267.38</v>
      </c>
      <c r="J92" s="663"/>
      <c r="K92" s="663"/>
      <c r="L92" s="663"/>
      <c r="M92" s="663"/>
      <c r="N92" s="663"/>
      <c r="O92" s="663"/>
      <c r="P92" s="676"/>
      <c r="Q92" s="664"/>
    </row>
    <row r="93" spans="1:17" ht="14.4" customHeight="1" x14ac:dyDescent="0.3">
      <c r="A93" s="659" t="s">
        <v>556</v>
      </c>
      <c r="B93" s="660" t="s">
        <v>3152</v>
      </c>
      <c r="C93" s="660" t="s">
        <v>3207</v>
      </c>
      <c r="D93" s="660" t="s">
        <v>3256</v>
      </c>
      <c r="E93" s="660" t="s">
        <v>3257</v>
      </c>
      <c r="F93" s="663"/>
      <c r="G93" s="663"/>
      <c r="H93" s="663"/>
      <c r="I93" s="663"/>
      <c r="J93" s="663"/>
      <c r="K93" s="663"/>
      <c r="L93" s="663"/>
      <c r="M93" s="663"/>
      <c r="N93" s="663">
        <v>1</v>
      </c>
      <c r="O93" s="663">
        <v>563</v>
      </c>
      <c r="P93" s="676"/>
      <c r="Q93" s="664">
        <v>563</v>
      </c>
    </row>
    <row r="94" spans="1:17" ht="14.4" customHeight="1" x14ac:dyDescent="0.3">
      <c r="A94" s="659" t="s">
        <v>556</v>
      </c>
      <c r="B94" s="660" t="s">
        <v>3152</v>
      </c>
      <c r="C94" s="660" t="s">
        <v>3207</v>
      </c>
      <c r="D94" s="660" t="s">
        <v>3258</v>
      </c>
      <c r="E94" s="660" t="s">
        <v>3223</v>
      </c>
      <c r="F94" s="663">
        <v>1</v>
      </c>
      <c r="G94" s="663">
        <v>181.36</v>
      </c>
      <c r="H94" s="663">
        <v>1</v>
      </c>
      <c r="I94" s="663">
        <v>181.36</v>
      </c>
      <c r="J94" s="663">
        <v>2</v>
      </c>
      <c r="K94" s="663">
        <v>362.72</v>
      </c>
      <c r="L94" s="663">
        <v>2</v>
      </c>
      <c r="M94" s="663">
        <v>181.36</v>
      </c>
      <c r="N94" s="663"/>
      <c r="O94" s="663"/>
      <c r="P94" s="676"/>
      <c r="Q94" s="664"/>
    </row>
    <row r="95" spans="1:17" ht="14.4" customHeight="1" x14ac:dyDescent="0.3">
      <c r="A95" s="659" t="s">
        <v>556</v>
      </c>
      <c r="B95" s="660" t="s">
        <v>3152</v>
      </c>
      <c r="C95" s="660" t="s">
        <v>3207</v>
      </c>
      <c r="D95" s="660" t="s">
        <v>3259</v>
      </c>
      <c r="E95" s="660" t="s">
        <v>3223</v>
      </c>
      <c r="F95" s="663"/>
      <c r="G95" s="663"/>
      <c r="H95" s="663"/>
      <c r="I95" s="663"/>
      <c r="J95" s="663">
        <v>1</v>
      </c>
      <c r="K95" s="663">
        <v>299.51</v>
      </c>
      <c r="L95" s="663"/>
      <c r="M95" s="663">
        <v>299.51</v>
      </c>
      <c r="N95" s="663">
        <v>1</v>
      </c>
      <c r="O95" s="663">
        <v>299.51</v>
      </c>
      <c r="P95" s="676"/>
      <c r="Q95" s="664">
        <v>299.51</v>
      </c>
    </row>
    <row r="96" spans="1:17" ht="14.4" customHeight="1" x14ac:dyDescent="0.3">
      <c r="A96" s="659" t="s">
        <v>556</v>
      </c>
      <c r="B96" s="660" t="s">
        <v>3152</v>
      </c>
      <c r="C96" s="660" t="s">
        <v>3207</v>
      </c>
      <c r="D96" s="660" t="s">
        <v>3260</v>
      </c>
      <c r="E96" s="660" t="s">
        <v>3261</v>
      </c>
      <c r="F96" s="663"/>
      <c r="G96" s="663"/>
      <c r="H96" s="663"/>
      <c r="I96" s="663"/>
      <c r="J96" s="663"/>
      <c r="K96" s="663"/>
      <c r="L96" s="663"/>
      <c r="M96" s="663"/>
      <c r="N96" s="663">
        <v>2</v>
      </c>
      <c r="O96" s="663">
        <v>31114</v>
      </c>
      <c r="P96" s="676"/>
      <c r="Q96" s="664">
        <v>15557</v>
      </c>
    </row>
    <row r="97" spans="1:17" ht="14.4" customHeight="1" x14ac:dyDescent="0.3">
      <c r="A97" s="659" t="s">
        <v>556</v>
      </c>
      <c r="B97" s="660" t="s">
        <v>3152</v>
      </c>
      <c r="C97" s="660" t="s">
        <v>3207</v>
      </c>
      <c r="D97" s="660" t="s">
        <v>3262</v>
      </c>
      <c r="E97" s="660" t="s">
        <v>3226</v>
      </c>
      <c r="F97" s="663"/>
      <c r="G97" s="663"/>
      <c r="H97" s="663"/>
      <c r="I97" s="663"/>
      <c r="J97" s="663">
        <v>1</v>
      </c>
      <c r="K97" s="663">
        <v>417.65</v>
      </c>
      <c r="L97" s="663"/>
      <c r="M97" s="663">
        <v>417.65</v>
      </c>
      <c r="N97" s="663"/>
      <c r="O97" s="663"/>
      <c r="P97" s="676"/>
      <c r="Q97" s="664"/>
    </row>
    <row r="98" spans="1:17" ht="14.4" customHeight="1" x14ac:dyDescent="0.3">
      <c r="A98" s="659" t="s">
        <v>556</v>
      </c>
      <c r="B98" s="660" t="s">
        <v>3152</v>
      </c>
      <c r="C98" s="660" t="s">
        <v>3207</v>
      </c>
      <c r="D98" s="660" t="s">
        <v>3263</v>
      </c>
      <c r="E98" s="660" t="s">
        <v>3223</v>
      </c>
      <c r="F98" s="663">
        <v>1</v>
      </c>
      <c r="G98" s="663">
        <v>1356.6</v>
      </c>
      <c r="H98" s="663">
        <v>1</v>
      </c>
      <c r="I98" s="663">
        <v>1356.6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556</v>
      </c>
      <c r="B99" s="660" t="s">
        <v>3152</v>
      </c>
      <c r="C99" s="660" t="s">
        <v>3207</v>
      </c>
      <c r="D99" s="660" t="s">
        <v>3264</v>
      </c>
      <c r="E99" s="660" t="s">
        <v>3226</v>
      </c>
      <c r="F99" s="663"/>
      <c r="G99" s="663"/>
      <c r="H99" s="663"/>
      <c r="I99" s="663"/>
      <c r="J99" s="663">
        <v>2</v>
      </c>
      <c r="K99" s="663">
        <v>315.06</v>
      </c>
      <c r="L99" s="663"/>
      <c r="M99" s="663">
        <v>157.53</v>
      </c>
      <c r="N99" s="663">
        <v>1</v>
      </c>
      <c r="O99" s="663">
        <v>157.53</v>
      </c>
      <c r="P99" s="676"/>
      <c r="Q99" s="664">
        <v>157.53</v>
      </c>
    </row>
    <row r="100" spans="1:17" ht="14.4" customHeight="1" x14ac:dyDescent="0.3">
      <c r="A100" s="659" t="s">
        <v>556</v>
      </c>
      <c r="B100" s="660" t="s">
        <v>3152</v>
      </c>
      <c r="C100" s="660" t="s">
        <v>3207</v>
      </c>
      <c r="D100" s="660" t="s">
        <v>3265</v>
      </c>
      <c r="E100" s="660" t="s">
        <v>3223</v>
      </c>
      <c r="F100" s="663">
        <v>1</v>
      </c>
      <c r="G100" s="663">
        <v>376.2</v>
      </c>
      <c r="H100" s="663">
        <v>1</v>
      </c>
      <c r="I100" s="663">
        <v>376.2</v>
      </c>
      <c r="J100" s="663"/>
      <c r="K100" s="663"/>
      <c r="L100" s="663"/>
      <c r="M100" s="663"/>
      <c r="N100" s="663"/>
      <c r="O100" s="663"/>
      <c r="P100" s="676"/>
      <c r="Q100" s="664"/>
    </row>
    <row r="101" spans="1:17" ht="14.4" customHeight="1" x14ac:dyDescent="0.3">
      <c r="A101" s="659" t="s">
        <v>556</v>
      </c>
      <c r="B101" s="660" t="s">
        <v>3152</v>
      </c>
      <c r="C101" s="660" t="s">
        <v>2954</v>
      </c>
      <c r="D101" s="660" t="s">
        <v>2974</v>
      </c>
      <c r="E101" s="660" t="s">
        <v>2941</v>
      </c>
      <c r="F101" s="663">
        <v>3</v>
      </c>
      <c r="G101" s="663">
        <v>3321</v>
      </c>
      <c r="H101" s="663">
        <v>1</v>
      </c>
      <c r="I101" s="663">
        <v>1107</v>
      </c>
      <c r="J101" s="663"/>
      <c r="K101" s="663"/>
      <c r="L101" s="663"/>
      <c r="M101" s="663"/>
      <c r="N101" s="663"/>
      <c r="O101" s="663"/>
      <c r="P101" s="676"/>
      <c r="Q101" s="664"/>
    </row>
    <row r="102" spans="1:17" ht="14.4" customHeight="1" x14ac:dyDescent="0.3">
      <c r="A102" s="659" t="s">
        <v>556</v>
      </c>
      <c r="B102" s="660" t="s">
        <v>3152</v>
      </c>
      <c r="C102" s="660" t="s">
        <v>2954</v>
      </c>
      <c r="D102" s="660" t="s">
        <v>2975</v>
      </c>
      <c r="E102" s="660" t="s">
        <v>2941</v>
      </c>
      <c r="F102" s="663">
        <v>1</v>
      </c>
      <c r="G102" s="663">
        <v>1008</v>
      </c>
      <c r="H102" s="663">
        <v>1</v>
      </c>
      <c r="I102" s="663">
        <v>1008</v>
      </c>
      <c r="J102" s="663"/>
      <c r="K102" s="663"/>
      <c r="L102" s="663"/>
      <c r="M102" s="663"/>
      <c r="N102" s="663"/>
      <c r="O102" s="663"/>
      <c r="P102" s="676"/>
      <c r="Q102" s="664"/>
    </row>
    <row r="103" spans="1:17" ht="14.4" customHeight="1" x14ac:dyDescent="0.3">
      <c r="A103" s="659" t="s">
        <v>556</v>
      </c>
      <c r="B103" s="660" t="s">
        <v>3152</v>
      </c>
      <c r="C103" s="660" t="s">
        <v>2954</v>
      </c>
      <c r="D103" s="660" t="s">
        <v>2976</v>
      </c>
      <c r="E103" s="660" t="s">
        <v>2941</v>
      </c>
      <c r="F103" s="663">
        <v>2</v>
      </c>
      <c r="G103" s="663">
        <v>1406</v>
      </c>
      <c r="H103" s="663">
        <v>1</v>
      </c>
      <c r="I103" s="663">
        <v>703</v>
      </c>
      <c r="J103" s="663"/>
      <c r="K103" s="663"/>
      <c r="L103" s="663"/>
      <c r="M103" s="663"/>
      <c r="N103" s="663">
        <v>2</v>
      </c>
      <c r="O103" s="663">
        <v>1406</v>
      </c>
      <c r="P103" s="676">
        <v>1</v>
      </c>
      <c r="Q103" s="664">
        <v>703</v>
      </c>
    </row>
    <row r="104" spans="1:17" ht="14.4" customHeight="1" x14ac:dyDescent="0.3">
      <c r="A104" s="659" t="s">
        <v>556</v>
      </c>
      <c r="B104" s="660" t="s">
        <v>3152</v>
      </c>
      <c r="C104" s="660" t="s">
        <v>2950</v>
      </c>
      <c r="D104" s="660" t="s">
        <v>3266</v>
      </c>
      <c r="E104" s="660" t="s">
        <v>3267</v>
      </c>
      <c r="F104" s="663">
        <v>6</v>
      </c>
      <c r="G104" s="663">
        <v>420</v>
      </c>
      <c r="H104" s="663">
        <v>1</v>
      </c>
      <c r="I104" s="663">
        <v>70</v>
      </c>
      <c r="J104" s="663">
        <v>5</v>
      </c>
      <c r="K104" s="663">
        <v>355</v>
      </c>
      <c r="L104" s="663">
        <v>0.84523809523809523</v>
      </c>
      <c r="M104" s="663">
        <v>71</v>
      </c>
      <c r="N104" s="663">
        <v>3</v>
      </c>
      <c r="O104" s="663">
        <v>215</v>
      </c>
      <c r="P104" s="676">
        <v>0.51190476190476186</v>
      </c>
      <c r="Q104" s="664">
        <v>71.666666666666671</v>
      </c>
    </row>
    <row r="105" spans="1:17" ht="14.4" customHeight="1" x14ac:dyDescent="0.3">
      <c r="A105" s="659" t="s">
        <v>556</v>
      </c>
      <c r="B105" s="660" t="s">
        <v>3152</v>
      </c>
      <c r="C105" s="660" t="s">
        <v>2950</v>
      </c>
      <c r="D105" s="660" t="s">
        <v>3268</v>
      </c>
      <c r="E105" s="660" t="s">
        <v>3269</v>
      </c>
      <c r="F105" s="663">
        <v>4</v>
      </c>
      <c r="G105" s="663">
        <v>940</v>
      </c>
      <c r="H105" s="663">
        <v>1</v>
      </c>
      <c r="I105" s="663">
        <v>235</v>
      </c>
      <c r="J105" s="663">
        <v>1</v>
      </c>
      <c r="K105" s="663">
        <v>237</v>
      </c>
      <c r="L105" s="663">
        <v>0.25212765957446809</v>
      </c>
      <c r="M105" s="663">
        <v>237</v>
      </c>
      <c r="N105" s="663"/>
      <c r="O105" s="663"/>
      <c r="P105" s="676"/>
      <c r="Q105" s="664"/>
    </row>
    <row r="106" spans="1:17" ht="14.4" customHeight="1" x14ac:dyDescent="0.3">
      <c r="A106" s="659" t="s">
        <v>556</v>
      </c>
      <c r="B106" s="660" t="s">
        <v>3152</v>
      </c>
      <c r="C106" s="660" t="s">
        <v>2950</v>
      </c>
      <c r="D106" s="660" t="s">
        <v>3129</v>
      </c>
      <c r="E106" s="660" t="s">
        <v>3016</v>
      </c>
      <c r="F106" s="663">
        <v>149</v>
      </c>
      <c r="G106" s="663">
        <v>40971</v>
      </c>
      <c r="H106" s="663">
        <v>1</v>
      </c>
      <c r="I106" s="663">
        <v>274.9731543624161</v>
      </c>
      <c r="J106" s="663">
        <v>119</v>
      </c>
      <c r="K106" s="663">
        <v>32959</v>
      </c>
      <c r="L106" s="663">
        <v>0.80444704791193766</v>
      </c>
      <c r="M106" s="663">
        <v>276.96638655462186</v>
      </c>
      <c r="N106" s="663">
        <v>104</v>
      </c>
      <c r="O106" s="663">
        <v>29024</v>
      </c>
      <c r="P106" s="676">
        <v>0.70840350491811277</v>
      </c>
      <c r="Q106" s="664">
        <v>279.07692307692309</v>
      </c>
    </row>
    <row r="107" spans="1:17" ht="14.4" customHeight="1" x14ac:dyDescent="0.3">
      <c r="A107" s="659" t="s">
        <v>556</v>
      </c>
      <c r="B107" s="660" t="s">
        <v>3152</v>
      </c>
      <c r="C107" s="660" t="s">
        <v>2950</v>
      </c>
      <c r="D107" s="660" t="s">
        <v>3130</v>
      </c>
      <c r="E107" s="660" t="s">
        <v>3026</v>
      </c>
      <c r="F107" s="663">
        <v>288</v>
      </c>
      <c r="G107" s="663">
        <v>21600</v>
      </c>
      <c r="H107" s="663">
        <v>1</v>
      </c>
      <c r="I107" s="663">
        <v>75</v>
      </c>
      <c r="J107" s="663">
        <v>130</v>
      </c>
      <c r="K107" s="663">
        <v>9878</v>
      </c>
      <c r="L107" s="663">
        <v>0.45731481481481484</v>
      </c>
      <c r="M107" s="663">
        <v>75.984615384615381</v>
      </c>
      <c r="N107" s="663">
        <v>154</v>
      </c>
      <c r="O107" s="663">
        <v>11806</v>
      </c>
      <c r="P107" s="676">
        <v>0.5465740740740741</v>
      </c>
      <c r="Q107" s="664">
        <v>76.662337662337663</v>
      </c>
    </row>
    <row r="108" spans="1:17" ht="14.4" customHeight="1" x14ac:dyDescent="0.3">
      <c r="A108" s="659" t="s">
        <v>556</v>
      </c>
      <c r="B108" s="660" t="s">
        <v>3152</v>
      </c>
      <c r="C108" s="660" t="s">
        <v>2950</v>
      </c>
      <c r="D108" s="660" t="s">
        <v>3270</v>
      </c>
      <c r="E108" s="660" t="s">
        <v>3271</v>
      </c>
      <c r="F108" s="663">
        <v>321</v>
      </c>
      <c r="G108" s="663">
        <v>40765</v>
      </c>
      <c r="H108" s="663">
        <v>1</v>
      </c>
      <c r="I108" s="663">
        <v>126.99376947040498</v>
      </c>
      <c r="J108" s="663">
        <v>227</v>
      </c>
      <c r="K108" s="663">
        <v>29056</v>
      </c>
      <c r="L108" s="663">
        <v>0.71276830614497733</v>
      </c>
      <c r="M108" s="663">
        <v>128</v>
      </c>
      <c r="N108" s="663">
        <v>314</v>
      </c>
      <c r="O108" s="663">
        <v>40624</v>
      </c>
      <c r="P108" s="676">
        <v>0.99654115049674963</v>
      </c>
      <c r="Q108" s="664">
        <v>129.37579617834396</v>
      </c>
    </row>
    <row r="109" spans="1:17" ht="14.4" customHeight="1" x14ac:dyDescent="0.3">
      <c r="A109" s="659" t="s">
        <v>556</v>
      </c>
      <c r="B109" s="660" t="s">
        <v>3152</v>
      </c>
      <c r="C109" s="660" t="s">
        <v>2950</v>
      </c>
      <c r="D109" s="660" t="s">
        <v>3071</v>
      </c>
      <c r="E109" s="660" t="s">
        <v>3072</v>
      </c>
      <c r="F109" s="663">
        <v>312</v>
      </c>
      <c r="G109" s="663">
        <v>27768</v>
      </c>
      <c r="H109" s="663">
        <v>1</v>
      </c>
      <c r="I109" s="663">
        <v>89</v>
      </c>
      <c r="J109" s="663">
        <v>207</v>
      </c>
      <c r="K109" s="663">
        <v>18630</v>
      </c>
      <c r="L109" s="663">
        <v>0.67091616248919617</v>
      </c>
      <c r="M109" s="663">
        <v>90</v>
      </c>
      <c r="N109" s="663">
        <v>276</v>
      </c>
      <c r="O109" s="663">
        <v>25013</v>
      </c>
      <c r="P109" s="676">
        <v>0.9007850763468741</v>
      </c>
      <c r="Q109" s="664">
        <v>90.626811594202906</v>
      </c>
    </row>
    <row r="110" spans="1:17" ht="14.4" customHeight="1" x14ac:dyDescent="0.3">
      <c r="A110" s="659" t="s">
        <v>556</v>
      </c>
      <c r="B110" s="660" t="s">
        <v>3152</v>
      </c>
      <c r="C110" s="660" t="s">
        <v>2950</v>
      </c>
      <c r="D110" s="660" t="s">
        <v>3272</v>
      </c>
      <c r="E110" s="660" t="s">
        <v>3273</v>
      </c>
      <c r="F110" s="663">
        <v>18</v>
      </c>
      <c r="G110" s="663">
        <v>2736</v>
      </c>
      <c r="H110" s="663">
        <v>1</v>
      </c>
      <c r="I110" s="663">
        <v>152</v>
      </c>
      <c r="J110" s="663">
        <v>59</v>
      </c>
      <c r="K110" s="663">
        <v>9086</v>
      </c>
      <c r="L110" s="663">
        <v>3.3209064327485378</v>
      </c>
      <c r="M110" s="663">
        <v>154</v>
      </c>
      <c r="N110" s="663">
        <v>112</v>
      </c>
      <c r="O110" s="663">
        <v>17370</v>
      </c>
      <c r="P110" s="676">
        <v>6.3486842105263159</v>
      </c>
      <c r="Q110" s="664">
        <v>155.08928571428572</v>
      </c>
    </row>
    <row r="111" spans="1:17" ht="14.4" customHeight="1" x14ac:dyDescent="0.3">
      <c r="A111" s="659" t="s">
        <v>556</v>
      </c>
      <c r="B111" s="660" t="s">
        <v>3152</v>
      </c>
      <c r="C111" s="660" t="s">
        <v>2950</v>
      </c>
      <c r="D111" s="660" t="s">
        <v>3274</v>
      </c>
      <c r="E111" s="660" t="s">
        <v>3275</v>
      </c>
      <c r="F111" s="663">
        <v>270</v>
      </c>
      <c r="G111" s="663">
        <v>127440</v>
      </c>
      <c r="H111" s="663">
        <v>1</v>
      </c>
      <c r="I111" s="663">
        <v>472</v>
      </c>
      <c r="J111" s="663">
        <v>198</v>
      </c>
      <c r="K111" s="663">
        <v>94248</v>
      </c>
      <c r="L111" s="663">
        <v>0.73954802259887009</v>
      </c>
      <c r="M111" s="663">
        <v>476</v>
      </c>
      <c r="N111" s="663">
        <v>303</v>
      </c>
      <c r="O111" s="663">
        <v>145964</v>
      </c>
      <c r="P111" s="676">
        <v>1.1453546767106089</v>
      </c>
      <c r="Q111" s="664">
        <v>481.7293729372937</v>
      </c>
    </row>
    <row r="112" spans="1:17" ht="14.4" customHeight="1" x14ac:dyDescent="0.3">
      <c r="A112" s="659" t="s">
        <v>556</v>
      </c>
      <c r="B112" s="660" t="s">
        <v>3152</v>
      </c>
      <c r="C112" s="660" t="s">
        <v>2950</v>
      </c>
      <c r="D112" s="660" t="s">
        <v>3276</v>
      </c>
      <c r="E112" s="660" t="s">
        <v>3277</v>
      </c>
      <c r="F112" s="663">
        <v>189</v>
      </c>
      <c r="G112" s="663">
        <v>174258</v>
      </c>
      <c r="H112" s="663">
        <v>1</v>
      </c>
      <c r="I112" s="663">
        <v>922</v>
      </c>
      <c r="J112" s="663">
        <v>85</v>
      </c>
      <c r="K112" s="663">
        <v>79050</v>
      </c>
      <c r="L112" s="663">
        <v>0.45363770960300243</v>
      </c>
      <c r="M112" s="663">
        <v>930</v>
      </c>
      <c r="N112" s="663">
        <v>219</v>
      </c>
      <c r="O112" s="663">
        <v>205938</v>
      </c>
      <c r="P112" s="676">
        <v>1.1817994008883379</v>
      </c>
      <c r="Q112" s="664">
        <v>940.35616438356169</v>
      </c>
    </row>
    <row r="113" spans="1:17" ht="14.4" customHeight="1" x14ac:dyDescent="0.3">
      <c r="A113" s="659" t="s">
        <v>556</v>
      </c>
      <c r="B113" s="660" t="s">
        <v>3152</v>
      </c>
      <c r="C113" s="660" t="s">
        <v>2950</v>
      </c>
      <c r="D113" s="660" t="s">
        <v>3278</v>
      </c>
      <c r="E113" s="660" t="s">
        <v>3279</v>
      </c>
      <c r="F113" s="663">
        <v>366</v>
      </c>
      <c r="G113" s="663">
        <v>685510</v>
      </c>
      <c r="H113" s="663">
        <v>1</v>
      </c>
      <c r="I113" s="663">
        <v>1872.9781420765028</v>
      </c>
      <c r="J113" s="663">
        <v>167</v>
      </c>
      <c r="K113" s="663">
        <v>314628</v>
      </c>
      <c r="L113" s="663">
        <v>0.45896923458446998</v>
      </c>
      <c r="M113" s="663">
        <v>1884</v>
      </c>
      <c r="N113" s="663">
        <v>272</v>
      </c>
      <c r="O113" s="663">
        <v>516468</v>
      </c>
      <c r="P113" s="676">
        <v>0.75340695248792866</v>
      </c>
      <c r="Q113" s="664">
        <v>1898.7794117647059</v>
      </c>
    </row>
    <row r="114" spans="1:17" ht="14.4" customHeight="1" x14ac:dyDescent="0.3">
      <c r="A114" s="659" t="s">
        <v>556</v>
      </c>
      <c r="B114" s="660" t="s">
        <v>3152</v>
      </c>
      <c r="C114" s="660" t="s">
        <v>2950</v>
      </c>
      <c r="D114" s="660" t="s">
        <v>3280</v>
      </c>
      <c r="E114" s="660" t="s">
        <v>3281</v>
      </c>
      <c r="F114" s="663">
        <v>465</v>
      </c>
      <c r="G114" s="663">
        <v>35805</v>
      </c>
      <c r="H114" s="663">
        <v>1</v>
      </c>
      <c r="I114" s="663">
        <v>77</v>
      </c>
      <c r="J114" s="663">
        <v>170</v>
      </c>
      <c r="K114" s="663">
        <v>13251</v>
      </c>
      <c r="L114" s="663">
        <v>0.37008797653958947</v>
      </c>
      <c r="M114" s="663">
        <v>77.947058823529417</v>
      </c>
      <c r="N114" s="663">
        <v>137</v>
      </c>
      <c r="O114" s="663">
        <v>10792</v>
      </c>
      <c r="P114" s="676">
        <v>0.3014104175394498</v>
      </c>
      <c r="Q114" s="664">
        <v>78.773722627737229</v>
      </c>
    </row>
    <row r="115" spans="1:17" ht="14.4" customHeight="1" x14ac:dyDescent="0.3">
      <c r="A115" s="659" t="s">
        <v>556</v>
      </c>
      <c r="B115" s="660" t="s">
        <v>3152</v>
      </c>
      <c r="C115" s="660" t="s">
        <v>2950</v>
      </c>
      <c r="D115" s="660" t="s">
        <v>3282</v>
      </c>
      <c r="E115" s="660" t="s">
        <v>3283</v>
      </c>
      <c r="F115" s="663"/>
      <c r="G115" s="663"/>
      <c r="H115" s="663"/>
      <c r="I115" s="663"/>
      <c r="J115" s="663"/>
      <c r="K115" s="663"/>
      <c r="L115" s="663"/>
      <c r="M115" s="663"/>
      <c r="N115" s="663">
        <v>6</v>
      </c>
      <c r="O115" s="663">
        <v>492</v>
      </c>
      <c r="P115" s="676"/>
      <c r="Q115" s="664">
        <v>82</v>
      </c>
    </row>
    <row r="116" spans="1:17" ht="14.4" customHeight="1" x14ac:dyDescent="0.3">
      <c r="A116" s="659" t="s">
        <v>556</v>
      </c>
      <c r="B116" s="660" t="s">
        <v>3152</v>
      </c>
      <c r="C116" s="660" t="s">
        <v>2950</v>
      </c>
      <c r="D116" s="660" t="s">
        <v>3284</v>
      </c>
      <c r="E116" s="660" t="s">
        <v>3285</v>
      </c>
      <c r="F116" s="663">
        <v>3</v>
      </c>
      <c r="G116" s="663">
        <v>462</v>
      </c>
      <c r="H116" s="663">
        <v>1</v>
      </c>
      <c r="I116" s="663">
        <v>154</v>
      </c>
      <c r="J116" s="663">
        <v>2</v>
      </c>
      <c r="K116" s="663">
        <v>312</v>
      </c>
      <c r="L116" s="663">
        <v>0.67532467532467533</v>
      </c>
      <c r="M116" s="663">
        <v>156</v>
      </c>
      <c r="N116" s="663">
        <v>4</v>
      </c>
      <c r="O116" s="663">
        <v>630</v>
      </c>
      <c r="P116" s="676">
        <v>1.3636363636363635</v>
      </c>
      <c r="Q116" s="664">
        <v>157.5</v>
      </c>
    </row>
    <row r="117" spans="1:17" ht="14.4" customHeight="1" x14ac:dyDescent="0.3">
      <c r="A117" s="659" t="s">
        <v>556</v>
      </c>
      <c r="B117" s="660" t="s">
        <v>3152</v>
      </c>
      <c r="C117" s="660" t="s">
        <v>2950</v>
      </c>
      <c r="D117" s="660" t="s">
        <v>3073</v>
      </c>
      <c r="E117" s="660" t="s">
        <v>3074</v>
      </c>
      <c r="F117" s="663">
        <v>4</v>
      </c>
      <c r="G117" s="663">
        <v>5404</v>
      </c>
      <c r="H117" s="663">
        <v>1</v>
      </c>
      <c r="I117" s="663">
        <v>1351</v>
      </c>
      <c r="J117" s="663">
        <v>11</v>
      </c>
      <c r="K117" s="663">
        <v>14949</v>
      </c>
      <c r="L117" s="663">
        <v>2.766284233900814</v>
      </c>
      <c r="M117" s="663">
        <v>1359</v>
      </c>
      <c r="N117" s="663">
        <v>17</v>
      </c>
      <c r="O117" s="663">
        <v>23285</v>
      </c>
      <c r="P117" s="676">
        <v>4.3088452997779418</v>
      </c>
      <c r="Q117" s="664">
        <v>1369.7058823529412</v>
      </c>
    </row>
    <row r="118" spans="1:17" ht="14.4" customHeight="1" x14ac:dyDescent="0.3">
      <c r="A118" s="659" t="s">
        <v>556</v>
      </c>
      <c r="B118" s="660" t="s">
        <v>3152</v>
      </c>
      <c r="C118" s="660" t="s">
        <v>2950</v>
      </c>
      <c r="D118" s="660" t="s">
        <v>3075</v>
      </c>
      <c r="E118" s="660" t="s">
        <v>3076</v>
      </c>
      <c r="F118" s="663">
        <v>2</v>
      </c>
      <c r="G118" s="663">
        <v>2014</v>
      </c>
      <c r="H118" s="663">
        <v>1</v>
      </c>
      <c r="I118" s="663">
        <v>1007</v>
      </c>
      <c r="J118" s="663">
        <v>13</v>
      </c>
      <c r="K118" s="663">
        <v>13169</v>
      </c>
      <c r="L118" s="663">
        <v>6.5387288977159876</v>
      </c>
      <c r="M118" s="663">
        <v>1013</v>
      </c>
      <c r="N118" s="663">
        <v>13</v>
      </c>
      <c r="O118" s="663">
        <v>13229</v>
      </c>
      <c r="P118" s="676">
        <v>6.5685203574975173</v>
      </c>
      <c r="Q118" s="664">
        <v>1017.6153846153846</v>
      </c>
    </row>
    <row r="119" spans="1:17" ht="14.4" customHeight="1" x14ac:dyDescent="0.3">
      <c r="A119" s="659" t="s">
        <v>556</v>
      </c>
      <c r="B119" s="660" t="s">
        <v>3152</v>
      </c>
      <c r="C119" s="660" t="s">
        <v>2950</v>
      </c>
      <c r="D119" s="660" t="s">
        <v>3077</v>
      </c>
      <c r="E119" s="660" t="s">
        <v>3078</v>
      </c>
      <c r="F119" s="663">
        <v>1</v>
      </c>
      <c r="G119" s="663">
        <v>963</v>
      </c>
      <c r="H119" s="663">
        <v>1</v>
      </c>
      <c r="I119" s="663">
        <v>963</v>
      </c>
      <c r="J119" s="663"/>
      <c r="K119" s="663"/>
      <c r="L119" s="663"/>
      <c r="M119" s="663"/>
      <c r="N119" s="663"/>
      <c r="O119" s="663"/>
      <c r="P119" s="676"/>
      <c r="Q119" s="664"/>
    </row>
    <row r="120" spans="1:17" ht="14.4" customHeight="1" x14ac:dyDescent="0.3">
      <c r="A120" s="659" t="s">
        <v>556</v>
      </c>
      <c r="B120" s="660" t="s">
        <v>3152</v>
      </c>
      <c r="C120" s="660" t="s">
        <v>2950</v>
      </c>
      <c r="D120" s="660" t="s">
        <v>3079</v>
      </c>
      <c r="E120" s="660" t="s">
        <v>3048</v>
      </c>
      <c r="F120" s="663">
        <v>8</v>
      </c>
      <c r="G120" s="663">
        <v>1568</v>
      </c>
      <c r="H120" s="663">
        <v>1</v>
      </c>
      <c r="I120" s="663">
        <v>196</v>
      </c>
      <c r="J120" s="663">
        <v>6</v>
      </c>
      <c r="K120" s="663">
        <v>1188</v>
      </c>
      <c r="L120" s="663">
        <v>0.75765306122448983</v>
      </c>
      <c r="M120" s="663">
        <v>198</v>
      </c>
      <c r="N120" s="663">
        <v>4</v>
      </c>
      <c r="O120" s="663">
        <v>798</v>
      </c>
      <c r="P120" s="676">
        <v>0.5089285714285714</v>
      </c>
      <c r="Q120" s="664">
        <v>199.5</v>
      </c>
    </row>
    <row r="121" spans="1:17" ht="14.4" customHeight="1" x14ac:dyDescent="0.3">
      <c r="A121" s="659" t="s">
        <v>556</v>
      </c>
      <c r="B121" s="660" t="s">
        <v>3152</v>
      </c>
      <c r="C121" s="660" t="s">
        <v>2950</v>
      </c>
      <c r="D121" s="660" t="s">
        <v>3125</v>
      </c>
      <c r="E121" s="660" t="s">
        <v>3126</v>
      </c>
      <c r="F121" s="663">
        <v>37</v>
      </c>
      <c r="G121" s="663">
        <v>25450</v>
      </c>
      <c r="H121" s="663">
        <v>1</v>
      </c>
      <c r="I121" s="663">
        <v>687.83783783783781</v>
      </c>
      <c r="J121" s="663">
        <v>39</v>
      </c>
      <c r="K121" s="663">
        <v>26980</v>
      </c>
      <c r="L121" s="663">
        <v>1.0601178781925344</v>
      </c>
      <c r="M121" s="663">
        <v>691.79487179487182</v>
      </c>
      <c r="N121" s="663">
        <v>48</v>
      </c>
      <c r="O121" s="663">
        <v>33488</v>
      </c>
      <c r="P121" s="676">
        <v>1.315834970530452</v>
      </c>
      <c r="Q121" s="664">
        <v>697.66666666666663</v>
      </c>
    </row>
    <row r="122" spans="1:17" ht="14.4" customHeight="1" x14ac:dyDescent="0.3">
      <c r="A122" s="659" t="s">
        <v>556</v>
      </c>
      <c r="B122" s="660" t="s">
        <v>3152</v>
      </c>
      <c r="C122" s="660" t="s">
        <v>2950</v>
      </c>
      <c r="D122" s="660" t="s">
        <v>3286</v>
      </c>
      <c r="E122" s="660" t="s">
        <v>3287</v>
      </c>
      <c r="F122" s="663">
        <v>25</v>
      </c>
      <c r="G122" s="663">
        <v>16225</v>
      </c>
      <c r="H122" s="663">
        <v>1</v>
      </c>
      <c r="I122" s="663">
        <v>649</v>
      </c>
      <c r="J122" s="663">
        <v>10</v>
      </c>
      <c r="K122" s="663">
        <v>6540</v>
      </c>
      <c r="L122" s="663">
        <v>0.40308166409861323</v>
      </c>
      <c r="M122" s="663">
        <v>654</v>
      </c>
      <c r="N122" s="663">
        <v>7</v>
      </c>
      <c r="O122" s="663">
        <v>4608</v>
      </c>
      <c r="P122" s="676">
        <v>0.28400616332819723</v>
      </c>
      <c r="Q122" s="664">
        <v>658.28571428571433</v>
      </c>
    </row>
    <row r="123" spans="1:17" ht="14.4" customHeight="1" x14ac:dyDescent="0.3">
      <c r="A123" s="659" t="s">
        <v>556</v>
      </c>
      <c r="B123" s="660" t="s">
        <v>3152</v>
      </c>
      <c r="C123" s="660" t="s">
        <v>2950</v>
      </c>
      <c r="D123" s="660" t="s">
        <v>3288</v>
      </c>
      <c r="E123" s="660" t="s">
        <v>3289</v>
      </c>
      <c r="F123" s="663">
        <v>3</v>
      </c>
      <c r="G123" s="663">
        <v>2175</v>
      </c>
      <c r="H123" s="663">
        <v>1</v>
      </c>
      <c r="I123" s="663">
        <v>725</v>
      </c>
      <c r="J123" s="663"/>
      <c r="K123" s="663"/>
      <c r="L123" s="663"/>
      <c r="M123" s="663"/>
      <c r="N123" s="663">
        <v>5</v>
      </c>
      <c r="O123" s="663">
        <v>3677</v>
      </c>
      <c r="P123" s="676">
        <v>1.6905747126436781</v>
      </c>
      <c r="Q123" s="664">
        <v>735.4</v>
      </c>
    </row>
    <row r="124" spans="1:17" ht="14.4" customHeight="1" x14ac:dyDescent="0.3">
      <c r="A124" s="659" t="s">
        <v>556</v>
      </c>
      <c r="B124" s="660" t="s">
        <v>3152</v>
      </c>
      <c r="C124" s="660" t="s">
        <v>2950</v>
      </c>
      <c r="D124" s="660" t="s">
        <v>3290</v>
      </c>
      <c r="E124" s="660" t="s">
        <v>3291</v>
      </c>
      <c r="F124" s="663">
        <v>4</v>
      </c>
      <c r="G124" s="663">
        <v>4264</v>
      </c>
      <c r="H124" s="663">
        <v>1</v>
      </c>
      <c r="I124" s="663">
        <v>1066</v>
      </c>
      <c r="J124" s="663">
        <v>3</v>
      </c>
      <c r="K124" s="663">
        <v>3216</v>
      </c>
      <c r="L124" s="663">
        <v>0.75422138836772978</v>
      </c>
      <c r="M124" s="663">
        <v>1072</v>
      </c>
      <c r="N124" s="663">
        <v>1</v>
      </c>
      <c r="O124" s="663">
        <v>1083</v>
      </c>
      <c r="P124" s="676">
        <v>0.25398686679174481</v>
      </c>
      <c r="Q124" s="664">
        <v>1083</v>
      </c>
    </row>
    <row r="125" spans="1:17" ht="14.4" customHeight="1" x14ac:dyDescent="0.3">
      <c r="A125" s="659" t="s">
        <v>556</v>
      </c>
      <c r="B125" s="660" t="s">
        <v>3152</v>
      </c>
      <c r="C125" s="660" t="s">
        <v>2950</v>
      </c>
      <c r="D125" s="660" t="s">
        <v>3080</v>
      </c>
      <c r="E125" s="660" t="s">
        <v>3081</v>
      </c>
      <c r="F125" s="663">
        <v>79</v>
      </c>
      <c r="G125" s="663">
        <v>138803</v>
      </c>
      <c r="H125" s="663">
        <v>1</v>
      </c>
      <c r="I125" s="663">
        <v>1757</v>
      </c>
      <c r="J125" s="663">
        <v>39</v>
      </c>
      <c r="K125" s="663">
        <v>68952</v>
      </c>
      <c r="L125" s="663">
        <v>0.49676159737181474</v>
      </c>
      <c r="M125" s="663">
        <v>1768</v>
      </c>
      <c r="N125" s="663">
        <v>64</v>
      </c>
      <c r="O125" s="663">
        <v>113962</v>
      </c>
      <c r="P125" s="676">
        <v>0.82103412750444871</v>
      </c>
      <c r="Q125" s="664">
        <v>1780.65625</v>
      </c>
    </row>
    <row r="126" spans="1:17" ht="14.4" customHeight="1" x14ac:dyDescent="0.3">
      <c r="A126" s="659" t="s">
        <v>556</v>
      </c>
      <c r="B126" s="660" t="s">
        <v>3152</v>
      </c>
      <c r="C126" s="660" t="s">
        <v>2950</v>
      </c>
      <c r="D126" s="660" t="s">
        <v>3292</v>
      </c>
      <c r="E126" s="660" t="s">
        <v>3293</v>
      </c>
      <c r="F126" s="663">
        <v>13</v>
      </c>
      <c r="G126" s="663">
        <v>4353</v>
      </c>
      <c r="H126" s="663">
        <v>1</v>
      </c>
      <c r="I126" s="663">
        <v>334.84615384615387</v>
      </c>
      <c r="J126" s="663">
        <v>28</v>
      </c>
      <c r="K126" s="663">
        <v>9464</v>
      </c>
      <c r="L126" s="663">
        <v>2.1741327819894325</v>
      </c>
      <c r="M126" s="663">
        <v>338</v>
      </c>
      <c r="N126" s="663">
        <v>26</v>
      </c>
      <c r="O126" s="663">
        <v>8872</v>
      </c>
      <c r="P126" s="676">
        <v>2.038134619802435</v>
      </c>
      <c r="Q126" s="664">
        <v>341.23076923076923</v>
      </c>
    </row>
    <row r="127" spans="1:17" ht="14.4" customHeight="1" x14ac:dyDescent="0.3">
      <c r="A127" s="659" t="s">
        <v>556</v>
      </c>
      <c r="B127" s="660" t="s">
        <v>3152</v>
      </c>
      <c r="C127" s="660" t="s">
        <v>2950</v>
      </c>
      <c r="D127" s="660" t="s">
        <v>3294</v>
      </c>
      <c r="E127" s="660" t="s">
        <v>3295</v>
      </c>
      <c r="F127" s="663">
        <v>2</v>
      </c>
      <c r="G127" s="663">
        <v>686</v>
      </c>
      <c r="H127" s="663">
        <v>1</v>
      </c>
      <c r="I127" s="663">
        <v>343</v>
      </c>
      <c r="J127" s="663">
        <v>4</v>
      </c>
      <c r="K127" s="663">
        <v>1384</v>
      </c>
      <c r="L127" s="663">
        <v>2.0174927113702625</v>
      </c>
      <c r="M127" s="663">
        <v>346</v>
      </c>
      <c r="N127" s="663">
        <v>1</v>
      </c>
      <c r="O127" s="663">
        <v>346</v>
      </c>
      <c r="P127" s="676">
        <v>0.50437317784256563</v>
      </c>
      <c r="Q127" s="664">
        <v>346</v>
      </c>
    </row>
    <row r="128" spans="1:17" ht="14.4" customHeight="1" x14ac:dyDescent="0.3">
      <c r="A128" s="659" t="s">
        <v>556</v>
      </c>
      <c r="B128" s="660" t="s">
        <v>3152</v>
      </c>
      <c r="C128" s="660" t="s">
        <v>2950</v>
      </c>
      <c r="D128" s="660" t="s">
        <v>3296</v>
      </c>
      <c r="E128" s="660" t="s">
        <v>3297</v>
      </c>
      <c r="F128" s="663">
        <v>5</v>
      </c>
      <c r="G128" s="663">
        <v>4535</v>
      </c>
      <c r="H128" s="663">
        <v>1</v>
      </c>
      <c r="I128" s="663">
        <v>907</v>
      </c>
      <c r="J128" s="663">
        <v>2</v>
      </c>
      <c r="K128" s="663">
        <v>1824</v>
      </c>
      <c r="L128" s="663">
        <v>0.40220507166482911</v>
      </c>
      <c r="M128" s="663">
        <v>912</v>
      </c>
      <c r="N128" s="663">
        <v>1</v>
      </c>
      <c r="O128" s="663">
        <v>912</v>
      </c>
      <c r="P128" s="676">
        <v>0.20110253583241455</v>
      </c>
      <c r="Q128" s="664">
        <v>912</v>
      </c>
    </row>
    <row r="129" spans="1:17" ht="14.4" customHeight="1" x14ac:dyDescent="0.3">
      <c r="A129" s="659" t="s">
        <v>556</v>
      </c>
      <c r="B129" s="660" t="s">
        <v>3152</v>
      </c>
      <c r="C129" s="660" t="s">
        <v>2950</v>
      </c>
      <c r="D129" s="660" t="s">
        <v>3298</v>
      </c>
      <c r="E129" s="660" t="s">
        <v>3299</v>
      </c>
      <c r="F129" s="663">
        <v>10</v>
      </c>
      <c r="G129" s="663">
        <v>14110</v>
      </c>
      <c r="H129" s="663">
        <v>1</v>
      </c>
      <c r="I129" s="663">
        <v>1411</v>
      </c>
      <c r="J129" s="663">
        <v>6</v>
      </c>
      <c r="K129" s="663">
        <v>8520</v>
      </c>
      <c r="L129" s="663">
        <v>0.60382707299787386</v>
      </c>
      <c r="M129" s="663">
        <v>1420</v>
      </c>
      <c r="N129" s="663">
        <v>8</v>
      </c>
      <c r="O129" s="663">
        <v>11430</v>
      </c>
      <c r="P129" s="676">
        <v>0.81006378454996453</v>
      </c>
      <c r="Q129" s="664">
        <v>1428.75</v>
      </c>
    </row>
    <row r="130" spans="1:17" ht="14.4" customHeight="1" x14ac:dyDescent="0.3">
      <c r="A130" s="659" t="s">
        <v>556</v>
      </c>
      <c r="B130" s="660" t="s">
        <v>3152</v>
      </c>
      <c r="C130" s="660" t="s">
        <v>2950</v>
      </c>
      <c r="D130" s="660" t="s">
        <v>3300</v>
      </c>
      <c r="E130" s="660" t="s">
        <v>3301</v>
      </c>
      <c r="F130" s="663">
        <v>15</v>
      </c>
      <c r="G130" s="663">
        <v>21615</v>
      </c>
      <c r="H130" s="663">
        <v>1</v>
      </c>
      <c r="I130" s="663">
        <v>1441</v>
      </c>
      <c r="J130" s="663">
        <v>5</v>
      </c>
      <c r="K130" s="663">
        <v>7250</v>
      </c>
      <c r="L130" s="663">
        <v>0.33541522091140413</v>
      </c>
      <c r="M130" s="663">
        <v>1450</v>
      </c>
      <c r="N130" s="663">
        <v>13</v>
      </c>
      <c r="O130" s="663">
        <v>18920</v>
      </c>
      <c r="P130" s="676">
        <v>0.87531806615776087</v>
      </c>
      <c r="Q130" s="664">
        <v>1455.3846153846155</v>
      </c>
    </row>
    <row r="131" spans="1:17" ht="14.4" customHeight="1" x14ac:dyDescent="0.3">
      <c r="A131" s="659" t="s">
        <v>556</v>
      </c>
      <c r="B131" s="660" t="s">
        <v>3152</v>
      </c>
      <c r="C131" s="660" t="s">
        <v>2950</v>
      </c>
      <c r="D131" s="660" t="s">
        <v>3302</v>
      </c>
      <c r="E131" s="660" t="s">
        <v>3303</v>
      </c>
      <c r="F131" s="663">
        <v>5</v>
      </c>
      <c r="G131" s="663">
        <v>7035</v>
      </c>
      <c r="H131" s="663">
        <v>1</v>
      </c>
      <c r="I131" s="663">
        <v>1407</v>
      </c>
      <c r="J131" s="663">
        <v>2</v>
      </c>
      <c r="K131" s="663">
        <v>2832</v>
      </c>
      <c r="L131" s="663">
        <v>0.4025586353944563</v>
      </c>
      <c r="M131" s="663">
        <v>1416</v>
      </c>
      <c r="N131" s="663">
        <v>3</v>
      </c>
      <c r="O131" s="663">
        <v>4262</v>
      </c>
      <c r="P131" s="676">
        <v>0.60582800284292826</v>
      </c>
      <c r="Q131" s="664">
        <v>1420.6666666666667</v>
      </c>
    </row>
    <row r="132" spans="1:17" ht="14.4" customHeight="1" x14ac:dyDescent="0.3">
      <c r="A132" s="659" t="s">
        <v>556</v>
      </c>
      <c r="B132" s="660" t="s">
        <v>3152</v>
      </c>
      <c r="C132" s="660" t="s">
        <v>2950</v>
      </c>
      <c r="D132" s="660" t="s">
        <v>3082</v>
      </c>
      <c r="E132" s="660" t="s">
        <v>3083</v>
      </c>
      <c r="F132" s="663">
        <v>71</v>
      </c>
      <c r="G132" s="663">
        <v>24777</v>
      </c>
      <c r="H132" s="663">
        <v>1</v>
      </c>
      <c r="I132" s="663">
        <v>348.97183098591552</v>
      </c>
      <c r="J132" s="663">
        <v>37</v>
      </c>
      <c r="K132" s="663">
        <v>12987</v>
      </c>
      <c r="L132" s="663">
        <v>0.52415546676353064</v>
      </c>
      <c r="M132" s="663">
        <v>351</v>
      </c>
      <c r="N132" s="663">
        <v>44</v>
      </c>
      <c r="O132" s="663">
        <v>15549</v>
      </c>
      <c r="P132" s="676">
        <v>0.62755781571618841</v>
      </c>
      <c r="Q132" s="664">
        <v>353.38636363636363</v>
      </c>
    </row>
    <row r="133" spans="1:17" ht="14.4" customHeight="1" x14ac:dyDescent="0.3">
      <c r="A133" s="659" t="s">
        <v>556</v>
      </c>
      <c r="B133" s="660" t="s">
        <v>3152</v>
      </c>
      <c r="C133" s="660" t="s">
        <v>2950</v>
      </c>
      <c r="D133" s="660" t="s">
        <v>3084</v>
      </c>
      <c r="E133" s="660" t="s">
        <v>3085</v>
      </c>
      <c r="F133" s="663">
        <v>1</v>
      </c>
      <c r="G133" s="663">
        <v>150</v>
      </c>
      <c r="H133" s="663">
        <v>1</v>
      </c>
      <c r="I133" s="663">
        <v>150</v>
      </c>
      <c r="J133" s="663">
        <v>1</v>
      </c>
      <c r="K133" s="663">
        <v>152</v>
      </c>
      <c r="L133" s="663">
        <v>1.0133333333333334</v>
      </c>
      <c r="M133" s="663">
        <v>152</v>
      </c>
      <c r="N133" s="663"/>
      <c r="O133" s="663"/>
      <c r="P133" s="676"/>
      <c r="Q133" s="664"/>
    </row>
    <row r="134" spans="1:17" ht="14.4" customHeight="1" x14ac:dyDescent="0.3">
      <c r="A134" s="659" t="s">
        <v>556</v>
      </c>
      <c r="B134" s="660" t="s">
        <v>3152</v>
      </c>
      <c r="C134" s="660" t="s">
        <v>2950</v>
      </c>
      <c r="D134" s="660" t="s">
        <v>3304</v>
      </c>
      <c r="E134" s="660" t="s">
        <v>3305</v>
      </c>
      <c r="F134" s="663">
        <v>514</v>
      </c>
      <c r="G134" s="663">
        <v>77100</v>
      </c>
      <c r="H134" s="663">
        <v>1</v>
      </c>
      <c r="I134" s="663">
        <v>150</v>
      </c>
      <c r="J134" s="663">
        <v>424</v>
      </c>
      <c r="K134" s="663">
        <v>64448</v>
      </c>
      <c r="L134" s="663">
        <v>0.83590142671854739</v>
      </c>
      <c r="M134" s="663">
        <v>152</v>
      </c>
      <c r="N134" s="663">
        <v>547</v>
      </c>
      <c r="O134" s="663">
        <v>84010</v>
      </c>
      <c r="P134" s="676">
        <v>1.0896238651102463</v>
      </c>
      <c r="Q134" s="664">
        <v>153.58318098720292</v>
      </c>
    </row>
    <row r="135" spans="1:17" ht="14.4" customHeight="1" x14ac:dyDescent="0.3">
      <c r="A135" s="659" t="s">
        <v>556</v>
      </c>
      <c r="B135" s="660" t="s">
        <v>3152</v>
      </c>
      <c r="C135" s="660" t="s">
        <v>2950</v>
      </c>
      <c r="D135" s="660" t="s">
        <v>3306</v>
      </c>
      <c r="E135" s="660" t="s">
        <v>3307</v>
      </c>
      <c r="F135" s="663">
        <v>10</v>
      </c>
      <c r="G135" s="663">
        <v>1850</v>
      </c>
      <c r="H135" s="663">
        <v>1</v>
      </c>
      <c r="I135" s="663">
        <v>185</v>
      </c>
      <c r="J135" s="663">
        <v>17</v>
      </c>
      <c r="K135" s="663">
        <v>3145</v>
      </c>
      <c r="L135" s="663">
        <v>1.7</v>
      </c>
      <c r="M135" s="663">
        <v>185</v>
      </c>
      <c r="N135" s="663">
        <v>7</v>
      </c>
      <c r="O135" s="663">
        <v>1313</v>
      </c>
      <c r="P135" s="676">
        <v>0.7097297297297297</v>
      </c>
      <c r="Q135" s="664">
        <v>187.57142857142858</v>
      </c>
    </row>
    <row r="136" spans="1:17" ht="14.4" customHeight="1" x14ac:dyDescent="0.3">
      <c r="A136" s="659" t="s">
        <v>556</v>
      </c>
      <c r="B136" s="660" t="s">
        <v>3152</v>
      </c>
      <c r="C136" s="660" t="s">
        <v>2950</v>
      </c>
      <c r="D136" s="660" t="s">
        <v>3308</v>
      </c>
      <c r="E136" s="660" t="s">
        <v>3309</v>
      </c>
      <c r="F136" s="663">
        <v>1</v>
      </c>
      <c r="G136" s="663">
        <v>1093</v>
      </c>
      <c r="H136" s="663">
        <v>1</v>
      </c>
      <c r="I136" s="663">
        <v>1093</v>
      </c>
      <c r="J136" s="663"/>
      <c r="K136" s="663"/>
      <c r="L136" s="663"/>
      <c r="M136" s="663"/>
      <c r="N136" s="663"/>
      <c r="O136" s="663"/>
      <c r="P136" s="676"/>
      <c r="Q136" s="664"/>
    </row>
    <row r="137" spans="1:17" ht="14.4" customHeight="1" x14ac:dyDescent="0.3">
      <c r="A137" s="659" t="s">
        <v>556</v>
      </c>
      <c r="B137" s="660" t="s">
        <v>3152</v>
      </c>
      <c r="C137" s="660" t="s">
        <v>2950</v>
      </c>
      <c r="D137" s="660" t="s">
        <v>3310</v>
      </c>
      <c r="E137" s="660" t="s">
        <v>3311</v>
      </c>
      <c r="F137" s="663"/>
      <c r="G137" s="663"/>
      <c r="H137" s="663"/>
      <c r="I137" s="663"/>
      <c r="J137" s="663">
        <v>25</v>
      </c>
      <c r="K137" s="663">
        <v>12025</v>
      </c>
      <c r="L137" s="663"/>
      <c r="M137" s="663">
        <v>481</v>
      </c>
      <c r="N137" s="663">
        <v>27</v>
      </c>
      <c r="O137" s="663">
        <v>13051</v>
      </c>
      <c r="P137" s="676"/>
      <c r="Q137" s="664">
        <v>483.37037037037038</v>
      </c>
    </row>
    <row r="138" spans="1:17" ht="14.4" customHeight="1" x14ac:dyDescent="0.3">
      <c r="A138" s="659" t="s">
        <v>556</v>
      </c>
      <c r="B138" s="660" t="s">
        <v>3152</v>
      </c>
      <c r="C138" s="660" t="s">
        <v>2950</v>
      </c>
      <c r="D138" s="660" t="s">
        <v>3312</v>
      </c>
      <c r="E138" s="660" t="s">
        <v>3313</v>
      </c>
      <c r="F138" s="663">
        <v>26</v>
      </c>
      <c r="G138" s="663">
        <v>17056</v>
      </c>
      <c r="H138" s="663">
        <v>1</v>
      </c>
      <c r="I138" s="663">
        <v>656</v>
      </c>
      <c r="J138" s="663"/>
      <c r="K138" s="663"/>
      <c r="L138" s="663"/>
      <c r="M138" s="663"/>
      <c r="N138" s="663"/>
      <c r="O138" s="663"/>
      <c r="P138" s="676"/>
      <c r="Q138" s="664"/>
    </row>
    <row r="139" spans="1:17" ht="14.4" customHeight="1" x14ac:dyDescent="0.3">
      <c r="A139" s="659" t="s">
        <v>556</v>
      </c>
      <c r="B139" s="660" t="s">
        <v>3152</v>
      </c>
      <c r="C139" s="660" t="s">
        <v>2950</v>
      </c>
      <c r="D139" s="660" t="s">
        <v>3090</v>
      </c>
      <c r="E139" s="660" t="s">
        <v>3091</v>
      </c>
      <c r="F139" s="663">
        <v>3</v>
      </c>
      <c r="G139" s="663">
        <v>2991</v>
      </c>
      <c r="H139" s="663">
        <v>1</v>
      </c>
      <c r="I139" s="663">
        <v>997</v>
      </c>
      <c r="J139" s="663">
        <v>32</v>
      </c>
      <c r="K139" s="663">
        <v>32032</v>
      </c>
      <c r="L139" s="663">
        <v>10.7094617184888</v>
      </c>
      <c r="M139" s="663">
        <v>1001</v>
      </c>
      <c r="N139" s="663">
        <v>32</v>
      </c>
      <c r="O139" s="663">
        <v>32192</v>
      </c>
      <c r="P139" s="676">
        <v>10.762955533266465</v>
      </c>
      <c r="Q139" s="664">
        <v>1006</v>
      </c>
    </row>
    <row r="140" spans="1:17" ht="14.4" customHeight="1" x14ac:dyDescent="0.3">
      <c r="A140" s="659" t="s">
        <v>556</v>
      </c>
      <c r="B140" s="660" t="s">
        <v>3152</v>
      </c>
      <c r="C140" s="660" t="s">
        <v>2950</v>
      </c>
      <c r="D140" s="660" t="s">
        <v>3092</v>
      </c>
      <c r="E140" s="660" t="s">
        <v>3093</v>
      </c>
      <c r="F140" s="663">
        <v>3</v>
      </c>
      <c r="G140" s="663">
        <v>5979</v>
      </c>
      <c r="H140" s="663">
        <v>1</v>
      </c>
      <c r="I140" s="663">
        <v>1993</v>
      </c>
      <c r="J140" s="663">
        <v>7</v>
      </c>
      <c r="K140" s="663">
        <v>14000</v>
      </c>
      <c r="L140" s="663">
        <v>2.3415286837263758</v>
      </c>
      <c r="M140" s="663">
        <v>2000</v>
      </c>
      <c r="N140" s="663">
        <v>8</v>
      </c>
      <c r="O140" s="663">
        <v>16072</v>
      </c>
      <c r="P140" s="676">
        <v>2.6880749289178794</v>
      </c>
      <c r="Q140" s="664">
        <v>2009</v>
      </c>
    </row>
    <row r="141" spans="1:17" ht="14.4" customHeight="1" x14ac:dyDescent="0.3">
      <c r="A141" s="659" t="s">
        <v>556</v>
      </c>
      <c r="B141" s="660" t="s">
        <v>3152</v>
      </c>
      <c r="C141" s="660" t="s">
        <v>2950</v>
      </c>
      <c r="D141" s="660" t="s">
        <v>3314</v>
      </c>
      <c r="E141" s="660" t="s">
        <v>3315</v>
      </c>
      <c r="F141" s="663">
        <v>1</v>
      </c>
      <c r="G141" s="663">
        <v>3578</v>
      </c>
      <c r="H141" s="663">
        <v>1</v>
      </c>
      <c r="I141" s="663">
        <v>3578</v>
      </c>
      <c r="J141" s="663"/>
      <c r="K141" s="663"/>
      <c r="L141" s="663"/>
      <c r="M141" s="663"/>
      <c r="N141" s="663"/>
      <c r="O141" s="663"/>
      <c r="P141" s="676"/>
      <c r="Q141" s="664"/>
    </row>
    <row r="142" spans="1:17" ht="14.4" customHeight="1" x14ac:dyDescent="0.3">
      <c r="A142" s="659" t="s">
        <v>556</v>
      </c>
      <c r="B142" s="660" t="s">
        <v>3152</v>
      </c>
      <c r="C142" s="660" t="s">
        <v>2950</v>
      </c>
      <c r="D142" s="660" t="s">
        <v>3316</v>
      </c>
      <c r="E142" s="660" t="s">
        <v>3317</v>
      </c>
      <c r="F142" s="663">
        <v>751</v>
      </c>
      <c r="G142" s="663">
        <v>173481</v>
      </c>
      <c r="H142" s="663">
        <v>1</v>
      </c>
      <c r="I142" s="663">
        <v>231</v>
      </c>
      <c r="J142" s="663">
        <v>656</v>
      </c>
      <c r="K142" s="663">
        <v>152191</v>
      </c>
      <c r="L142" s="663">
        <v>0.87727762694473743</v>
      </c>
      <c r="M142" s="663">
        <v>231.9984756097561</v>
      </c>
      <c r="N142" s="663">
        <v>760</v>
      </c>
      <c r="O142" s="663">
        <v>177358</v>
      </c>
      <c r="P142" s="676">
        <v>1.0223482686864844</v>
      </c>
      <c r="Q142" s="664">
        <v>233.3657894736842</v>
      </c>
    </row>
    <row r="143" spans="1:17" ht="14.4" customHeight="1" x14ac:dyDescent="0.3">
      <c r="A143" s="659" t="s">
        <v>556</v>
      </c>
      <c r="B143" s="660" t="s">
        <v>3152</v>
      </c>
      <c r="C143" s="660" t="s">
        <v>2950</v>
      </c>
      <c r="D143" s="660" t="s">
        <v>3094</v>
      </c>
      <c r="E143" s="660" t="s">
        <v>3095</v>
      </c>
      <c r="F143" s="663"/>
      <c r="G143" s="663"/>
      <c r="H143" s="663"/>
      <c r="I143" s="663"/>
      <c r="J143" s="663"/>
      <c r="K143" s="663"/>
      <c r="L143" s="663"/>
      <c r="M143" s="663"/>
      <c r="N143" s="663">
        <v>1</v>
      </c>
      <c r="O143" s="663">
        <v>116</v>
      </c>
      <c r="P143" s="676"/>
      <c r="Q143" s="664">
        <v>116</v>
      </c>
    </row>
    <row r="144" spans="1:17" ht="14.4" customHeight="1" x14ac:dyDescent="0.3">
      <c r="A144" s="659" t="s">
        <v>556</v>
      </c>
      <c r="B144" s="660" t="s">
        <v>3152</v>
      </c>
      <c r="C144" s="660" t="s">
        <v>2950</v>
      </c>
      <c r="D144" s="660" t="s">
        <v>3318</v>
      </c>
      <c r="E144" s="660" t="s">
        <v>3319</v>
      </c>
      <c r="F144" s="663">
        <v>3</v>
      </c>
      <c r="G144" s="663">
        <v>6849</v>
      </c>
      <c r="H144" s="663">
        <v>1</v>
      </c>
      <c r="I144" s="663">
        <v>2283</v>
      </c>
      <c r="J144" s="663"/>
      <c r="K144" s="663"/>
      <c r="L144" s="663"/>
      <c r="M144" s="663"/>
      <c r="N144" s="663"/>
      <c r="O144" s="663"/>
      <c r="P144" s="676"/>
      <c r="Q144" s="664"/>
    </row>
    <row r="145" spans="1:17" ht="14.4" customHeight="1" x14ac:dyDescent="0.3">
      <c r="A145" s="659" t="s">
        <v>556</v>
      </c>
      <c r="B145" s="660" t="s">
        <v>3152</v>
      </c>
      <c r="C145" s="660" t="s">
        <v>2950</v>
      </c>
      <c r="D145" s="660" t="s">
        <v>3320</v>
      </c>
      <c r="E145" s="660" t="s">
        <v>3321</v>
      </c>
      <c r="F145" s="663"/>
      <c r="G145" s="663"/>
      <c r="H145" s="663"/>
      <c r="I145" s="663"/>
      <c r="J145" s="663">
        <v>4</v>
      </c>
      <c r="K145" s="663">
        <v>27276</v>
      </c>
      <c r="L145" s="663"/>
      <c r="M145" s="663">
        <v>6819</v>
      </c>
      <c r="N145" s="663">
        <v>1</v>
      </c>
      <c r="O145" s="663">
        <v>6819</v>
      </c>
      <c r="P145" s="676"/>
      <c r="Q145" s="664">
        <v>6819</v>
      </c>
    </row>
    <row r="146" spans="1:17" ht="14.4" customHeight="1" x14ac:dyDescent="0.3">
      <c r="A146" s="659" t="s">
        <v>556</v>
      </c>
      <c r="B146" s="660" t="s">
        <v>3152</v>
      </c>
      <c r="C146" s="660" t="s">
        <v>2950</v>
      </c>
      <c r="D146" s="660" t="s">
        <v>3322</v>
      </c>
      <c r="E146" s="660" t="s">
        <v>3323</v>
      </c>
      <c r="F146" s="663"/>
      <c r="G146" s="663"/>
      <c r="H146" s="663"/>
      <c r="I146" s="663"/>
      <c r="J146" s="663">
        <v>2</v>
      </c>
      <c r="K146" s="663">
        <v>10068</v>
      </c>
      <c r="L146" s="663"/>
      <c r="M146" s="663">
        <v>5034</v>
      </c>
      <c r="N146" s="663"/>
      <c r="O146" s="663"/>
      <c r="P146" s="676"/>
      <c r="Q146" s="664"/>
    </row>
    <row r="147" spans="1:17" ht="14.4" customHeight="1" x14ac:dyDescent="0.3">
      <c r="A147" s="659" t="s">
        <v>556</v>
      </c>
      <c r="B147" s="660" t="s">
        <v>3152</v>
      </c>
      <c r="C147" s="660" t="s">
        <v>2950</v>
      </c>
      <c r="D147" s="660" t="s">
        <v>3324</v>
      </c>
      <c r="E147" s="660" t="s">
        <v>3325</v>
      </c>
      <c r="F147" s="663">
        <v>6</v>
      </c>
      <c r="G147" s="663">
        <v>14904</v>
      </c>
      <c r="H147" s="663">
        <v>1</v>
      </c>
      <c r="I147" s="663">
        <v>2484</v>
      </c>
      <c r="J147" s="663">
        <v>6</v>
      </c>
      <c r="K147" s="663">
        <v>14994</v>
      </c>
      <c r="L147" s="663">
        <v>1.0060386473429952</v>
      </c>
      <c r="M147" s="663">
        <v>2499</v>
      </c>
      <c r="N147" s="663">
        <v>4</v>
      </c>
      <c r="O147" s="663">
        <v>10108</v>
      </c>
      <c r="P147" s="676">
        <v>0.67820719269994634</v>
      </c>
      <c r="Q147" s="664">
        <v>2527</v>
      </c>
    </row>
    <row r="148" spans="1:17" ht="14.4" customHeight="1" x14ac:dyDescent="0.3">
      <c r="A148" s="659" t="s">
        <v>556</v>
      </c>
      <c r="B148" s="660" t="s">
        <v>3152</v>
      </c>
      <c r="C148" s="660" t="s">
        <v>2950</v>
      </c>
      <c r="D148" s="660" t="s">
        <v>3326</v>
      </c>
      <c r="E148" s="660" t="s">
        <v>3327</v>
      </c>
      <c r="F148" s="663">
        <v>1</v>
      </c>
      <c r="G148" s="663">
        <v>5318</v>
      </c>
      <c r="H148" s="663">
        <v>1</v>
      </c>
      <c r="I148" s="663">
        <v>5318</v>
      </c>
      <c r="J148" s="663"/>
      <c r="K148" s="663"/>
      <c r="L148" s="663"/>
      <c r="M148" s="663"/>
      <c r="N148" s="663"/>
      <c r="O148" s="663"/>
      <c r="P148" s="676"/>
      <c r="Q148" s="664"/>
    </row>
    <row r="149" spans="1:17" ht="14.4" customHeight="1" x14ac:dyDescent="0.3">
      <c r="A149" s="659" t="s">
        <v>556</v>
      </c>
      <c r="B149" s="660" t="s">
        <v>3152</v>
      </c>
      <c r="C149" s="660" t="s">
        <v>2950</v>
      </c>
      <c r="D149" s="660" t="s">
        <v>3328</v>
      </c>
      <c r="E149" s="660" t="s">
        <v>3329</v>
      </c>
      <c r="F149" s="663">
        <v>1</v>
      </c>
      <c r="G149" s="663">
        <v>2451</v>
      </c>
      <c r="H149" s="663">
        <v>1</v>
      </c>
      <c r="I149" s="663">
        <v>2451</v>
      </c>
      <c r="J149" s="663"/>
      <c r="K149" s="663"/>
      <c r="L149" s="663"/>
      <c r="M149" s="663"/>
      <c r="N149" s="663">
        <v>1</v>
      </c>
      <c r="O149" s="663">
        <v>2498</v>
      </c>
      <c r="P149" s="676">
        <v>1.0191758465932272</v>
      </c>
      <c r="Q149" s="664">
        <v>2498</v>
      </c>
    </row>
    <row r="150" spans="1:17" ht="14.4" customHeight="1" x14ac:dyDescent="0.3">
      <c r="A150" s="659" t="s">
        <v>556</v>
      </c>
      <c r="B150" s="660" t="s">
        <v>3152</v>
      </c>
      <c r="C150" s="660" t="s">
        <v>2950</v>
      </c>
      <c r="D150" s="660" t="s">
        <v>3330</v>
      </c>
      <c r="E150" s="660" t="s">
        <v>3331</v>
      </c>
      <c r="F150" s="663">
        <v>3</v>
      </c>
      <c r="G150" s="663">
        <v>6948</v>
      </c>
      <c r="H150" s="663">
        <v>1</v>
      </c>
      <c r="I150" s="663">
        <v>2316</v>
      </c>
      <c r="J150" s="663">
        <v>1</v>
      </c>
      <c r="K150" s="663">
        <v>2333</v>
      </c>
      <c r="L150" s="663">
        <v>0.33578008059873343</v>
      </c>
      <c r="M150" s="663">
        <v>2333</v>
      </c>
      <c r="N150" s="663">
        <v>5</v>
      </c>
      <c r="O150" s="663">
        <v>11815</v>
      </c>
      <c r="P150" s="676">
        <v>1.7004893494530799</v>
      </c>
      <c r="Q150" s="664">
        <v>2363</v>
      </c>
    </row>
    <row r="151" spans="1:17" ht="14.4" customHeight="1" x14ac:dyDescent="0.3">
      <c r="A151" s="659" t="s">
        <v>556</v>
      </c>
      <c r="B151" s="660" t="s">
        <v>3152</v>
      </c>
      <c r="C151" s="660" t="s">
        <v>2950</v>
      </c>
      <c r="D151" s="660" t="s">
        <v>3332</v>
      </c>
      <c r="E151" s="660" t="s">
        <v>3333</v>
      </c>
      <c r="F151" s="663"/>
      <c r="G151" s="663"/>
      <c r="H151" s="663"/>
      <c r="I151" s="663"/>
      <c r="J151" s="663"/>
      <c r="K151" s="663"/>
      <c r="L151" s="663"/>
      <c r="M151" s="663"/>
      <c r="N151" s="663">
        <v>1</v>
      </c>
      <c r="O151" s="663">
        <v>5288</v>
      </c>
      <c r="P151" s="676"/>
      <c r="Q151" s="664">
        <v>5288</v>
      </c>
    </row>
    <row r="152" spans="1:17" ht="14.4" customHeight="1" x14ac:dyDescent="0.3">
      <c r="A152" s="659" t="s">
        <v>556</v>
      </c>
      <c r="B152" s="660" t="s">
        <v>3152</v>
      </c>
      <c r="C152" s="660" t="s">
        <v>2950</v>
      </c>
      <c r="D152" s="660" t="s">
        <v>3334</v>
      </c>
      <c r="E152" s="660" t="s">
        <v>3335</v>
      </c>
      <c r="F152" s="663">
        <v>2</v>
      </c>
      <c r="G152" s="663">
        <v>9782</v>
      </c>
      <c r="H152" s="663">
        <v>1</v>
      </c>
      <c r="I152" s="663">
        <v>4891</v>
      </c>
      <c r="J152" s="663"/>
      <c r="K152" s="663"/>
      <c r="L152" s="663"/>
      <c r="M152" s="663"/>
      <c r="N152" s="663">
        <v>1</v>
      </c>
      <c r="O152" s="663">
        <v>4925</v>
      </c>
      <c r="P152" s="676">
        <v>0.5034757718258025</v>
      </c>
      <c r="Q152" s="664">
        <v>4925</v>
      </c>
    </row>
    <row r="153" spans="1:17" ht="14.4" customHeight="1" x14ac:dyDescent="0.3">
      <c r="A153" s="659" t="s">
        <v>556</v>
      </c>
      <c r="B153" s="660" t="s">
        <v>3152</v>
      </c>
      <c r="C153" s="660" t="s">
        <v>2950</v>
      </c>
      <c r="D153" s="660" t="s">
        <v>3336</v>
      </c>
      <c r="E153" s="660" t="s">
        <v>3337</v>
      </c>
      <c r="F153" s="663">
        <v>20</v>
      </c>
      <c r="G153" s="663">
        <v>21480</v>
      </c>
      <c r="H153" s="663">
        <v>1</v>
      </c>
      <c r="I153" s="663">
        <v>1074</v>
      </c>
      <c r="J153" s="663">
        <v>14</v>
      </c>
      <c r="K153" s="663">
        <v>15162</v>
      </c>
      <c r="L153" s="663">
        <v>0.70586592178770946</v>
      </c>
      <c r="M153" s="663">
        <v>1083</v>
      </c>
      <c r="N153" s="663">
        <v>23</v>
      </c>
      <c r="O153" s="663">
        <v>25134</v>
      </c>
      <c r="P153" s="676">
        <v>1.1701117318435754</v>
      </c>
      <c r="Q153" s="664">
        <v>1092.7826086956522</v>
      </c>
    </row>
    <row r="154" spans="1:17" ht="14.4" customHeight="1" x14ac:dyDescent="0.3">
      <c r="A154" s="659" t="s">
        <v>556</v>
      </c>
      <c r="B154" s="660" t="s">
        <v>3152</v>
      </c>
      <c r="C154" s="660" t="s">
        <v>2950</v>
      </c>
      <c r="D154" s="660" t="s">
        <v>3338</v>
      </c>
      <c r="E154" s="660" t="s">
        <v>3339</v>
      </c>
      <c r="F154" s="663">
        <v>6</v>
      </c>
      <c r="G154" s="663">
        <v>6738</v>
      </c>
      <c r="H154" s="663">
        <v>1</v>
      </c>
      <c r="I154" s="663">
        <v>1123</v>
      </c>
      <c r="J154" s="663"/>
      <c r="K154" s="663"/>
      <c r="L154" s="663"/>
      <c r="M154" s="663"/>
      <c r="N154" s="663">
        <v>1</v>
      </c>
      <c r="O154" s="663">
        <v>1132</v>
      </c>
      <c r="P154" s="676">
        <v>0.16800237459186701</v>
      </c>
      <c r="Q154" s="664">
        <v>1132</v>
      </c>
    </row>
    <row r="155" spans="1:17" ht="14.4" customHeight="1" x14ac:dyDescent="0.3">
      <c r="A155" s="659" t="s">
        <v>556</v>
      </c>
      <c r="B155" s="660" t="s">
        <v>3152</v>
      </c>
      <c r="C155" s="660" t="s">
        <v>2950</v>
      </c>
      <c r="D155" s="660" t="s">
        <v>3340</v>
      </c>
      <c r="E155" s="660" t="s">
        <v>3341</v>
      </c>
      <c r="F155" s="663">
        <v>1</v>
      </c>
      <c r="G155" s="663">
        <v>2851</v>
      </c>
      <c r="H155" s="663">
        <v>1</v>
      </c>
      <c r="I155" s="663">
        <v>2851</v>
      </c>
      <c r="J155" s="663"/>
      <c r="K155" s="663"/>
      <c r="L155" s="663"/>
      <c r="M155" s="663"/>
      <c r="N155" s="663"/>
      <c r="O155" s="663"/>
      <c r="P155" s="676"/>
      <c r="Q155" s="664"/>
    </row>
    <row r="156" spans="1:17" ht="14.4" customHeight="1" x14ac:dyDescent="0.3">
      <c r="A156" s="659" t="s">
        <v>556</v>
      </c>
      <c r="B156" s="660" t="s">
        <v>3152</v>
      </c>
      <c r="C156" s="660" t="s">
        <v>2950</v>
      </c>
      <c r="D156" s="660" t="s">
        <v>3342</v>
      </c>
      <c r="E156" s="660" t="s">
        <v>3343</v>
      </c>
      <c r="F156" s="663">
        <v>10</v>
      </c>
      <c r="G156" s="663">
        <v>11350</v>
      </c>
      <c r="H156" s="663">
        <v>1</v>
      </c>
      <c r="I156" s="663">
        <v>1135</v>
      </c>
      <c r="J156" s="663">
        <v>3</v>
      </c>
      <c r="K156" s="663">
        <v>3432</v>
      </c>
      <c r="L156" s="663">
        <v>0.30237885462555064</v>
      </c>
      <c r="M156" s="663">
        <v>1144</v>
      </c>
      <c r="N156" s="663">
        <v>26</v>
      </c>
      <c r="O156" s="663">
        <v>29924</v>
      </c>
      <c r="P156" s="676">
        <v>2.6364757709251103</v>
      </c>
      <c r="Q156" s="664">
        <v>1150.9230769230769</v>
      </c>
    </row>
    <row r="157" spans="1:17" ht="14.4" customHeight="1" x14ac:dyDescent="0.3">
      <c r="A157" s="659" t="s">
        <v>556</v>
      </c>
      <c r="B157" s="660" t="s">
        <v>3152</v>
      </c>
      <c r="C157" s="660" t="s">
        <v>2950</v>
      </c>
      <c r="D157" s="660" t="s">
        <v>3344</v>
      </c>
      <c r="E157" s="660" t="s">
        <v>3345</v>
      </c>
      <c r="F157" s="663"/>
      <c r="G157" s="663"/>
      <c r="H157" s="663"/>
      <c r="I157" s="663"/>
      <c r="J157" s="663">
        <v>1</v>
      </c>
      <c r="K157" s="663">
        <v>4389</v>
      </c>
      <c r="L157" s="663"/>
      <c r="M157" s="663">
        <v>4389</v>
      </c>
      <c r="N157" s="663"/>
      <c r="O157" s="663"/>
      <c r="P157" s="676"/>
      <c r="Q157" s="664"/>
    </row>
    <row r="158" spans="1:17" ht="14.4" customHeight="1" x14ac:dyDescent="0.3">
      <c r="A158" s="659" t="s">
        <v>556</v>
      </c>
      <c r="B158" s="660" t="s">
        <v>3152</v>
      </c>
      <c r="C158" s="660" t="s">
        <v>2950</v>
      </c>
      <c r="D158" s="660" t="s">
        <v>3346</v>
      </c>
      <c r="E158" s="660" t="s">
        <v>3347</v>
      </c>
      <c r="F158" s="663">
        <v>13</v>
      </c>
      <c r="G158" s="663">
        <v>8650</v>
      </c>
      <c r="H158" s="663">
        <v>1</v>
      </c>
      <c r="I158" s="663">
        <v>665.38461538461536</v>
      </c>
      <c r="J158" s="663">
        <v>25</v>
      </c>
      <c r="K158" s="663">
        <v>16788</v>
      </c>
      <c r="L158" s="663">
        <v>1.9408092485549133</v>
      </c>
      <c r="M158" s="663">
        <v>671.52</v>
      </c>
      <c r="N158" s="663">
        <v>27</v>
      </c>
      <c r="O158" s="663">
        <v>18334</v>
      </c>
      <c r="P158" s="676">
        <v>2.1195375722543353</v>
      </c>
      <c r="Q158" s="664">
        <v>679.03703703703707</v>
      </c>
    </row>
    <row r="159" spans="1:17" ht="14.4" customHeight="1" x14ac:dyDescent="0.3">
      <c r="A159" s="659" t="s">
        <v>556</v>
      </c>
      <c r="B159" s="660" t="s">
        <v>3152</v>
      </c>
      <c r="C159" s="660" t="s">
        <v>2950</v>
      </c>
      <c r="D159" s="660" t="s">
        <v>3348</v>
      </c>
      <c r="E159" s="660" t="s">
        <v>3349</v>
      </c>
      <c r="F159" s="663">
        <v>1</v>
      </c>
      <c r="G159" s="663">
        <v>4502</v>
      </c>
      <c r="H159" s="663">
        <v>1</v>
      </c>
      <c r="I159" s="663">
        <v>4502</v>
      </c>
      <c r="J159" s="663"/>
      <c r="K159" s="663"/>
      <c r="L159" s="663"/>
      <c r="M159" s="663"/>
      <c r="N159" s="663">
        <v>1</v>
      </c>
      <c r="O159" s="663">
        <v>4598</v>
      </c>
      <c r="P159" s="676">
        <v>1.0213238560639715</v>
      </c>
      <c r="Q159" s="664">
        <v>4598</v>
      </c>
    </row>
    <row r="160" spans="1:17" ht="14.4" customHeight="1" x14ac:dyDescent="0.3">
      <c r="A160" s="659" t="s">
        <v>556</v>
      </c>
      <c r="B160" s="660" t="s">
        <v>3152</v>
      </c>
      <c r="C160" s="660" t="s">
        <v>2950</v>
      </c>
      <c r="D160" s="660" t="s">
        <v>3350</v>
      </c>
      <c r="E160" s="660" t="s">
        <v>3351</v>
      </c>
      <c r="F160" s="663">
        <v>1</v>
      </c>
      <c r="G160" s="663">
        <v>1897</v>
      </c>
      <c r="H160" s="663">
        <v>1</v>
      </c>
      <c r="I160" s="663">
        <v>1897</v>
      </c>
      <c r="J160" s="663">
        <v>3</v>
      </c>
      <c r="K160" s="663">
        <v>5733</v>
      </c>
      <c r="L160" s="663">
        <v>3.0221402214022142</v>
      </c>
      <c r="M160" s="663">
        <v>1911</v>
      </c>
      <c r="N160" s="663">
        <v>4</v>
      </c>
      <c r="O160" s="663">
        <v>7669</v>
      </c>
      <c r="P160" s="676">
        <v>4.0426989984185555</v>
      </c>
      <c r="Q160" s="664">
        <v>1917.25</v>
      </c>
    </row>
    <row r="161" spans="1:17" ht="14.4" customHeight="1" x14ac:dyDescent="0.3">
      <c r="A161" s="659" t="s">
        <v>556</v>
      </c>
      <c r="B161" s="660" t="s">
        <v>3152</v>
      </c>
      <c r="C161" s="660" t="s">
        <v>2950</v>
      </c>
      <c r="D161" s="660" t="s">
        <v>3352</v>
      </c>
      <c r="E161" s="660" t="s">
        <v>3353</v>
      </c>
      <c r="F161" s="663">
        <v>12</v>
      </c>
      <c r="G161" s="663">
        <v>15168</v>
      </c>
      <c r="H161" s="663">
        <v>1</v>
      </c>
      <c r="I161" s="663">
        <v>1264</v>
      </c>
      <c r="J161" s="663"/>
      <c r="K161" s="663"/>
      <c r="L161" s="663"/>
      <c r="M161" s="663"/>
      <c r="N161" s="663"/>
      <c r="O161" s="663"/>
      <c r="P161" s="676"/>
      <c r="Q161" s="664"/>
    </row>
    <row r="162" spans="1:17" ht="14.4" customHeight="1" x14ac:dyDescent="0.3">
      <c r="A162" s="659" t="s">
        <v>556</v>
      </c>
      <c r="B162" s="660" t="s">
        <v>3152</v>
      </c>
      <c r="C162" s="660" t="s">
        <v>2950</v>
      </c>
      <c r="D162" s="660" t="s">
        <v>3354</v>
      </c>
      <c r="E162" s="660" t="s">
        <v>3355</v>
      </c>
      <c r="F162" s="663">
        <v>11</v>
      </c>
      <c r="G162" s="663">
        <v>10802</v>
      </c>
      <c r="H162" s="663">
        <v>1</v>
      </c>
      <c r="I162" s="663">
        <v>982</v>
      </c>
      <c r="J162" s="663"/>
      <c r="K162" s="663"/>
      <c r="L162" s="663"/>
      <c r="M162" s="663"/>
      <c r="N162" s="663"/>
      <c r="O162" s="663"/>
      <c r="P162" s="676"/>
      <c r="Q162" s="664"/>
    </row>
    <row r="163" spans="1:17" ht="14.4" customHeight="1" x14ac:dyDescent="0.3">
      <c r="A163" s="659" t="s">
        <v>556</v>
      </c>
      <c r="B163" s="660" t="s">
        <v>3152</v>
      </c>
      <c r="C163" s="660" t="s">
        <v>2950</v>
      </c>
      <c r="D163" s="660" t="s">
        <v>3096</v>
      </c>
      <c r="E163" s="660" t="s">
        <v>3097</v>
      </c>
      <c r="F163" s="663">
        <v>1</v>
      </c>
      <c r="G163" s="663">
        <v>154</v>
      </c>
      <c r="H163" s="663">
        <v>1</v>
      </c>
      <c r="I163" s="663">
        <v>154</v>
      </c>
      <c r="J163" s="663"/>
      <c r="K163" s="663"/>
      <c r="L163" s="663"/>
      <c r="M163" s="663"/>
      <c r="N163" s="663"/>
      <c r="O163" s="663"/>
      <c r="P163" s="676"/>
      <c r="Q163" s="664"/>
    </row>
    <row r="164" spans="1:17" ht="14.4" customHeight="1" x14ac:dyDescent="0.3">
      <c r="A164" s="659" t="s">
        <v>556</v>
      </c>
      <c r="B164" s="660" t="s">
        <v>3152</v>
      </c>
      <c r="C164" s="660" t="s">
        <v>2950</v>
      </c>
      <c r="D164" s="660" t="s">
        <v>3098</v>
      </c>
      <c r="E164" s="660" t="s">
        <v>3099</v>
      </c>
      <c r="F164" s="663">
        <v>11</v>
      </c>
      <c r="G164" s="663">
        <v>4499</v>
      </c>
      <c r="H164" s="663">
        <v>1</v>
      </c>
      <c r="I164" s="663">
        <v>409</v>
      </c>
      <c r="J164" s="663"/>
      <c r="K164" s="663"/>
      <c r="L164" s="663"/>
      <c r="M164" s="663"/>
      <c r="N164" s="663"/>
      <c r="O164" s="663"/>
      <c r="P164" s="676"/>
      <c r="Q164" s="664"/>
    </row>
    <row r="165" spans="1:17" ht="14.4" customHeight="1" x14ac:dyDescent="0.3">
      <c r="A165" s="659" t="s">
        <v>556</v>
      </c>
      <c r="B165" s="660" t="s">
        <v>3152</v>
      </c>
      <c r="C165" s="660" t="s">
        <v>2950</v>
      </c>
      <c r="D165" s="660" t="s">
        <v>3356</v>
      </c>
      <c r="E165" s="660" t="s">
        <v>3357</v>
      </c>
      <c r="F165" s="663">
        <v>3</v>
      </c>
      <c r="G165" s="663">
        <v>933</v>
      </c>
      <c r="H165" s="663">
        <v>1</v>
      </c>
      <c r="I165" s="663">
        <v>311</v>
      </c>
      <c r="J165" s="663">
        <v>4</v>
      </c>
      <c r="K165" s="663">
        <v>1252</v>
      </c>
      <c r="L165" s="663">
        <v>1.3419078242229368</v>
      </c>
      <c r="M165" s="663">
        <v>313</v>
      </c>
      <c r="N165" s="663">
        <v>1</v>
      </c>
      <c r="O165" s="663">
        <v>313</v>
      </c>
      <c r="P165" s="676">
        <v>0.33547695605573419</v>
      </c>
      <c r="Q165" s="664">
        <v>313</v>
      </c>
    </row>
    <row r="166" spans="1:17" ht="14.4" customHeight="1" x14ac:dyDescent="0.3">
      <c r="A166" s="659" t="s">
        <v>556</v>
      </c>
      <c r="B166" s="660" t="s">
        <v>3152</v>
      </c>
      <c r="C166" s="660" t="s">
        <v>2950</v>
      </c>
      <c r="D166" s="660" t="s">
        <v>3100</v>
      </c>
      <c r="E166" s="660" t="s">
        <v>3101</v>
      </c>
      <c r="F166" s="663">
        <v>13</v>
      </c>
      <c r="G166" s="663">
        <v>1170</v>
      </c>
      <c r="H166" s="663">
        <v>1</v>
      </c>
      <c r="I166" s="663">
        <v>90</v>
      </c>
      <c r="J166" s="663">
        <v>1</v>
      </c>
      <c r="K166" s="663">
        <v>90</v>
      </c>
      <c r="L166" s="663">
        <v>7.6923076923076927E-2</v>
      </c>
      <c r="M166" s="663">
        <v>90</v>
      </c>
      <c r="N166" s="663"/>
      <c r="O166" s="663"/>
      <c r="P166" s="676"/>
      <c r="Q166" s="664"/>
    </row>
    <row r="167" spans="1:17" ht="14.4" customHeight="1" x14ac:dyDescent="0.3">
      <c r="A167" s="659" t="s">
        <v>556</v>
      </c>
      <c r="B167" s="660" t="s">
        <v>3152</v>
      </c>
      <c r="C167" s="660" t="s">
        <v>2950</v>
      </c>
      <c r="D167" s="660" t="s">
        <v>3358</v>
      </c>
      <c r="E167" s="660" t="s">
        <v>3359</v>
      </c>
      <c r="F167" s="663">
        <v>17</v>
      </c>
      <c r="G167" s="663">
        <v>31416</v>
      </c>
      <c r="H167" s="663">
        <v>1</v>
      </c>
      <c r="I167" s="663">
        <v>1848</v>
      </c>
      <c r="J167" s="663">
        <v>21</v>
      </c>
      <c r="K167" s="663">
        <v>39144</v>
      </c>
      <c r="L167" s="663">
        <v>1.2459893048128343</v>
      </c>
      <c r="M167" s="663">
        <v>1864</v>
      </c>
      <c r="N167" s="663">
        <v>20</v>
      </c>
      <c r="O167" s="663">
        <v>37685</v>
      </c>
      <c r="P167" s="676">
        <v>1.1995480010185893</v>
      </c>
      <c r="Q167" s="664">
        <v>1884.25</v>
      </c>
    </row>
    <row r="168" spans="1:17" ht="14.4" customHeight="1" x14ac:dyDescent="0.3">
      <c r="A168" s="659" t="s">
        <v>556</v>
      </c>
      <c r="B168" s="660" t="s">
        <v>3152</v>
      </c>
      <c r="C168" s="660" t="s">
        <v>2950</v>
      </c>
      <c r="D168" s="660" t="s">
        <v>3360</v>
      </c>
      <c r="E168" s="660" t="s">
        <v>3361</v>
      </c>
      <c r="F168" s="663">
        <v>2</v>
      </c>
      <c r="G168" s="663">
        <v>1600</v>
      </c>
      <c r="H168" s="663">
        <v>1</v>
      </c>
      <c r="I168" s="663">
        <v>800</v>
      </c>
      <c r="J168" s="663">
        <v>8</v>
      </c>
      <c r="K168" s="663">
        <v>6448</v>
      </c>
      <c r="L168" s="663">
        <v>4.03</v>
      </c>
      <c r="M168" s="663">
        <v>806</v>
      </c>
      <c r="N168" s="663">
        <v>6</v>
      </c>
      <c r="O168" s="663">
        <v>4890</v>
      </c>
      <c r="P168" s="676">
        <v>3.0562499999999999</v>
      </c>
      <c r="Q168" s="664">
        <v>815</v>
      </c>
    </row>
    <row r="169" spans="1:17" ht="14.4" customHeight="1" x14ac:dyDescent="0.3">
      <c r="A169" s="659" t="s">
        <v>556</v>
      </c>
      <c r="B169" s="660" t="s">
        <v>3152</v>
      </c>
      <c r="C169" s="660" t="s">
        <v>2950</v>
      </c>
      <c r="D169" s="660" t="s">
        <v>3362</v>
      </c>
      <c r="E169" s="660" t="s">
        <v>3363</v>
      </c>
      <c r="F169" s="663">
        <v>7</v>
      </c>
      <c r="G169" s="663">
        <v>16443</v>
      </c>
      <c r="H169" s="663">
        <v>1</v>
      </c>
      <c r="I169" s="663">
        <v>2349</v>
      </c>
      <c r="J169" s="663">
        <v>27</v>
      </c>
      <c r="K169" s="663">
        <v>63747</v>
      </c>
      <c r="L169" s="663">
        <v>3.8768472906403941</v>
      </c>
      <c r="M169" s="663">
        <v>2361</v>
      </c>
      <c r="N169" s="663">
        <v>21</v>
      </c>
      <c r="O169" s="663">
        <v>49959</v>
      </c>
      <c r="P169" s="676">
        <v>3.0383141762452106</v>
      </c>
      <c r="Q169" s="664">
        <v>2379</v>
      </c>
    </row>
    <row r="170" spans="1:17" ht="14.4" customHeight="1" x14ac:dyDescent="0.3">
      <c r="A170" s="659" t="s">
        <v>556</v>
      </c>
      <c r="B170" s="660" t="s">
        <v>3152</v>
      </c>
      <c r="C170" s="660" t="s">
        <v>2950</v>
      </c>
      <c r="D170" s="660" t="s">
        <v>3364</v>
      </c>
      <c r="E170" s="660" t="s">
        <v>3365</v>
      </c>
      <c r="F170" s="663">
        <v>2</v>
      </c>
      <c r="G170" s="663">
        <v>6622</v>
      </c>
      <c r="H170" s="663">
        <v>1</v>
      </c>
      <c r="I170" s="663">
        <v>3311</v>
      </c>
      <c r="J170" s="663"/>
      <c r="K170" s="663"/>
      <c r="L170" s="663"/>
      <c r="M170" s="663"/>
      <c r="N170" s="663"/>
      <c r="O170" s="663"/>
      <c r="P170" s="676"/>
      <c r="Q170" s="664"/>
    </row>
    <row r="171" spans="1:17" ht="14.4" customHeight="1" x14ac:dyDescent="0.3">
      <c r="A171" s="659" t="s">
        <v>556</v>
      </c>
      <c r="B171" s="660" t="s">
        <v>3152</v>
      </c>
      <c r="C171" s="660" t="s">
        <v>2950</v>
      </c>
      <c r="D171" s="660" t="s">
        <v>3366</v>
      </c>
      <c r="E171" s="660" t="s">
        <v>3367</v>
      </c>
      <c r="F171" s="663">
        <v>7</v>
      </c>
      <c r="G171" s="663">
        <v>8813</v>
      </c>
      <c r="H171" s="663">
        <v>1</v>
      </c>
      <c r="I171" s="663">
        <v>1259</v>
      </c>
      <c r="J171" s="663">
        <v>1</v>
      </c>
      <c r="K171" s="663">
        <v>1266</v>
      </c>
      <c r="L171" s="663">
        <v>0.143651424032679</v>
      </c>
      <c r="M171" s="663">
        <v>1266</v>
      </c>
      <c r="N171" s="663">
        <v>4</v>
      </c>
      <c r="O171" s="663">
        <v>5106</v>
      </c>
      <c r="P171" s="676">
        <v>0.57937138318393278</v>
      </c>
      <c r="Q171" s="664">
        <v>1276.5</v>
      </c>
    </row>
    <row r="172" spans="1:17" ht="14.4" customHeight="1" x14ac:dyDescent="0.3">
      <c r="A172" s="659" t="s">
        <v>556</v>
      </c>
      <c r="B172" s="660" t="s">
        <v>3152</v>
      </c>
      <c r="C172" s="660" t="s">
        <v>2950</v>
      </c>
      <c r="D172" s="660" t="s">
        <v>3368</v>
      </c>
      <c r="E172" s="660" t="s">
        <v>3369</v>
      </c>
      <c r="F172" s="663"/>
      <c r="G172" s="663"/>
      <c r="H172" s="663"/>
      <c r="I172" s="663"/>
      <c r="J172" s="663">
        <v>3</v>
      </c>
      <c r="K172" s="663">
        <v>1587</v>
      </c>
      <c r="L172" s="663"/>
      <c r="M172" s="663">
        <v>529</v>
      </c>
      <c r="N172" s="663"/>
      <c r="O172" s="663"/>
      <c r="P172" s="676"/>
      <c r="Q172" s="664"/>
    </row>
    <row r="173" spans="1:17" ht="14.4" customHeight="1" x14ac:dyDescent="0.3">
      <c r="A173" s="659" t="s">
        <v>556</v>
      </c>
      <c r="B173" s="660" t="s">
        <v>3152</v>
      </c>
      <c r="C173" s="660" t="s">
        <v>2950</v>
      </c>
      <c r="D173" s="660" t="s">
        <v>3370</v>
      </c>
      <c r="E173" s="660" t="s">
        <v>3371</v>
      </c>
      <c r="F173" s="663">
        <v>1</v>
      </c>
      <c r="G173" s="663">
        <v>1680</v>
      </c>
      <c r="H173" s="663">
        <v>1</v>
      </c>
      <c r="I173" s="663">
        <v>1680</v>
      </c>
      <c r="J173" s="663">
        <v>3</v>
      </c>
      <c r="K173" s="663">
        <v>5061</v>
      </c>
      <c r="L173" s="663">
        <v>3.0125000000000002</v>
      </c>
      <c r="M173" s="663">
        <v>1687</v>
      </c>
      <c r="N173" s="663">
        <v>1</v>
      </c>
      <c r="O173" s="663">
        <v>1701</v>
      </c>
      <c r="P173" s="676">
        <v>1.0125</v>
      </c>
      <c r="Q173" s="664">
        <v>1701</v>
      </c>
    </row>
    <row r="174" spans="1:17" ht="14.4" customHeight="1" x14ac:dyDescent="0.3">
      <c r="A174" s="659" t="s">
        <v>556</v>
      </c>
      <c r="B174" s="660" t="s">
        <v>3152</v>
      </c>
      <c r="C174" s="660" t="s">
        <v>2950</v>
      </c>
      <c r="D174" s="660" t="s">
        <v>3102</v>
      </c>
      <c r="E174" s="660" t="s">
        <v>3103</v>
      </c>
      <c r="F174" s="663">
        <v>1</v>
      </c>
      <c r="G174" s="663">
        <v>92</v>
      </c>
      <c r="H174" s="663">
        <v>1</v>
      </c>
      <c r="I174" s="663">
        <v>92</v>
      </c>
      <c r="J174" s="663">
        <v>2</v>
      </c>
      <c r="K174" s="663">
        <v>184</v>
      </c>
      <c r="L174" s="663">
        <v>2</v>
      </c>
      <c r="M174" s="663">
        <v>92</v>
      </c>
      <c r="N174" s="663"/>
      <c r="O174" s="663"/>
      <c r="P174" s="676"/>
      <c r="Q174" s="664"/>
    </row>
    <row r="175" spans="1:17" ht="14.4" customHeight="1" x14ac:dyDescent="0.3">
      <c r="A175" s="659" t="s">
        <v>556</v>
      </c>
      <c r="B175" s="660" t="s">
        <v>3152</v>
      </c>
      <c r="C175" s="660" t="s">
        <v>2950</v>
      </c>
      <c r="D175" s="660" t="s">
        <v>3372</v>
      </c>
      <c r="E175" s="660" t="s">
        <v>3373</v>
      </c>
      <c r="F175" s="663">
        <v>3</v>
      </c>
      <c r="G175" s="663">
        <v>4698</v>
      </c>
      <c r="H175" s="663">
        <v>1</v>
      </c>
      <c r="I175" s="663">
        <v>1566</v>
      </c>
      <c r="J175" s="663"/>
      <c r="K175" s="663"/>
      <c r="L175" s="663"/>
      <c r="M175" s="663"/>
      <c r="N175" s="663"/>
      <c r="O175" s="663"/>
      <c r="P175" s="676"/>
      <c r="Q175" s="664"/>
    </row>
    <row r="176" spans="1:17" ht="14.4" customHeight="1" x14ac:dyDescent="0.3">
      <c r="A176" s="659" t="s">
        <v>556</v>
      </c>
      <c r="B176" s="660" t="s">
        <v>3152</v>
      </c>
      <c r="C176" s="660" t="s">
        <v>2950</v>
      </c>
      <c r="D176" s="660" t="s">
        <v>3374</v>
      </c>
      <c r="E176" s="660" t="s">
        <v>3375</v>
      </c>
      <c r="F176" s="663"/>
      <c r="G176" s="663"/>
      <c r="H176" s="663"/>
      <c r="I176" s="663"/>
      <c r="J176" s="663">
        <v>4</v>
      </c>
      <c r="K176" s="663">
        <v>8184</v>
      </c>
      <c r="L176" s="663"/>
      <c r="M176" s="663">
        <v>2046</v>
      </c>
      <c r="N176" s="663">
        <v>6</v>
      </c>
      <c r="O176" s="663">
        <v>12381</v>
      </c>
      <c r="P176" s="676"/>
      <c r="Q176" s="664">
        <v>2063.5</v>
      </c>
    </row>
    <row r="177" spans="1:17" ht="14.4" customHeight="1" x14ac:dyDescent="0.3">
      <c r="A177" s="659" t="s">
        <v>556</v>
      </c>
      <c r="B177" s="660" t="s">
        <v>3152</v>
      </c>
      <c r="C177" s="660" t="s">
        <v>2950</v>
      </c>
      <c r="D177" s="660" t="s">
        <v>3376</v>
      </c>
      <c r="E177" s="660" t="s">
        <v>3377</v>
      </c>
      <c r="F177" s="663"/>
      <c r="G177" s="663"/>
      <c r="H177" s="663"/>
      <c r="I177" s="663"/>
      <c r="J177" s="663">
        <v>4</v>
      </c>
      <c r="K177" s="663">
        <v>1072</v>
      </c>
      <c r="L177" s="663"/>
      <c r="M177" s="663">
        <v>268</v>
      </c>
      <c r="N177" s="663">
        <v>2</v>
      </c>
      <c r="O177" s="663">
        <v>542</v>
      </c>
      <c r="P177" s="676"/>
      <c r="Q177" s="664">
        <v>271</v>
      </c>
    </row>
    <row r="178" spans="1:17" ht="14.4" customHeight="1" x14ac:dyDescent="0.3">
      <c r="A178" s="659" t="s">
        <v>556</v>
      </c>
      <c r="B178" s="660" t="s">
        <v>3152</v>
      </c>
      <c r="C178" s="660" t="s">
        <v>2950</v>
      </c>
      <c r="D178" s="660" t="s">
        <v>3378</v>
      </c>
      <c r="E178" s="660" t="s">
        <v>3379</v>
      </c>
      <c r="F178" s="663">
        <v>2</v>
      </c>
      <c r="G178" s="663">
        <v>1328</v>
      </c>
      <c r="H178" s="663">
        <v>1</v>
      </c>
      <c r="I178" s="663">
        <v>664</v>
      </c>
      <c r="J178" s="663"/>
      <c r="K178" s="663"/>
      <c r="L178" s="663"/>
      <c r="M178" s="663"/>
      <c r="N178" s="663">
        <v>1</v>
      </c>
      <c r="O178" s="663">
        <v>674</v>
      </c>
      <c r="P178" s="676">
        <v>0.50753012048192769</v>
      </c>
      <c r="Q178" s="664">
        <v>674</v>
      </c>
    </row>
    <row r="179" spans="1:17" ht="14.4" customHeight="1" x14ac:dyDescent="0.3">
      <c r="A179" s="659" t="s">
        <v>556</v>
      </c>
      <c r="B179" s="660" t="s">
        <v>3152</v>
      </c>
      <c r="C179" s="660" t="s">
        <v>2950</v>
      </c>
      <c r="D179" s="660" t="s">
        <v>3380</v>
      </c>
      <c r="E179" s="660" t="s">
        <v>3381</v>
      </c>
      <c r="F179" s="663">
        <v>1</v>
      </c>
      <c r="G179" s="663">
        <v>2187</v>
      </c>
      <c r="H179" s="663">
        <v>1</v>
      </c>
      <c r="I179" s="663">
        <v>2187</v>
      </c>
      <c r="J179" s="663"/>
      <c r="K179" s="663"/>
      <c r="L179" s="663"/>
      <c r="M179" s="663"/>
      <c r="N179" s="663"/>
      <c r="O179" s="663"/>
      <c r="P179" s="676"/>
      <c r="Q179" s="664"/>
    </row>
    <row r="180" spans="1:17" ht="14.4" customHeight="1" x14ac:dyDescent="0.3">
      <c r="A180" s="659" t="s">
        <v>556</v>
      </c>
      <c r="B180" s="660" t="s">
        <v>3152</v>
      </c>
      <c r="C180" s="660" t="s">
        <v>2950</v>
      </c>
      <c r="D180" s="660" t="s">
        <v>3382</v>
      </c>
      <c r="E180" s="660" t="s">
        <v>3383</v>
      </c>
      <c r="F180" s="663"/>
      <c r="G180" s="663"/>
      <c r="H180" s="663"/>
      <c r="I180" s="663"/>
      <c r="J180" s="663"/>
      <c r="K180" s="663"/>
      <c r="L180" s="663"/>
      <c r="M180" s="663"/>
      <c r="N180" s="663">
        <v>2</v>
      </c>
      <c r="O180" s="663">
        <v>11668</v>
      </c>
      <c r="P180" s="676"/>
      <c r="Q180" s="664">
        <v>5834</v>
      </c>
    </row>
    <row r="181" spans="1:17" ht="14.4" customHeight="1" x14ac:dyDescent="0.3">
      <c r="A181" s="659" t="s">
        <v>556</v>
      </c>
      <c r="B181" s="660" t="s">
        <v>3152</v>
      </c>
      <c r="C181" s="660" t="s">
        <v>2950</v>
      </c>
      <c r="D181" s="660" t="s">
        <v>3384</v>
      </c>
      <c r="E181" s="660" t="s">
        <v>3385</v>
      </c>
      <c r="F181" s="663"/>
      <c r="G181" s="663"/>
      <c r="H181" s="663"/>
      <c r="I181" s="663"/>
      <c r="J181" s="663"/>
      <c r="K181" s="663"/>
      <c r="L181" s="663"/>
      <c r="M181" s="663"/>
      <c r="N181" s="663">
        <v>3</v>
      </c>
      <c r="O181" s="663">
        <v>8757</v>
      </c>
      <c r="P181" s="676"/>
      <c r="Q181" s="664">
        <v>2919</v>
      </c>
    </row>
    <row r="182" spans="1:17" ht="14.4" customHeight="1" x14ac:dyDescent="0.3">
      <c r="A182" s="659" t="s">
        <v>556</v>
      </c>
      <c r="B182" s="660" t="s">
        <v>3152</v>
      </c>
      <c r="C182" s="660" t="s">
        <v>2950</v>
      </c>
      <c r="D182" s="660" t="s">
        <v>3386</v>
      </c>
      <c r="E182" s="660" t="s">
        <v>3387</v>
      </c>
      <c r="F182" s="663">
        <v>0</v>
      </c>
      <c r="G182" s="663">
        <v>0</v>
      </c>
      <c r="H182" s="663"/>
      <c r="I182" s="663"/>
      <c r="J182" s="663">
        <v>0</v>
      </c>
      <c r="K182" s="663">
        <v>0</v>
      </c>
      <c r="L182" s="663"/>
      <c r="M182" s="663"/>
      <c r="N182" s="663">
        <v>0</v>
      </c>
      <c r="O182" s="663">
        <v>0</v>
      </c>
      <c r="P182" s="676"/>
      <c r="Q182" s="664"/>
    </row>
    <row r="183" spans="1:17" ht="14.4" customHeight="1" x14ac:dyDescent="0.3">
      <c r="A183" s="659" t="s">
        <v>556</v>
      </c>
      <c r="B183" s="660" t="s">
        <v>3152</v>
      </c>
      <c r="C183" s="660" t="s">
        <v>2950</v>
      </c>
      <c r="D183" s="660" t="s">
        <v>3388</v>
      </c>
      <c r="E183" s="660" t="s">
        <v>3389</v>
      </c>
      <c r="F183" s="663">
        <v>197</v>
      </c>
      <c r="G183" s="663">
        <v>0</v>
      </c>
      <c r="H183" s="663"/>
      <c r="I183" s="663">
        <v>0</v>
      </c>
      <c r="J183" s="663">
        <v>289</v>
      </c>
      <c r="K183" s="663">
        <v>0</v>
      </c>
      <c r="L183" s="663"/>
      <c r="M183" s="663">
        <v>0</v>
      </c>
      <c r="N183" s="663">
        <v>235</v>
      </c>
      <c r="O183" s="663">
        <v>0</v>
      </c>
      <c r="P183" s="676"/>
      <c r="Q183" s="664">
        <v>0</v>
      </c>
    </row>
    <row r="184" spans="1:17" ht="14.4" customHeight="1" x14ac:dyDescent="0.3">
      <c r="A184" s="659" t="s">
        <v>556</v>
      </c>
      <c r="B184" s="660" t="s">
        <v>3152</v>
      </c>
      <c r="C184" s="660" t="s">
        <v>2950</v>
      </c>
      <c r="D184" s="660" t="s">
        <v>3011</v>
      </c>
      <c r="E184" s="660" t="s">
        <v>3012</v>
      </c>
      <c r="F184" s="663">
        <v>34</v>
      </c>
      <c r="G184" s="663">
        <v>0</v>
      </c>
      <c r="H184" s="663"/>
      <c r="I184" s="663">
        <v>0</v>
      </c>
      <c r="J184" s="663">
        <v>77</v>
      </c>
      <c r="K184" s="663">
        <v>0</v>
      </c>
      <c r="L184" s="663"/>
      <c r="M184" s="663">
        <v>0</v>
      </c>
      <c r="N184" s="663"/>
      <c r="O184" s="663"/>
      <c r="P184" s="676"/>
      <c r="Q184" s="664"/>
    </row>
    <row r="185" spans="1:17" ht="14.4" customHeight="1" x14ac:dyDescent="0.3">
      <c r="A185" s="659" t="s">
        <v>556</v>
      </c>
      <c r="B185" s="660" t="s">
        <v>3152</v>
      </c>
      <c r="C185" s="660" t="s">
        <v>2950</v>
      </c>
      <c r="D185" s="660" t="s">
        <v>3390</v>
      </c>
      <c r="E185" s="660" t="s">
        <v>3391</v>
      </c>
      <c r="F185" s="663">
        <v>61</v>
      </c>
      <c r="G185" s="663">
        <v>0</v>
      </c>
      <c r="H185" s="663"/>
      <c r="I185" s="663">
        <v>0</v>
      </c>
      <c r="J185" s="663">
        <v>46</v>
      </c>
      <c r="K185" s="663">
        <v>0</v>
      </c>
      <c r="L185" s="663"/>
      <c r="M185" s="663">
        <v>0</v>
      </c>
      <c r="N185" s="663">
        <v>50</v>
      </c>
      <c r="O185" s="663">
        <v>0</v>
      </c>
      <c r="P185" s="676"/>
      <c r="Q185" s="664">
        <v>0</v>
      </c>
    </row>
    <row r="186" spans="1:17" ht="14.4" customHeight="1" x14ac:dyDescent="0.3">
      <c r="A186" s="659" t="s">
        <v>556</v>
      </c>
      <c r="B186" s="660" t="s">
        <v>3152</v>
      </c>
      <c r="C186" s="660" t="s">
        <v>2950</v>
      </c>
      <c r="D186" s="660" t="s">
        <v>3392</v>
      </c>
      <c r="E186" s="660" t="s">
        <v>3393</v>
      </c>
      <c r="F186" s="663"/>
      <c r="G186" s="663"/>
      <c r="H186" s="663"/>
      <c r="I186" s="663"/>
      <c r="J186" s="663"/>
      <c r="K186" s="663"/>
      <c r="L186" s="663"/>
      <c r="M186" s="663"/>
      <c r="N186" s="663">
        <v>1</v>
      </c>
      <c r="O186" s="663">
        <v>116</v>
      </c>
      <c r="P186" s="676"/>
      <c r="Q186" s="664">
        <v>116</v>
      </c>
    </row>
    <row r="187" spans="1:17" ht="14.4" customHeight="1" x14ac:dyDescent="0.3">
      <c r="A187" s="659" t="s">
        <v>556</v>
      </c>
      <c r="B187" s="660" t="s">
        <v>3152</v>
      </c>
      <c r="C187" s="660" t="s">
        <v>2950</v>
      </c>
      <c r="D187" s="660" t="s">
        <v>3394</v>
      </c>
      <c r="E187" s="660" t="s">
        <v>3395</v>
      </c>
      <c r="F187" s="663">
        <v>24</v>
      </c>
      <c r="G187" s="663">
        <v>2472</v>
      </c>
      <c r="H187" s="663">
        <v>1</v>
      </c>
      <c r="I187" s="663">
        <v>103</v>
      </c>
      <c r="J187" s="663"/>
      <c r="K187" s="663"/>
      <c r="L187" s="663"/>
      <c r="M187" s="663"/>
      <c r="N187" s="663"/>
      <c r="O187" s="663"/>
      <c r="P187" s="676"/>
      <c r="Q187" s="664"/>
    </row>
    <row r="188" spans="1:17" ht="14.4" customHeight="1" x14ac:dyDescent="0.3">
      <c r="A188" s="659" t="s">
        <v>556</v>
      </c>
      <c r="B188" s="660" t="s">
        <v>3152</v>
      </c>
      <c r="C188" s="660" t="s">
        <v>2950</v>
      </c>
      <c r="D188" s="660" t="s">
        <v>3396</v>
      </c>
      <c r="E188" s="660" t="s">
        <v>2941</v>
      </c>
      <c r="F188" s="663">
        <v>278</v>
      </c>
      <c r="G188" s="663">
        <v>0</v>
      </c>
      <c r="H188" s="663"/>
      <c r="I188" s="663">
        <v>0</v>
      </c>
      <c r="J188" s="663">
        <v>338</v>
      </c>
      <c r="K188" s="663">
        <v>0</v>
      </c>
      <c r="L188" s="663"/>
      <c r="M188" s="663">
        <v>0</v>
      </c>
      <c r="N188" s="663"/>
      <c r="O188" s="663"/>
      <c r="P188" s="676"/>
      <c r="Q188" s="664"/>
    </row>
    <row r="189" spans="1:17" ht="14.4" customHeight="1" x14ac:dyDescent="0.3">
      <c r="A189" s="659" t="s">
        <v>556</v>
      </c>
      <c r="B189" s="660" t="s">
        <v>3152</v>
      </c>
      <c r="C189" s="660" t="s">
        <v>2950</v>
      </c>
      <c r="D189" s="660" t="s">
        <v>3396</v>
      </c>
      <c r="E189" s="660" t="s">
        <v>3397</v>
      </c>
      <c r="F189" s="663">
        <v>2482</v>
      </c>
      <c r="G189" s="663">
        <v>0</v>
      </c>
      <c r="H189" s="663"/>
      <c r="I189" s="663">
        <v>0</v>
      </c>
      <c r="J189" s="663">
        <v>1814</v>
      </c>
      <c r="K189" s="663">
        <v>0</v>
      </c>
      <c r="L189" s="663"/>
      <c r="M189" s="663">
        <v>0</v>
      </c>
      <c r="N189" s="663"/>
      <c r="O189" s="663"/>
      <c r="P189" s="676"/>
      <c r="Q189" s="664"/>
    </row>
    <row r="190" spans="1:17" ht="14.4" customHeight="1" x14ac:dyDescent="0.3">
      <c r="A190" s="659" t="s">
        <v>556</v>
      </c>
      <c r="B190" s="660" t="s">
        <v>3152</v>
      </c>
      <c r="C190" s="660" t="s">
        <v>2950</v>
      </c>
      <c r="D190" s="660" t="s">
        <v>3106</v>
      </c>
      <c r="E190" s="660" t="s">
        <v>3107</v>
      </c>
      <c r="F190" s="663">
        <v>30</v>
      </c>
      <c r="G190" s="663">
        <v>2250</v>
      </c>
      <c r="H190" s="663">
        <v>1</v>
      </c>
      <c r="I190" s="663">
        <v>75</v>
      </c>
      <c r="J190" s="663">
        <v>15</v>
      </c>
      <c r="K190" s="663">
        <v>1215</v>
      </c>
      <c r="L190" s="663">
        <v>0.54</v>
      </c>
      <c r="M190" s="663">
        <v>81</v>
      </c>
      <c r="N190" s="663">
        <v>15</v>
      </c>
      <c r="O190" s="663">
        <v>1224</v>
      </c>
      <c r="P190" s="676">
        <v>0.54400000000000004</v>
      </c>
      <c r="Q190" s="664">
        <v>81.599999999999994</v>
      </c>
    </row>
    <row r="191" spans="1:17" ht="14.4" customHeight="1" x14ac:dyDescent="0.3">
      <c r="A191" s="659" t="s">
        <v>556</v>
      </c>
      <c r="B191" s="660" t="s">
        <v>3152</v>
      </c>
      <c r="C191" s="660" t="s">
        <v>2950</v>
      </c>
      <c r="D191" s="660" t="s">
        <v>3398</v>
      </c>
      <c r="E191" s="660" t="s">
        <v>3399</v>
      </c>
      <c r="F191" s="663">
        <v>2974</v>
      </c>
      <c r="G191" s="663">
        <v>3146393</v>
      </c>
      <c r="H191" s="663">
        <v>1</v>
      </c>
      <c r="I191" s="663">
        <v>1057.9667114996637</v>
      </c>
      <c r="J191" s="663">
        <v>2369</v>
      </c>
      <c r="K191" s="663">
        <v>2502814</v>
      </c>
      <c r="L191" s="663">
        <v>0.79545498607453047</v>
      </c>
      <c r="M191" s="663">
        <v>1056.485436893204</v>
      </c>
      <c r="N191" s="663">
        <v>2622</v>
      </c>
      <c r="O191" s="663">
        <v>2810407</v>
      </c>
      <c r="P191" s="676">
        <v>0.89321550105152159</v>
      </c>
      <c r="Q191" s="664">
        <v>1071.8562166285278</v>
      </c>
    </row>
    <row r="192" spans="1:17" ht="14.4" customHeight="1" x14ac:dyDescent="0.3">
      <c r="A192" s="659" t="s">
        <v>556</v>
      </c>
      <c r="B192" s="660" t="s">
        <v>3152</v>
      </c>
      <c r="C192" s="660" t="s">
        <v>2950</v>
      </c>
      <c r="D192" s="660" t="s">
        <v>3400</v>
      </c>
      <c r="E192" s="660" t="s">
        <v>3401</v>
      </c>
      <c r="F192" s="663">
        <v>10</v>
      </c>
      <c r="G192" s="663">
        <v>34900</v>
      </c>
      <c r="H192" s="663">
        <v>1</v>
      </c>
      <c r="I192" s="663">
        <v>3490</v>
      </c>
      <c r="J192" s="663"/>
      <c r="K192" s="663"/>
      <c r="L192" s="663"/>
      <c r="M192" s="663"/>
      <c r="N192" s="663"/>
      <c r="O192" s="663"/>
      <c r="P192" s="676"/>
      <c r="Q192" s="664"/>
    </row>
    <row r="193" spans="1:17" ht="14.4" customHeight="1" x14ac:dyDescent="0.3">
      <c r="A193" s="659" t="s">
        <v>556</v>
      </c>
      <c r="B193" s="660" t="s">
        <v>3152</v>
      </c>
      <c r="C193" s="660" t="s">
        <v>2950</v>
      </c>
      <c r="D193" s="660" t="s">
        <v>3402</v>
      </c>
      <c r="E193" s="660" t="s">
        <v>3403</v>
      </c>
      <c r="F193" s="663">
        <v>2</v>
      </c>
      <c r="G193" s="663">
        <v>1330</v>
      </c>
      <c r="H193" s="663">
        <v>1</v>
      </c>
      <c r="I193" s="663">
        <v>665</v>
      </c>
      <c r="J193" s="663"/>
      <c r="K193" s="663"/>
      <c r="L193" s="663"/>
      <c r="M193" s="663"/>
      <c r="N193" s="663"/>
      <c r="O193" s="663"/>
      <c r="P193" s="676"/>
      <c r="Q193" s="664"/>
    </row>
    <row r="194" spans="1:17" ht="14.4" customHeight="1" x14ac:dyDescent="0.3">
      <c r="A194" s="659" t="s">
        <v>556</v>
      </c>
      <c r="B194" s="660" t="s">
        <v>3152</v>
      </c>
      <c r="C194" s="660" t="s">
        <v>2950</v>
      </c>
      <c r="D194" s="660" t="s">
        <v>3027</v>
      </c>
      <c r="E194" s="660" t="s">
        <v>3028</v>
      </c>
      <c r="F194" s="663">
        <v>3</v>
      </c>
      <c r="G194" s="663">
        <v>0</v>
      </c>
      <c r="H194" s="663"/>
      <c r="I194" s="663">
        <v>0</v>
      </c>
      <c r="J194" s="663">
        <v>3</v>
      </c>
      <c r="K194" s="663">
        <v>0</v>
      </c>
      <c r="L194" s="663"/>
      <c r="M194" s="663">
        <v>0</v>
      </c>
      <c r="N194" s="663">
        <v>4</v>
      </c>
      <c r="O194" s="663">
        <v>0</v>
      </c>
      <c r="P194" s="676"/>
      <c r="Q194" s="664">
        <v>0</v>
      </c>
    </row>
    <row r="195" spans="1:17" ht="14.4" customHeight="1" x14ac:dyDescent="0.3">
      <c r="A195" s="659" t="s">
        <v>556</v>
      </c>
      <c r="B195" s="660" t="s">
        <v>3152</v>
      </c>
      <c r="C195" s="660" t="s">
        <v>2950</v>
      </c>
      <c r="D195" s="660" t="s">
        <v>3404</v>
      </c>
      <c r="E195" s="660" t="s">
        <v>3405</v>
      </c>
      <c r="F195" s="663"/>
      <c r="G195" s="663"/>
      <c r="H195" s="663"/>
      <c r="I195" s="663"/>
      <c r="J195" s="663"/>
      <c r="K195" s="663"/>
      <c r="L195" s="663"/>
      <c r="M195" s="663"/>
      <c r="N195" s="663">
        <v>1</v>
      </c>
      <c r="O195" s="663">
        <v>1892</v>
      </c>
      <c r="P195" s="676"/>
      <c r="Q195" s="664">
        <v>1892</v>
      </c>
    </row>
    <row r="196" spans="1:17" ht="14.4" customHeight="1" x14ac:dyDescent="0.3">
      <c r="A196" s="659" t="s">
        <v>556</v>
      </c>
      <c r="B196" s="660" t="s">
        <v>3152</v>
      </c>
      <c r="C196" s="660" t="s">
        <v>2950</v>
      </c>
      <c r="D196" s="660" t="s">
        <v>3406</v>
      </c>
      <c r="E196" s="660" t="s">
        <v>3407</v>
      </c>
      <c r="F196" s="663">
        <v>15</v>
      </c>
      <c r="G196" s="663">
        <v>84975</v>
      </c>
      <c r="H196" s="663">
        <v>1</v>
      </c>
      <c r="I196" s="663">
        <v>5665</v>
      </c>
      <c r="J196" s="663">
        <v>1</v>
      </c>
      <c r="K196" s="663">
        <v>5701</v>
      </c>
      <c r="L196" s="663">
        <v>6.7090320682553689E-2</v>
      </c>
      <c r="M196" s="663">
        <v>5701</v>
      </c>
      <c r="N196" s="663"/>
      <c r="O196" s="663"/>
      <c r="P196" s="676"/>
      <c r="Q196" s="664"/>
    </row>
    <row r="197" spans="1:17" ht="14.4" customHeight="1" x14ac:dyDescent="0.3">
      <c r="A197" s="659" t="s">
        <v>556</v>
      </c>
      <c r="B197" s="660" t="s">
        <v>3152</v>
      </c>
      <c r="C197" s="660" t="s">
        <v>2950</v>
      </c>
      <c r="D197" s="660" t="s">
        <v>3136</v>
      </c>
      <c r="E197" s="660" t="s">
        <v>3137</v>
      </c>
      <c r="F197" s="663"/>
      <c r="G197" s="663"/>
      <c r="H197" s="663"/>
      <c r="I197" s="663"/>
      <c r="J197" s="663">
        <v>2</v>
      </c>
      <c r="K197" s="663">
        <v>1368</v>
      </c>
      <c r="L197" s="663"/>
      <c r="M197" s="663">
        <v>684</v>
      </c>
      <c r="N197" s="663">
        <v>3</v>
      </c>
      <c r="O197" s="663">
        <v>2062</v>
      </c>
      <c r="P197" s="676"/>
      <c r="Q197" s="664">
        <v>687.33333333333337</v>
      </c>
    </row>
    <row r="198" spans="1:17" ht="14.4" customHeight="1" x14ac:dyDescent="0.3">
      <c r="A198" s="659" t="s">
        <v>556</v>
      </c>
      <c r="B198" s="660" t="s">
        <v>3152</v>
      </c>
      <c r="C198" s="660" t="s">
        <v>2950</v>
      </c>
      <c r="D198" s="660" t="s">
        <v>3408</v>
      </c>
      <c r="E198" s="660" t="s">
        <v>3409</v>
      </c>
      <c r="F198" s="663"/>
      <c r="G198" s="663"/>
      <c r="H198" s="663"/>
      <c r="I198" s="663"/>
      <c r="J198" s="663">
        <v>1</v>
      </c>
      <c r="K198" s="663">
        <v>2843</v>
      </c>
      <c r="L198" s="663"/>
      <c r="M198" s="663">
        <v>2843</v>
      </c>
      <c r="N198" s="663">
        <v>5</v>
      </c>
      <c r="O198" s="663">
        <v>14296</v>
      </c>
      <c r="P198" s="676"/>
      <c r="Q198" s="664">
        <v>2859.2</v>
      </c>
    </row>
    <row r="199" spans="1:17" ht="14.4" customHeight="1" x14ac:dyDescent="0.3">
      <c r="A199" s="659" t="s">
        <v>556</v>
      </c>
      <c r="B199" s="660" t="s">
        <v>3152</v>
      </c>
      <c r="C199" s="660" t="s">
        <v>2950</v>
      </c>
      <c r="D199" s="660" t="s">
        <v>3410</v>
      </c>
      <c r="E199" s="660" t="s">
        <v>3411</v>
      </c>
      <c r="F199" s="663">
        <v>4</v>
      </c>
      <c r="G199" s="663">
        <v>0</v>
      </c>
      <c r="H199" s="663"/>
      <c r="I199" s="663">
        <v>0</v>
      </c>
      <c r="J199" s="663"/>
      <c r="K199" s="663"/>
      <c r="L199" s="663"/>
      <c r="M199" s="663"/>
      <c r="N199" s="663"/>
      <c r="O199" s="663"/>
      <c r="P199" s="676"/>
      <c r="Q199" s="664"/>
    </row>
    <row r="200" spans="1:17" ht="14.4" customHeight="1" x14ac:dyDescent="0.3">
      <c r="A200" s="659" t="s">
        <v>556</v>
      </c>
      <c r="B200" s="660" t="s">
        <v>3152</v>
      </c>
      <c r="C200" s="660" t="s">
        <v>2950</v>
      </c>
      <c r="D200" s="660" t="s">
        <v>3412</v>
      </c>
      <c r="E200" s="660" t="s">
        <v>3413</v>
      </c>
      <c r="F200" s="663">
        <v>1</v>
      </c>
      <c r="G200" s="663">
        <v>107</v>
      </c>
      <c r="H200" s="663">
        <v>1</v>
      </c>
      <c r="I200" s="663">
        <v>107</v>
      </c>
      <c r="J200" s="663"/>
      <c r="K200" s="663"/>
      <c r="L200" s="663"/>
      <c r="M200" s="663"/>
      <c r="N200" s="663"/>
      <c r="O200" s="663"/>
      <c r="P200" s="676"/>
      <c r="Q200" s="664"/>
    </row>
    <row r="201" spans="1:17" ht="14.4" customHeight="1" x14ac:dyDescent="0.3">
      <c r="A201" s="659" t="s">
        <v>556</v>
      </c>
      <c r="B201" s="660" t="s">
        <v>3152</v>
      </c>
      <c r="C201" s="660" t="s">
        <v>2950</v>
      </c>
      <c r="D201" s="660" t="s">
        <v>3414</v>
      </c>
      <c r="E201" s="660" t="s">
        <v>3415</v>
      </c>
      <c r="F201" s="663"/>
      <c r="G201" s="663"/>
      <c r="H201" s="663"/>
      <c r="I201" s="663"/>
      <c r="J201" s="663">
        <v>5</v>
      </c>
      <c r="K201" s="663">
        <v>13160</v>
      </c>
      <c r="L201" s="663"/>
      <c r="M201" s="663">
        <v>2632</v>
      </c>
      <c r="N201" s="663">
        <v>15</v>
      </c>
      <c r="O201" s="663">
        <v>39656</v>
      </c>
      <c r="P201" s="676"/>
      <c r="Q201" s="664">
        <v>2643.7333333333331</v>
      </c>
    </row>
    <row r="202" spans="1:17" ht="14.4" customHeight="1" x14ac:dyDescent="0.3">
      <c r="A202" s="659" t="s">
        <v>556</v>
      </c>
      <c r="B202" s="660" t="s">
        <v>3152</v>
      </c>
      <c r="C202" s="660" t="s">
        <v>2950</v>
      </c>
      <c r="D202" s="660" t="s">
        <v>3416</v>
      </c>
      <c r="E202" s="660" t="s">
        <v>3417</v>
      </c>
      <c r="F202" s="663">
        <v>13</v>
      </c>
      <c r="G202" s="663">
        <v>31863</v>
      </c>
      <c r="H202" s="663">
        <v>1</v>
      </c>
      <c r="I202" s="663">
        <v>2451</v>
      </c>
      <c r="J202" s="663">
        <v>10</v>
      </c>
      <c r="K202" s="663">
        <v>24680</v>
      </c>
      <c r="L202" s="663">
        <v>0.77456611116341834</v>
      </c>
      <c r="M202" s="663">
        <v>2468</v>
      </c>
      <c r="N202" s="663">
        <v>6</v>
      </c>
      <c r="O202" s="663">
        <v>14838</v>
      </c>
      <c r="P202" s="676">
        <v>0.46568119762734206</v>
      </c>
      <c r="Q202" s="664">
        <v>2473</v>
      </c>
    </row>
    <row r="203" spans="1:17" ht="14.4" customHeight="1" x14ac:dyDescent="0.3">
      <c r="A203" s="659" t="s">
        <v>556</v>
      </c>
      <c r="B203" s="660" t="s">
        <v>3152</v>
      </c>
      <c r="C203" s="660" t="s">
        <v>2950</v>
      </c>
      <c r="D203" s="660" t="s">
        <v>3418</v>
      </c>
      <c r="E203" s="660" t="s">
        <v>3419</v>
      </c>
      <c r="F203" s="663">
        <v>1</v>
      </c>
      <c r="G203" s="663">
        <v>5189</v>
      </c>
      <c r="H203" s="663">
        <v>1</v>
      </c>
      <c r="I203" s="663">
        <v>5189</v>
      </c>
      <c r="J203" s="663">
        <v>1</v>
      </c>
      <c r="K203" s="663">
        <v>5227</v>
      </c>
      <c r="L203" s="663">
        <v>1.0073231836577374</v>
      </c>
      <c r="M203" s="663">
        <v>5227</v>
      </c>
      <c r="N203" s="663">
        <v>1</v>
      </c>
      <c r="O203" s="663">
        <v>5227</v>
      </c>
      <c r="P203" s="676">
        <v>1.0073231836577374</v>
      </c>
      <c r="Q203" s="664">
        <v>5227</v>
      </c>
    </row>
    <row r="204" spans="1:17" ht="14.4" customHeight="1" x14ac:dyDescent="0.3">
      <c r="A204" s="659" t="s">
        <v>556</v>
      </c>
      <c r="B204" s="660" t="s">
        <v>3152</v>
      </c>
      <c r="C204" s="660" t="s">
        <v>2950</v>
      </c>
      <c r="D204" s="660" t="s">
        <v>3420</v>
      </c>
      <c r="E204" s="660" t="s">
        <v>3421</v>
      </c>
      <c r="F204" s="663">
        <v>10</v>
      </c>
      <c r="G204" s="663">
        <v>21720</v>
      </c>
      <c r="H204" s="663">
        <v>1</v>
      </c>
      <c r="I204" s="663">
        <v>2172</v>
      </c>
      <c r="J204" s="663">
        <v>18</v>
      </c>
      <c r="K204" s="663">
        <v>39402</v>
      </c>
      <c r="L204" s="663">
        <v>1.8140883977900553</v>
      </c>
      <c r="M204" s="663">
        <v>2189</v>
      </c>
      <c r="N204" s="663">
        <v>16</v>
      </c>
      <c r="O204" s="663">
        <v>35444</v>
      </c>
      <c r="P204" s="676">
        <v>1.6318600368324125</v>
      </c>
      <c r="Q204" s="664">
        <v>2215.25</v>
      </c>
    </row>
    <row r="205" spans="1:17" ht="14.4" customHeight="1" x14ac:dyDescent="0.3">
      <c r="A205" s="659" t="s">
        <v>556</v>
      </c>
      <c r="B205" s="660" t="s">
        <v>3152</v>
      </c>
      <c r="C205" s="660" t="s">
        <v>2950</v>
      </c>
      <c r="D205" s="660" t="s">
        <v>3422</v>
      </c>
      <c r="E205" s="660" t="s">
        <v>3423</v>
      </c>
      <c r="F205" s="663">
        <v>24</v>
      </c>
      <c r="G205" s="663">
        <v>11472</v>
      </c>
      <c r="H205" s="663">
        <v>1</v>
      </c>
      <c r="I205" s="663">
        <v>478</v>
      </c>
      <c r="J205" s="663"/>
      <c r="K205" s="663"/>
      <c r="L205" s="663"/>
      <c r="M205" s="663"/>
      <c r="N205" s="663"/>
      <c r="O205" s="663"/>
      <c r="P205" s="676"/>
      <c r="Q205" s="664"/>
    </row>
    <row r="206" spans="1:17" ht="14.4" customHeight="1" x14ac:dyDescent="0.3">
      <c r="A206" s="659" t="s">
        <v>556</v>
      </c>
      <c r="B206" s="660" t="s">
        <v>3152</v>
      </c>
      <c r="C206" s="660" t="s">
        <v>2950</v>
      </c>
      <c r="D206" s="660" t="s">
        <v>3116</v>
      </c>
      <c r="E206" s="660" t="s">
        <v>3117</v>
      </c>
      <c r="F206" s="663">
        <v>2</v>
      </c>
      <c r="G206" s="663">
        <v>620</v>
      </c>
      <c r="H206" s="663">
        <v>1</v>
      </c>
      <c r="I206" s="663">
        <v>310</v>
      </c>
      <c r="J206" s="663">
        <v>1</v>
      </c>
      <c r="K206" s="663">
        <v>312</v>
      </c>
      <c r="L206" s="663">
        <v>0.50322580645161286</v>
      </c>
      <c r="M206" s="663">
        <v>312</v>
      </c>
      <c r="N206" s="663"/>
      <c r="O206" s="663"/>
      <c r="P206" s="676"/>
      <c r="Q206" s="664"/>
    </row>
    <row r="207" spans="1:17" ht="14.4" customHeight="1" x14ac:dyDescent="0.3">
      <c r="A207" s="659" t="s">
        <v>556</v>
      </c>
      <c r="B207" s="660" t="s">
        <v>3152</v>
      </c>
      <c r="C207" s="660" t="s">
        <v>2950</v>
      </c>
      <c r="D207" s="660" t="s">
        <v>3424</v>
      </c>
      <c r="E207" s="660" t="s">
        <v>3425</v>
      </c>
      <c r="F207" s="663">
        <v>637</v>
      </c>
      <c r="G207" s="663">
        <v>217851</v>
      </c>
      <c r="H207" s="663">
        <v>1</v>
      </c>
      <c r="I207" s="663">
        <v>341.99529042386183</v>
      </c>
      <c r="J207" s="663">
        <v>487</v>
      </c>
      <c r="K207" s="663">
        <v>167524</v>
      </c>
      <c r="L207" s="663">
        <v>0.76898430578698285</v>
      </c>
      <c r="M207" s="663">
        <v>343.99178644763862</v>
      </c>
      <c r="N207" s="663">
        <v>615</v>
      </c>
      <c r="O207" s="663">
        <v>213180</v>
      </c>
      <c r="P207" s="676">
        <v>0.97855873968905349</v>
      </c>
      <c r="Q207" s="664">
        <v>346.63414634146341</v>
      </c>
    </row>
    <row r="208" spans="1:17" ht="14.4" customHeight="1" x14ac:dyDescent="0.3">
      <c r="A208" s="659" t="s">
        <v>556</v>
      </c>
      <c r="B208" s="660" t="s">
        <v>3152</v>
      </c>
      <c r="C208" s="660" t="s">
        <v>2950</v>
      </c>
      <c r="D208" s="660" t="s">
        <v>3426</v>
      </c>
      <c r="E208" s="660" t="s">
        <v>3427</v>
      </c>
      <c r="F208" s="663">
        <v>13</v>
      </c>
      <c r="G208" s="663">
        <v>17303</v>
      </c>
      <c r="H208" s="663">
        <v>1</v>
      </c>
      <c r="I208" s="663">
        <v>1331</v>
      </c>
      <c r="J208" s="663">
        <v>10</v>
      </c>
      <c r="K208" s="663">
        <v>13380</v>
      </c>
      <c r="L208" s="663">
        <v>0.77327631046639311</v>
      </c>
      <c r="M208" s="663">
        <v>1338</v>
      </c>
      <c r="N208" s="663">
        <v>9</v>
      </c>
      <c r="O208" s="663">
        <v>12112</v>
      </c>
      <c r="P208" s="676">
        <v>0.69999422065537764</v>
      </c>
      <c r="Q208" s="664">
        <v>1345.7777777777778</v>
      </c>
    </row>
    <row r="209" spans="1:17" ht="14.4" customHeight="1" x14ac:dyDescent="0.3">
      <c r="A209" s="659" t="s">
        <v>556</v>
      </c>
      <c r="B209" s="660" t="s">
        <v>3152</v>
      </c>
      <c r="C209" s="660" t="s">
        <v>2950</v>
      </c>
      <c r="D209" s="660" t="s">
        <v>3428</v>
      </c>
      <c r="E209" s="660" t="s">
        <v>3429</v>
      </c>
      <c r="F209" s="663">
        <v>96</v>
      </c>
      <c r="G209" s="663">
        <v>229522</v>
      </c>
      <c r="H209" s="663">
        <v>1</v>
      </c>
      <c r="I209" s="663">
        <v>2390.8541666666665</v>
      </c>
      <c r="J209" s="663">
        <v>91</v>
      </c>
      <c r="K209" s="663">
        <v>219128</v>
      </c>
      <c r="L209" s="663">
        <v>0.95471458073735849</v>
      </c>
      <c r="M209" s="663">
        <v>2408</v>
      </c>
      <c r="N209" s="663">
        <v>67</v>
      </c>
      <c r="O209" s="663">
        <v>162836</v>
      </c>
      <c r="P209" s="676">
        <v>0.70945704551197708</v>
      </c>
      <c r="Q209" s="664">
        <v>2430.3880597014927</v>
      </c>
    </row>
    <row r="210" spans="1:17" ht="14.4" customHeight="1" x14ac:dyDescent="0.3">
      <c r="A210" s="659" t="s">
        <v>556</v>
      </c>
      <c r="B210" s="660" t="s">
        <v>3152</v>
      </c>
      <c r="C210" s="660" t="s">
        <v>2950</v>
      </c>
      <c r="D210" s="660" t="s">
        <v>3430</v>
      </c>
      <c r="E210" s="660" t="s">
        <v>3431</v>
      </c>
      <c r="F210" s="663">
        <v>2</v>
      </c>
      <c r="G210" s="663">
        <v>8978</v>
      </c>
      <c r="H210" s="663">
        <v>1</v>
      </c>
      <c r="I210" s="663">
        <v>4489</v>
      </c>
      <c r="J210" s="663">
        <v>5</v>
      </c>
      <c r="K210" s="663">
        <v>22615</v>
      </c>
      <c r="L210" s="663">
        <v>2.5189351748719093</v>
      </c>
      <c r="M210" s="663">
        <v>4523</v>
      </c>
      <c r="N210" s="663">
        <v>2</v>
      </c>
      <c r="O210" s="663">
        <v>9108</v>
      </c>
      <c r="P210" s="676">
        <v>1.0144798396079304</v>
      </c>
      <c r="Q210" s="664">
        <v>4554</v>
      </c>
    </row>
    <row r="211" spans="1:17" ht="14.4" customHeight="1" x14ac:dyDescent="0.3">
      <c r="A211" s="659" t="s">
        <v>556</v>
      </c>
      <c r="B211" s="660" t="s">
        <v>3152</v>
      </c>
      <c r="C211" s="660" t="s">
        <v>2950</v>
      </c>
      <c r="D211" s="660" t="s">
        <v>3432</v>
      </c>
      <c r="E211" s="660" t="s">
        <v>3433</v>
      </c>
      <c r="F211" s="663">
        <v>3</v>
      </c>
      <c r="G211" s="663">
        <v>15027</v>
      </c>
      <c r="H211" s="663">
        <v>1</v>
      </c>
      <c r="I211" s="663">
        <v>5009</v>
      </c>
      <c r="J211" s="663">
        <v>4</v>
      </c>
      <c r="K211" s="663">
        <v>20172</v>
      </c>
      <c r="L211" s="663">
        <v>1.3423837093232183</v>
      </c>
      <c r="M211" s="663">
        <v>5043</v>
      </c>
      <c r="N211" s="663">
        <v>2</v>
      </c>
      <c r="O211" s="663">
        <v>10210</v>
      </c>
      <c r="P211" s="676">
        <v>0.67944366806415124</v>
      </c>
      <c r="Q211" s="664">
        <v>5105</v>
      </c>
    </row>
    <row r="212" spans="1:17" ht="14.4" customHeight="1" x14ac:dyDescent="0.3">
      <c r="A212" s="659" t="s">
        <v>556</v>
      </c>
      <c r="B212" s="660" t="s">
        <v>3152</v>
      </c>
      <c r="C212" s="660" t="s">
        <v>2950</v>
      </c>
      <c r="D212" s="660" t="s">
        <v>3434</v>
      </c>
      <c r="E212" s="660" t="s">
        <v>3435</v>
      </c>
      <c r="F212" s="663">
        <v>5</v>
      </c>
      <c r="G212" s="663">
        <v>14450</v>
      </c>
      <c r="H212" s="663">
        <v>1</v>
      </c>
      <c r="I212" s="663">
        <v>2890</v>
      </c>
      <c r="J212" s="663">
        <v>6</v>
      </c>
      <c r="K212" s="663">
        <v>17478</v>
      </c>
      <c r="L212" s="663">
        <v>1.2095501730103806</v>
      </c>
      <c r="M212" s="663">
        <v>2913</v>
      </c>
      <c r="N212" s="663">
        <v>4</v>
      </c>
      <c r="O212" s="663">
        <v>11812</v>
      </c>
      <c r="P212" s="676">
        <v>0.81743944636678201</v>
      </c>
      <c r="Q212" s="664">
        <v>2953</v>
      </c>
    </row>
    <row r="213" spans="1:17" ht="14.4" customHeight="1" x14ac:dyDescent="0.3">
      <c r="A213" s="659" t="s">
        <v>556</v>
      </c>
      <c r="B213" s="660" t="s">
        <v>3152</v>
      </c>
      <c r="C213" s="660" t="s">
        <v>2950</v>
      </c>
      <c r="D213" s="660" t="s">
        <v>3436</v>
      </c>
      <c r="E213" s="660" t="s">
        <v>3437</v>
      </c>
      <c r="F213" s="663">
        <v>1</v>
      </c>
      <c r="G213" s="663">
        <v>1242</v>
      </c>
      <c r="H213" s="663">
        <v>1</v>
      </c>
      <c r="I213" s="663">
        <v>1242</v>
      </c>
      <c r="J213" s="663">
        <v>3</v>
      </c>
      <c r="K213" s="663">
        <v>3753</v>
      </c>
      <c r="L213" s="663">
        <v>3.0217391304347827</v>
      </c>
      <c r="M213" s="663">
        <v>1251</v>
      </c>
      <c r="N213" s="663">
        <v>2</v>
      </c>
      <c r="O213" s="663">
        <v>2502</v>
      </c>
      <c r="P213" s="676">
        <v>2.0144927536231885</v>
      </c>
      <c r="Q213" s="664">
        <v>1251</v>
      </c>
    </row>
    <row r="214" spans="1:17" ht="14.4" customHeight="1" x14ac:dyDescent="0.3">
      <c r="A214" s="659" t="s">
        <v>556</v>
      </c>
      <c r="B214" s="660" t="s">
        <v>3152</v>
      </c>
      <c r="C214" s="660" t="s">
        <v>2950</v>
      </c>
      <c r="D214" s="660" t="s">
        <v>3438</v>
      </c>
      <c r="E214" s="660" t="s">
        <v>3439</v>
      </c>
      <c r="F214" s="663">
        <v>1</v>
      </c>
      <c r="G214" s="663">
        <v>2316</v>
      </c>
      <c r="H214" s="663">
        <v>1</v>
      </c>
      <c r="I214" s="663">
        <v>2316</v>
      </c>
      <c r="J214" s="663"/>
      <c r="K214" s="663"/>
      <c r="L214" s="663"/>
      <c r="M214" s="663"/>
      <c r="N214" s="663">
        <v>2</v>
      </c>
      <c r="O214" s="663">
        <v>4666</v>
      </c>
      <c r="P214" s="676">
        <v>2.0146804835924006</v>
      </c>
      <c r="Q214" s="664">
        <v>2333</v>
      </c>
    </row>
    <row r="215" spans="1:17" ht="14.4" customHeight="1" x14ac:dyDescent="0.3">
      <c r="A215" s="659" t="s">
        <v>556</v>
      </c>
      <c r="B215" s="660" t="s">
        <v>3152</v>
      </c>
      <c r="C215" s="660" t="s">
        <v>2950</v>
      </c>
      <c r="D215" s="660" t="s">
        <v>3118</v>
      </c>
      <c r="E215" s="660" t="s">
        <v>3119</v>
      </c>
      <c r="F215" s="663">
        <v>100</v>
      </c>
      <c r="G215" s="663">
        <v>59294</v>
      </c>
      <c r="H215" s="663">
        <v>1</v>
      </c>
      <c r="I215" s="663">
        <v>592.94000000000005</v>
      </c>
      <c r="J215" s="663">
        <v>50</v>
      </c>
      <c r="K215" s="663">
        <v>29850</v>
      </c>
      <c r="L215" s="663">
        <v>0.50342361790400381</v>
      </c>
      <c r="M215" s="663">
        <v>597</v>
      </c>
      <c r="N215" s="663">
        <v>52</v>
      </c>
      <c r="O215" s="663">
        <v>31372</v>
      </c>
      <c r="P215" s="676">
        <v>0.52909231962761827</v>
      </c>
      <c r="Q215" s="664">
        <v>603.30769230769226</v>
      </c>
    </row>
    <row r="216" spans="1:17" ht="14.4" customHeight="1" x14ac:dyDescent="0.3">
      <c r="A216" s="659" t="s">
        <v>556</v>
      </c>
      <c r="B216" s="660" t="s">
        <v>3152</v>
      </c>
      <c r="C216" s="660" t="s">
        <v>2950</v>
      </c>
      <c r="D216" s="660" t="s">
        <v>3440</v>
      </c>
      <c r="E216" s="660" t="s">
        <v>3441</v>
      </c>
      <c r="F216" s="663">
        <v>1</v>
      </c>
      <c r="G216" s="663">
        <v>1150</v>
      </c>
      <c r="H216" s="663">
        <v>1</v>
      </c>
      <c r="I216" s="663">
        <v>1150</v>
      </c>
      <c r="J216" s="663"/>
      <c r="K216" s="663"/>
      <c r="L216" s="663"/>
      <c r="M216" s="663"/>
      <c r="N216" s="663"/>
      <c r="O216" s="663"/>
      <c r="P216" s="676"/>
      <c r="Q216" s="664"/>
    </row>
    <row r="217" spans="1:17" ht="14.4" customHeight="1" x14ac:dyDescent="0.3">
      <c r="A217" s="659" t="s">
        <v>556</v>
      </c>
      <c r="B217" s="660" t="s">
        <v>3152</v>
      </c>
      <c r="C217" s="660" t="s">
        <v>2950</v>
      </c>
      <c r="D217" s="660" t="s">
        <v>3442</v>
      </c>
      <c r="E217" s="660" t="s">
        <v>3443</v>
      </c>
      <c r="F217" s="663">
        <v>1</v>
      </c>
      <c r="G217" s="663">
        <v>2578</v>
      </c>
      <c r="H217" s="663">
        <v>1</v>
      </c>
      <c r="I217" s="663">
        <v>2578</v>
      </c>
      <c r="J217" s="663"/>
      <c r="K217" s="663"/>
      <c r="L217" s="663"/>
      <c r="M217" s="663"/>
      <c r="N217" s="663"/>
      <c r="O217" s="663"/>
      <c r="P217" s="676"/>
      <c r="Q217" s="664"/>
    </row>
    <row r="218" spans="1:17" ht="14.4" customHeight="1" x14ac:dyDescent="0.3">
      <c r="A218" s="659" t="s">
        <v>556</v>
      </c>
      <c r="B218" s="660" t="s">
        <v>3152</v>
      </c>
      <c r="C218" s="660" t="s">
        <v>2950</v>
      </c>
      <c r="D218" s="660" t="s">
        <v>3444</v>
      </c>
      <c r="E218" s="660" t="s">
        <v>3445</v>
      </c>
      <c r="F218" s="663">
        <v>38</v>
      </c>
      <c r="G218" s="663">
        <v>54492</v>
      </c>
      <c r="H218" s="663">
        <v>1</v>
      </c>
      <c r="I218" s="663">
        <v>1434</v>
      </c>
      <c r="J218" s="663">
        <v>31</v>
      </c>
      <c r="K218" s="663">
        <v>44826</v>
      </c>
      <c r="L218" s="663">
        <v>0.8226161638405638</v>
      </c>
      <c r="M218" s="663">
        <v>1446</v>
      </c>
      <c r="N218" s="663">
        <v>38</v>
      </c>
      <c r="O218" s="663">
        <v>55528</v>
      </c>
      <c r="P218" s="676">
        <v>1.0190119650590912</v>
      </c>
      <c r="Q218" s="664">
        <v>1461.2631578947369</v>
      </c>
    </row>
    <row r="219" spans="1:17" ht="14.4" customHeight="1" x14ac:dyDescent="0.3">
      <c r="A219" s="659" t="s">
        <v>556</v>
      </c>
      <c r="B219" s="660" t="s">
        <v>3152</v>
      </c>
      <c r="C219" s="660" t="s">
        <v>2950</v>
      </c>
      <c r="D219" s="660" t="s">
        <v>3446</v>
      </c>
      <c r="E219" s="660" t="s">
        <v>3447</v>
      </c>
      <c r="F219" s="663">
        <v>6</v>
      </c>
      <c r="G219" s="663">
        <v>13842</v>
      </c>
      <c r="H219" s="663">
        <v>1</v>
      </c>
      <c r="I219" s="663">
        <v>2307</v>
      </c>
      <c r="J219" s="663">
        <v>6</v>
      </c>
      <c r="K219" s="663">
        <v>13932</v>
      </c>
      <c r="L219" s="663">
        <v>1.0065019505851756</v>
      </c>
      <c r="M219" s="663">
        <v>2322</v>
      </c>
      <c r="N219" s="663">
        <v>2</v>
      </c>
      <c r="O219" s="663">
        <v>4700</v>
      </c>
      <c r="P219" s="676">
        <v>0.33954630833694555</v>
      </c>
      <c r="Q219" s="664">
        <v>2350</v>
      </c>
    </row>
    <row r="220" spans="1:17" ht="14.4" customHeight="1" x14ac:dyDescent="0.3">
      <c r="A220" s="659" t="s">
        <v>556</v>
      </c>
      <c r="B220" s="660" t="s">
        <v>3152</v>
      </c>
      <c r="C220" s="660" t="s">
        <v>2950</v>
      </c>
      <c r="D220" s="660" t="s">
        <v>3448</v>
      </c>
      <c r="E220" s="660" t="s">
        <v>3449</v>
      </c>
      <c r="F220" s="663">
        <v>9</v>
      </c>
      <c r="G220" s="663">
        <v>27972</v>
      </c>
      <c r="H220" s="663">
        <v>1</v>
      </c>
      <c r="I220" s="663">
        <v>3108</v>
      </c>
      <c r="J220" s="663">
        <v>9</v>
      </c>
      <c r="K220" s="663">
        <v>28116</v>
      </c>
      <c r="L220" s="663">
        <v>1.0051480051480051</v>
      </c>
      <c r="M220" s="663">
        <v>3124</v>
      </c>
      <c r="N220" s="663">
        <v>11</v>
      </c>
      <c r="O220" s="663">
        <v>34580</v>
      </c>
      <c r="P220" s="676">
        <v>1.2362362362362362</v>
      </c>
      <c r="Q220" s="664">
        <v>3143.6363636363635</v>
      </c>
    </row>
    <row r="221" spans="1:17" ht="14.4" customHeight="1" x14ac:dyDescent="0.3">
      <c r="A221" s="659" t="s">
        <v>556</v>
      </c>
      <c r="B221" s="660" t="s">
        <v>3152</v>
      </c>
      <c r="C221" s="660" t="s">
        <v>2950</v>
      </c>
      <c r="D221" s="660" t="s">
        <v>3450</v>
      </c>
      <c r="E221" s="660" t="s">
        <v>3451</v>
      </c>
      <c r="F221" s="663">
        <v>4</v>
      </c>
      <c r="G221" s="663">
        <v>12168</v>
      </c>
      <c r="H221" s="663">
        <v>1</v>
      </c>
      <c r="I221" s="663">
        <v>3042</v>
      </c>
      <c r="J221" s="663">
        <v>11</v>
      </c>
      <c r="K221" s="663">
        <v>33638</v>
      </c>
      <c r="L221" s="663">
        <v>2.7644641683103224</v>
      </c>
      <c r="M221" s="663">
        <v>3058</v>
      </c>
      <c r="N221" s="663">
        <v>4</v>
      </c>
      <c r="O221" s="663">
        <v>12286</v>
      </c>
      <c r="P221" s="676">
        <v>1.0096975673898752</v>
      </c>
      <c r="Q221" s="664">
        <v>3071.5</v>
      </c>
    </row>
    <row r="222" spans="1:17" ht="14.4" customHeight="1" x14ac:dyDescent="0.3">
      <c r="A222" s="659" t="s">
        <v>556</v>
      </c>
      <c r="B222" s="660" t="s">
        <v>3152</v>
      </c>
      <c r="C222" s="660" t="s">
        <v>2950</v>
      </c>
      <c r="D222" s="660" t="s">
        <v>3452</v>
      </c>
      <c r="E222" s="660" t="s">
        <v>3453</v>
      </c>
      <c r="F222" s="663">
        <v>14</v>
      </c>
      <c r="G222" s="663">
        <v>50498</v>
      </c>
      <c r="H222" s="663">
        <v>1</v>
      </c>
      <c r="I222" s="663">
        <v>3607</v>
      </c>
      <c r="J222" s="663">
        <v>8</v>
      </c>
      <c r="K222" s="663">
        <v>29040</v>
      </c>
      <c r="L222" s="663">
        <v>0.57507228009030065</v>
      </c>
      <c r="M222" s="663">
        <v>3630</v>
      </c>
      <c r="N222" s="663">
        <v>8</v>
      </c>
      <c r="O222" s="663">
        <v>29360</v>
      </c>
      <c r="P222" s="676">
        <v>0.58140916471939486</v>
      </c>
      <c r="Q222" s="664">
        <v>3670</v>
      </c>
    </row>
    <row r="223" spans="1:17" ht="14.4" customHeight="1" x14ac:dyDescent="0.3">
      <c r="A223" s="659" t="s">
        <v>556</v>
      </c>
      <c r="B223" s="660" t="s">
        <v>3152</v>
      </c>
      <c r="C223" s="660" t="s">
        <v>2950</v>
      </c>
      <c r="D223" s="660" t="s">
        <v>3454</v>
      </c>
      <c r="E223" s="660" t="s">
        <v>3455</v>
      </c>
      <c r="F223" s="663">
        <v>1</v>
      </c>
      <c r="G223" s="663">
        <v>4929</v>
      </c>
      <c r="H223" s="663">
        <v>1</v>
      </c>
      <c r="I223" s="663">
        <v>4929</v>
      </c>
      <c r="J223" s="663"/>
      <c r="K223" s="663"/>
      <c r="L223" s="663"/>
      <c r="M223" s="663"/>
      <c r="N223" s="663"/>
      <c r="O223" s="663"/>
      <c r="P223" s="676"/>
      <c r="Q223" s="664"/>
    </row>
    <row r="224" spans="1:17" ht="14.4" customHeight="1" x14ac:dyDescent="0.3">
      <c r="A224" s="659" t="s">
        <v>556</v>
      </c>
      <c r="B224" s="660" t="s">
        <v>3152</v>
      </c>
      <c r="C224" s="660" t="s">
        <v>2950</v>
      </c>
      <c r="D224" s="660" t="s">
        <v>3456</v>
      </c>
      <c r="E224" s="660" t="s">
        <v>3457</v>
      </c>
      <c r="F224" s="663">
        <v>7</v>
      </c>
      <c r="G224" s="663">
        <v>12187</v>
      </c>
      <c r="H224" s="663">
        <v>1</v>
      </c>
      <c r="I224" s="663">
        <v>1741</v>
      </c>
      <c r="J224" s="663">
        <v>20</v>
      </c>
      <c r="K224" s="663">
        <v>35060</v>
      </c>
      <c r="L224" s="663">
        <v>2.8768359727578567</v>
      </c>
      <c r="M224" s="663">
        <v>1753</v>
      </c>
      <c r="N224" s="663">
        <v>25</v>
      </c>
      <c r="O224" s="663">
        <v>44225</v>
      </c>
      <c r="P224" s="676">
        <v>3.6288668253056535</v>
      </c>
      <c r="Q224" s="664">
        <v>1769</v>
      </c>
    </row>
    <row r="225" spans="1:17" ht="14.4" customHeight="1" x14ac:dyDescent="0.3">
      <c r="A225" s="659" t="s">
        <v>556</v>
      </c>
      <c r="B225" s="660" t="s">
        <v>3152</v>
      </c>
      <c r="C225" s="660" t="s">
        <v>2950</v>
      </c>
      <c r="D225" s="660" t="s">
        <v>3458</v>
      </c>
      <c r="E225" s="660" t="s">
        <v>3459</v>
      </c>
      <c r="F225" s="663"/>
      <c r="G225" s="663"/>
      <c r="H225" s="663"/>
      <c r="I225" s="663"/>
      <c r="J225" s="663">
        <v>1</v>
      </c>
      <c r="K225" s="663">
        <v>2745</v>
      </c>
      <c r="L225" s="663"/>
      <c r="M225" s="663">
        <v>2745</v>
      </c>
      <c r="N225" s="663">
        <v>1</v>
      </c>
      <c r="O225" s="663">
        <v>2775</v>
      </c>
      <c r="P225" s="676"/>
      <c r="Q225" s="664">
        <v>2775</v>
      </c>
    </row>
    <row r="226" spans="1:17" ht="14.4" customHeight="1" x14ac:dyDescent="0.3">
      <c r="A226" s="659" t="s">
        <v>556</v>
      </c>
      <c r="B226" s="660" t="s">
        <v>3152</v>
      </c>
      <c r="C226" s="660" t="s">
        <v>2950</v>
      </c>
      <c r="D226" s="660" t="s">
        <v>3460</v>
      </c>
      <c r="E226" s="660" t="s">
        <v>3461</v>
      </c>
      <c r="F226" s="663">
        <v>9</v>
      </c>
      <c r="G226" s="663">
        <v>9621</v>
      </c>
      <c r="H226" s="663">
        <v>1</v>
      </c>
      <c r="I226" s="663">
        <v>1069</v>
      </c>
      <c r="J226" s="663">
        <v>6</v>
      </c>
      <c r="K226" s="663">
        <v>6468</v>
      </c>
      <c r="L226" s="663">
        <v>0.67227938883691929</v>
      </c>
      <c r="M226" s="663">
        <v>1078</v>
      </c>
      <c r="N226" s="663">
        <v>10</v>
      </c>
      <c r="O226" s="663">
        <v>10870</v>
      </c>
      <c r="P226" s="676">
        <v>1.1298201850119529</v>
      </c>
      <c r="Q226" s="664">
        <v>1087</v>
      </c>
    </row>
    <row r="227" spans="1:17" ht="14.4" customHeight="1" x14ac:dyDescent="0.3">
      <c r="A227" s="659" t="s">
        <v>556</v>
      </c>
      <c r="B227" s="660" t="s">
        <v>3152</v>
      </c>
      <c r="C227" s="660" t="s">
        <v>2950</v>
      </c>
      <c r="D227" s="660" t="s">
        <v>3462</v>
      </c>
      <c r="E227" s="660" t="s">
        <v>3463</v>
      </c>
      <c r="F227" s="663">
        <v>1</v>
      </c>
      <c r="G227" s="663">
        <v>5818</v>
      </c>
      <c r="H227" s="663">
        <v>1</v>
      </c>
      <c r="I227" s="663">
        <v>5818</v>
      </c>
      <c r="J227" s="663"/>
      <c r="K227" s="663"/>
      <c r="L227" s="663"/>
      <c r="M227" s="663"/>
      <c r="N227" s="663"/>
      <c r="O227" s="663"/>
      <c r="P227" s="676"/>
      <c r="Q227" s="664"/>
    </row>
    <row r="228" spans="1:17" ht="14.4" customHeight="1" x14ac:dyDescent="0.3">
      <c r="A228" s="659" t="s">
        <v>556</v>
      </c>
      <c r="B228" s="660" t="s">
        <v>3152</v>
      </c>
      <c r="C228" s="660" t="s">
        <v>2950</v>
      </c>
      <c r="D228" s="660" t="s">
        <v>3464</v>
      </c>
      <c r="E228" s="660" t="s">
        <v>3465</v>
      </c>
      <c r="F228" s="663">
        <v>5</v>
      </c>
      <c r="G228" s="663">
        <v>2635</v>
      </c>
      <c r="H228" s="663">
        <v>1</v>
      </c>
      <c r="I228" s="663">
        <v>527</v>
      </c>
      <c r="J228" s="663">
        <v>3</v>
      </c>
      <c r="K228" s="663">
        <v>1593</v>
      </c>
      <c r="L228" s="663">
        <v>0.60455407969639474</v>
      </c>
      <c r="M228" s="663">
        <v>531</v>
      </c>
      <c r="N228" s="663">
        <v>15</v>
      </c>
      <c r="O228" s="663">
        <v>7990</v>
      </c>
      <c r="P228" s="676">
        <v>3.032258064516129</v>
      </c>
      <c r="Q228" s="664">
        <v>532.66666666666663</v>
      </c>
    </row>
    <row r="229" spans="1:17" ht="14.4" customHeight="1" x14ac:dyDescent="0.3">
      <c r="A229" s="659" t="s">
        <v>556</v>
      </c>
      <c r="B229" s="660" t="s">
        <v>3152</v>
      </c>
      <c r="C229" s="660" t="s">
        <v>2950</v>
      </c>
      <c r="D229" s="660" t="s">
        <v>3466</v>
      </c>
      <c r="E229" s="660" t="s">
        <v>3467</v>
      </c>
      <c r="F229" s="663">
        <v>5</v>
      </c>
      <c r="G229" s="663">
        <v>13650</v>
      </c>
      <c r="H229" s="663">
        <v>1</v>
      </c>
      <c r="I229" s="663">
        <v>2730</v>
      </c>
      <c r="J229" s="663"/>
      <c r="K229" s="663"/>
      <c r="L229" s="663"/>
      <c r="M229" s="663"/>
      <c r="N229" s="663"/>
      <c r="O229" s="663"/>
      <c r="P229" s="676"/>
      <c r="Q229" s="664"/>
    </row>
    <row r="230" spans="1:17" ht="14.4" customHeight="1" x14ac:dyDescent="0.3">
      <c r="A230" s="659" t="s">
        <v>556</v>
      </c>
      <c r="B230" s="660" t="s">
        <v>3152</v>
      </c>
      <c r="C230" s="660" t="s">
        <v>2950</v>
      </c>
      <c r="D230" s="660" t="s">
        <v>3468</v>
      </c>
      <c r="E230" s="660" t="s">
        <v>3469</v>
      </c>
      <c r="F230" s="663"/>
      <c r="G230" s="663"/>
      <c r="H230" s="663"/>
      <c r="I230" s="663"/>
      <c r="J230" s="663">
        <v>2</v>
      </c>
      <c r="K230" s="663">
        <v>932</v>
      </c>
      <c r="L230" s="663"/>
      <c r="M230" s="663">
        <v>466</v>
      </c>
      <c r="N230" s="663">
        <v>2</v>
      </c>
      <c r="O230" s="663">
        <v>946</v>
      </c>
      <c r="P230" s="676"/>
      <c r="Q230" s="664">
        <v>473</v>
      </c>
    </row>
    <row r="231" spans="1:17" ht="14.4" customHeight="1" x14ac:dyDescent="0.3">
      <c r="A231" s="659" t="s">
        <v>556</v>
      </c>
      <c r="B231" s="660" t="s">
        <v>3152</v>
      </c>
      <c r="C231" s="660" t="s">
        <v>2950</v>
      </c>
      <c r="D231" s="660" t="s">
        <v>3470</v>
      </c>
      <c r="E231" s="660" t="s">
        <v>3471</v>
      </c>
      <c r="F231" s="663">
        <v>2</v>
      </c>
      <c r="G231" s="663">
        <v>2220</v>
      </c>
      <c r="H231" s="663">
        <v>1</v>
      </c>
      <c r="I231" s="663">
        <v>1110</v>
      </c>
      <c r="J231" s="663">
        <v>1</v>
      </c>
      <c r="K231" s="663">
        <v>1119</v>
      </c>
      <c r="L231" s="663">
        <v>0.50405405405405401</v>
      </c>
      <c r="M231" s="663">
        <v>1119</v>
      </c>
      <c r="N231" s="663">
        <v>3</v>
      </c>
      <c r="O231" s="663">
        <v>3387</v>
      </c>
      <c r="P231" s="676">
        <v>1.5256756756756757</v>
      </c>
      <c r="Q231" s="664">
        <v>1129</v>
      </c>
    </row>
    <row r="232" spans="1:17" ht="14.4" customHeight="1" x14ac:dyDescent="0.3">
      <c r="A232" s="659" t="s">
        <v>556</v>
      </c>
      <c r="B232" s="660" t="s">
        <v>3152</v>
      </c>
      <c r="C232" s="660" t="s">
        <v>2950</v>
      </c>
      <c r="D232" s="660" t="s">
        <v>3472</v>
      </c>
      <c r="E232" s="660" t="s">
        <v>3473</v>
      </c>
      <c r="F232" s="663"/>
      <c r="G232" s="663"/>
      <c r="H232" s="663"/>
      <c r="I232" s="663"/>
      <c r="J232" s="663">
        <v>2</v>
      </c>
      <c r="K232" s="663">
        <v>4638</v>
      </c>
      <c r="L232" s="663"/>
      <c r="M232" s="663">
        <v>2319</v>
      </c>
      <c r="N232" s="663"/>
      <c r="O232" s="663"/>
      <c r="P232" s="676"/>
      <c r="Q232" s="664"/>
    </row>
    <row r="233" spans="1:17" ht="14.4" customHeight="1" x14ac:dyDescent="0.3">
      <c r="A233" s="659" t="s">
        <v>556</v>
      </c>
      <c r="B233" s="660" t="s">
        <v>3152</v>
      </c>
      <c r="C233" s="660" t="s">
        <v>2950</v>
      </c>
      <c r="D233" s="660" t="s">
        <v>3474</v>
      </c>
      <c r="E233" s="660" t="s">
        <v>3475</v>
      </c>
      <c r="F233" s="663"/>
      <c r="G233" s="663"/>
      <c r="H233" s="663"/>
      <c r="I233" s="663"/>
      <c r="J233" s="663">
        <v>1</v>
      </c>
      <c r="K233" s="663">
        <v>247</v>
      </c>
      <c r="L233" s="663"/>
      <c r="M233" s="663">
        <v>247</v>
      </c>
      <c r="N233" s="663"/>
      <c r="O233" s="663"/>
      <c r="P233" s="676"/>
      <c r="Q233" s="664"/>
    </row>
    <row r="234" spans="1:17" ht="14.4" customHeight="1" x14ac:dyDescent="0.3">
      <c r="A234" s="659" t="s">
        <v>556</v>
      </c>
      <c r="B234" s="660" t="s">
        <v>3152</v>
      </c>
      <c r="C234" s="660" t="s">
        <v>2950</v>
      </c>
      <c r="D234" s="660" t="s">
        <v>3476</v>
      </c>
      <c r="E234" s="660" t="s">
        <v>3477</v>
      </c>
      <c r="F234" s="663">
        <v>1</v>
      </c>
      <c r="G234" s="663">
        <v>4451</v>
      </c>
      <c r="H234" s="663">
        <v>1</v>
      </c>
      <c r="I234" s="663">
        <v>4451</v>
      </c>
      <c r="J234" s="663"/>
      <c r="K234" s="663"/>
      <c r="L234" s="663"/>
      <c r="M234" s="663"/>
      <c r="N234" s="663"/>
      <c r="O234" s="663"/>
      <c r="P234" s="676"/>
      <c r="Q234" s="664"/>
    </row>
    <row r="235" spans="1:17" ht="14.4" customHeight="1" x14ac:dyDescent="0.3">
      <c r="A235" s="659" t="s">
        <v>556</v>
      </c>
      <c r="B235" s="660" t="s">
        <v>3152</v>
      </c>
      <c r="C235" s="660" t="s">
        <v>2950</v>
      </c>
      <c r="D235" s="660" t="s">
        <v>3478</v>
      </c>
      <c r="E235" s="660" t="s">
        <v>3479</v>
      </c>
      <c r="F235" s="663">
        <v>1</v>
      </c>
      <c r="G235" s="663">
        <v>3635</v>
      </c>
      <c r="H235" s="663">
        <v>1</v>
      </c>
      <c r="I235" s="663">
        <v>3635</v>
      </c>
      <c r="J235" s="663"/>
      <c r="K235" s="663"/>
      <c r="L235" s="663"/>
      <c r="M235" s="663"/>
      <c r="N235" s="663"/>
      <c r="O235" s="663"/>
      <c r="P235" s="676"/>
      <c r="Q235" s="664"/>
    </row>
    <row r="236" spans="1:17" ht="14.4" customHeight="1" x14ac:dyDescent="0.3">
      <c r="A236" s="659" t="s">
        <v>556</v>
      </c>
      <c r="B236" s="660" t="s">
        <v>3152</v>
      </c>
      <c r="C236" s="660" t="s">
        <v>2950</v>
      </c>
      <c r="D236" s="660" t="s">
        <v>3480</v>
      </c>
      <c r="E236" s="660" t="s">
        <v>3481</v>
      </c>
      <c r="F236" s="663"/>
      <c r="G236" s="663"/>
      <c r="H236" s="663"/>
      <c r="I236" s="663"/>
      <c r="J236" s="663"/>
      <c r="K236" s="663"/>
      <c r="L236" s="663"/>
      <c r="M236" s="663"/>
      <c r="N236" s="663">
        <v>2</v>
      </c>
      <c r="O236" s="663">
        <v>2464</v>
      </c>
      <c r="P236" s="676"/>
      <c r="Q236" s="664">
        <v>1232</v>
      </c>
    </row>
    <row r="237" spans="1:17" ht="14.4" customHeight="1" x14ac:dyDescent="0.3">
      <c r="A237" s="659" t="s">
        <v>556</v>
      </c>
      <c r="B237" s="660" t="s">
        <v>3152</v>
      </c>
      <c r="C237" s="660" t="s">
        <v>2950</v>
      </c>
      <c r="D237" s="660" t="s">
        <v>3482</v>
      </c>
      <c r="E237" s="660" t="s">
        <v>3483</v>
      </c>
      <c r="F237" s="663">
        <v>1</v>
      </c>
      <c r="G237" s="663">
        <v>3851</v>
      </c>
      <c r="H237" s="663">
        <v>1</v>
      </c>
      <c r="I237" s="663">
        <v>3851</v>
      </c>
      <c r="J237" s="663"/>
      <c r="K237" s="663"/>
      <c r="L237" s="663"/>
      <c r="M237" s="663"/>
      <c r="N237" s="663"/>
      <c r="O237" s="663"/>
      <c r="P237" s="676"/>
      <c r="Q237" s="664"/>
    </row>
    <row r="238" spans="1:17" ht="14.4" customHeight="1" x14ac:dyDescent="0.3">
      <c r="A238" s="659" t="s">
        <v>556</v>
      </c>
      <c r="B238" s="660" t="s">
        <v>3152</v>
      </c>
      <c r="C238" s="660" t="s">
        <v>2950</v>
      </c>
      <c r="D238" s="660" t="s">
        <v>3484</v>
      </c>
      <c r="E238" s="660" t="s">
        <v>3485</v>
      </c>
      <c r="F238" s="663"/>
      <c r="G238" s="663"/>
      <c r="H238" s="663"/>
      <c r="I238" s="663"/>
      <c r="J238" s="663">
        <v>1</v>
      </c>
      <c r="K238" s="663">
        <v>1647</v>
      </c>
      <c r="L238" s="663"/>
      <c r="M238" s="663">
        <v>1647</v>
      </c>
      <c r="N238" s="663">
        <v>1</v>
      </c>
      <c r="O238" s="663">
        <v>1666</v>
      </c>
      <c r="P238" s="676"/>
      <c r="Q238" s="664">
        <v>1666</v>
      </c>
    </row>
    <row r="239" spans="1:17" ht="14.4" customHeight="1" x14ac:dyDescent="0.3">
      <c r="A239" s="659" t="s">
        <v>556</v>
      </c>
      <c r="B239" s="660" t="s">
        <v>3152</v>
      </c>
      <c r="C239" s="660" t="s">
        <v>2950</v>
      </c>
      <c r="D239" s="660" t="s">
        <v>3486</v>
      </c>
      <c r="E239" s="660" t="s">
        <v>3487</v>
      </c>
      <c r="F239" s="663">
        <v>1</v>
      </c>
      <c r="G239" s="663">
        <v>3517</v>
      </c>
      <c r="H239" s="663">
        <v>1</v>
      </c>
      <c r="I239" s="663">
        <v>3517</v>
      </c>
      <c r="J239" s="663"/>
      <c r="K239" s="663"/>
      <c r="L239" s="663"/>
      <c r="M239" s="663"/>
      <c r="N239" s="663">
        <v>4</v>
      </c>
      <c r="O239" s="663">
        <v>14388</v>
      </c>
      <c r="P239" s="676">
        <v>4.0909866363377878</v>
      </c>
      <c r="Q239" s="664">
        <v>3597</v>
      </c>
    </row>
    <row r="240" spans="1:17" ht="14.4" customHeight="1" x14ac:dyDescent="0.3">
      <c r="A240" s="659" t="s">
        <v>556</v>
      </c>
      <c r="B240" s="660" t="s">
        <v>3152</v>
      </c>
      <c r="C240" s="660" t="s">
        <v>2950</v>
      </c>
      <c r="D240" s="660" t="s">
        <v>3488</v>
      </c>
      <c r="E240" s="660" t="s">
        <v>3489</v>
      </c>
      <c r="F240" s="663"/>
      <c r="G240" s="663"/>
      <c r="H240" s="663"/>
      <c r="I240" s="663"/>
      <c r="J240" s="663"/>
      <c r="K240" s="663"/>
      <c r="L240" s="663"/>
      <c r="M240" s="663"/>
      <c r="N240" s="663">
        <v>1</v>
      </c>
      <c r="O240" s="663">
        <v>6381</v>
      </c>
      <c r="P240" s="676"/>
      <c r="Q240" s="664">
        <v>6381</v>
      </c>
    </row>
    <row r="241" spans="1:17" ht="14.4" customHeight="1" x14ac:dyDescent="0.3">
      <c r="A241" s="659" t="s">
        <v>556</v>
      </c>
      <c r="B241" s="660" t="s">
        <v>3152</v>
      </c>
      <c r="C241" s="660" t="s">
        <v>2950</v>
      </c>
      <c r="D241" s="660" t="s">
        <v>3490</v>
      </c>
      <c r="E241" s="660" t="s">
        <v>3491</v>
      </c>
      <c r="F241" s="663">
        <v>1</v>
      </c>
      <c r="G241" s="663">
        <v>1603</v>
      </c>
      <c r="H241" s="663">
        <v>1</v>
      </c>
      <c r="I241" s="663">
        <v>1603</v>
      </c>
      <c r="J241" s="663"/>
      <c r="K241" s="663"/>
      <c r="L241" s="663"/>
      <c r="M241" s="663"/>
      <c r="N241" s="663"/>
      <c r="O241" s="663"/>
      <c r="P241" s="676"/>
      <c r="Q241" s="664"/>
    </row>
    <row r="242" spans="1:17" ht="14.4" customHeight="1" x14ac:dyDescent="0.3">
      <c r="A242" s="659" t="s">
        <v>556</v>
      </c>
      <c r="B242" s="660" t="s">
        <v>3492</v>
      </c>
      <c r="C242" s="660" t="s">
        <v>2950</v>
      </c>
      <c r="D242" s="660" t="s">
        <v>3132</v>
      </c>
      <c r="E242" s="660" t="s">
        <v>3133</v>
      </c>
      <c r="F242" s="663">
        <v>3</v>
      </c>
      <c r="G242" s="663">
        <v>513</v>
      </c>
      <c r="H242" s="663">
        <v>1</v>
      </c>
      <c r="I242" s="663">
        <v>171</v>
      </c>
      <c r="J242" s="663"/>
      <c r="K242" s="663"/>
      <c r="L242" s="663"/>
      <c r="M242" s="663"/>
      <c r="N242" s="663"/>
      <c r="O242" s="663"/>
      <c r="P242" s="676"/>
      <c r="Q242" s="664"/>
    </row>
    <row r="243" spans="1:17" ht="14.4" customHeight="1" x14ac:dyDescent="0.3">
      <c r="A243" s="659" t="s">
        <v>556</v>
      </c>
      <c r="B243" s="660" t="s">
        <v>3492</v>
      </c>
      <c r="C243" s="660" t="s">
        <v>2950</v>
      </c>
      <c r="D243" s="660" t="s">
        <v>3493</v>
      </c>
      <c r="E243" s="660" t="s">
        <v>3494</v>
      </c>
      <c r="F243" s="663">
        <v>1</v>
      </c>
      <c r="G243" s="663">
        <v>1195</v>
      </c>
      <c r="H243" s="663">
        <v>1</v>
      </c>
      <c r="I243" s="663">
        <v>1195</v>
      </c>
      <c r="J243" s="663"/>
      <c r="K243" s="663"/>
      <c r="L243" s="663"/>
      <c r="M243" s="663"/>
      <c r="N243" s="663"/>
      <c r="O243" s="663"/>
      <c r="P243" s="676"/>
      <c r="Q243" s="664"/>
    </row>
    <row r="244" spans="1:17" ht="14.4" customHeight="1" x14ac:dyDescent="0.3">
      <c r="A244" s="659" t="s">
        <v>556</v>
      </c>
      <c r="B244" s="660" t="s">
        <v>3492</v>
      </c>
      <c r="C244" s="660" t="s">
        <v>2950</v>
      </c>
      <c r="D244" s="660" t="s">
        <v>3362</v>
      </c>
      <c r="E244" s="660" t="s">
        <v>3363</v>
      </c>
      <c r="F244" s="663">
        <v>1</v>
      </c>
      <c r="G244" s="663">
        <v>2349</v>
      </c>
      <c r="H244" s="663">
        <v>1</v>
      </c>
      <c r="I244" s="663">
        <v>2349</v>
      </c>
      <c r="J244" s="663"/>
      <c r="K244" s="663"/>
      <c r="L244" s="663"/>
      <c r="M244" s="663"/>
      <c r="N244" s="663"/>
      <c r="O244" s="663"/>
      <c r="P244" s="676"/>
      <c r="Q244" s="664"/>
    </row>
    <row r="245" spans="1:17" ht="14.4" customHeight="1" x14ac:dyDescent="0.3">
      <c r="A245" s="659" t="s">
        <v>556</v>
      </c>
      <c r="B245" s="660" t="s">
        <v>3492</v>
      </c>
      <c r="C245" s="660" t="s">
        <v>2950</v>
      </c>
      <c r="D245" s="660" t="s">
        <v>3495</v>
      </c>
      <c r="E245" s="660" t="s">
        <v>3496</v>
      </c>
      <c r="F245" s="663">
        <v>1</v>
      </c>
      <c r="G245" s="663">
        <v>383</v>
      </c>
      <c r="H245" s="663">
        <v>1</v>
      </c>
      <c r="I245" s="663">
        <v>383</v>
      </c>
      <c r="J245" s="663"/>
      <c r="K245" s="663"/>
      <c r="L245" s="663"/>
      <c r="M245" s="663"/>
      <c r="N245" s="663"/>
      <c r="O245" s="663"/>
      <c r="P245" s="676"/>
      <c r="Q245" s="664"/>
    </row>
    <row r="246" spans="1:17" ht="14.4" customHeight="1" x14ac:dyDescent="0.3">
      <c r="A246" s="659" t="s">
        <v>556</v>
      </c>
      <c r="B246" s="660" t="s">
        <v>3492</v>
      </c>
      <c r="C246" s="660" t="s">
        <v>2950</v>
      </c>
      <c r="D246" s="660" t="s">
        <v>3406</v>
      </c>
      <c r="E246" s="660" t="s">
        <v>3407</v>
      </c>
      <c r="F246" s="663"/>
      <c r="G246" s="663"/>
      <c r="H246" s="663"/>
      <c r="I246" s="663"/>
      <c r="J246" s="663">
        <v>1</v>
      </c>
      <c r="K246" s="663">
        <v>5701</v>
      </c>
      <c r="L246" s="663"/>
      <c r="M246" s="663">
        <v>5701</v>
      </c>
      <c r="N246" s="663"/>
      <c r="O246" s="663"/>
      <c r="P246" s="676"/>
      <c r="Q246" s="664"/>
    </row>
    <row r="247" spans="1:17" ht="14.4" customHeight="1" x14ac:dyDescent="0.3">
      <c r="A247" s="659" t="s">
        <v>556</v>
      </c>
      <c r="B247" s="660" t="s">
        <v>3492</v>
      </c>
      <c r="C247" s="660" t="s">
        <v>2950</v>
      </c>
      <c r="D247" s="660" t="s">
        <v>3497</v>
      </c>
      <c r="E247" s="660" t="s">
        <v>3498</v>
      </c>
      <c r="F247" s="663">
        <v>1</v>
      </c>
      <c r="G247" s="663">
        <v>2418</v>
      </c>
      <c r="H247" s="663">
        <v>1</v>
      </c>
      <c r="I247" s="663">
        <v>2418</v>
      </c>
      <c r="J247" s="663"/>
      <c r="K247" s="663"/>
      <c r="L247" s="663"/>
      <c r="M247" s="663"/>
      <c r="N247" s="663"/>
      <c r="O247" s="663"/>
      <c r="P247" s="676"/>
      <c r="Q247" s="664"/>
    </row>
    <row r="248" spans="1:17" ht="14.4" customHeight="1" thickBot="1" x14ac:dyDescent="0.35">
      <c r="A248" s="665" t="s">
        <v>556</v>
      </c>
      <c r="B248" s="666" t="s">
        <v>3499</v>
      </c>
      <c r="C248" s="666" t="s">
        <v>2950</v>
      </c>
      <c r="D248" s="666" t="s">
        <v>3500</v>
      </c>
      <c r="E248" s="666" t="s">
        <v>3501</v>
      </c>
      <c r="F248" s="669">
        <v>1</v>
      </c>
      <c r="G248" s="669">
        <v>154</v>
      </c>
      <c r="H248" s="669">
        <v>1</v>
      </c>
      <c r="I248" s="669">
        <v>154</v>
      </c>
      <c r="J248" s="669"/>
      <c r="K248" s="669"/>
      <c r="L248" s="669"/>
      <c r="M248" s="669"/>
      <c r="N248" s="669"/>
      <c r="O248" s="669"/>
      <c r="P248" s="677"/>
      <c r="Q248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286.68700000000001</v>
      </c>
      <c r="C5" s="114">
        <v>215.63499999999999</v>
      </c>
      <c r="D5" s="114">
        <v>251.08</v>
      </c>
      <c r="E5" s="131">
        <v>0.87579834453602712</v>
      </c>
      <c r="F5" s="132">
        <v>335</v>
      </c>
      <c r="G5" s="114">
        <v>255</v>
      </c>
      <c r="H5" s="114">
        <v>297</v>
      </c>
      <c r="I5" s="133">
        <v>0.88656716417910453</v>
      </c>
      <c r="J5" s="123"/>
      <c r="K5" s="123"/>
      <c r="L5" s="7">
        <f>D5-B5</f>
        <v>-35.606999999999999</v>
      </c>
      <c r="M5" s="8">
        <f>H5-F5</f>
        <v>-38</v>
      </c>
    </row>
    <row r="6" spans="1:13" ht="14.4" hidden="1" customHeight="1" outlineLevel="1" x14ac:dyDescent="0.3">
      <c r="A6" s="119" t="s">
        <v>170</v>
      </c>
      <c r="B6" s="122">
        <v>38.582999999999998</v>
      </c>
      <c r="C6" s="113">
        <v>42.715000000000003</v>
      </c>
      <c r="D6" s="113">
        <v>38.273000000000003</v>
      </c>
      <c r="E6" s="134">
        <v>0.9919653733509578</v>
      </c>
      <c r="F6" s="135">
        <v>46</v>
      </c>
      <c r="G6" s="113">
        <v>52</v>
      </c>
      <c r="H6" s="113">
        <v>58</v>
      </c>
      <c r="I6" s="136">
        <v>1.2608695652173914</v>
      </c>
      <c r="J6" s="123"/>
      <c r="K6" s="123"/>
      <c r="L6" s="5">
        <f t="shared" ref="L6:L11" si="0">D6-B6</f>
        <v>-0.30999999999999517</v>
      </c>
      <c r="M6" s="6">
        <f t="shared" ref="M6:M13" si="1">H6-F6</f>
        <v>12</v>
      </c>
    </row>
    <row r="7" spans="1:13" ht="14.4" hidden="1" customHeight="1" outlineLevel="1" x14ac:dyDescent="0.3">
      <c r="A7" s="119" t="s">
        <v>171</v>
      </c>
      <c r="B7" s="122">
        <v>115.96599999999999</v>
      </c>
      <c r="C7" s="113">
        <v>93.097999999999999</v>
      </c>
      <c r="D7" s="113">
        <v>113.691</v>
      </c>
      <c r="E7" s="134">
        <v>0.98038218098408159</v>
      </c>
      <c r="F7" s="135">
        <v>153</v>
      </c>
      <c r="G7" s="113">
        <v>126</v>
      </c>
      <c r="H7" s="113">
        <v>169</v>
      </c>
      <c r="I7" s="136">
        <v>1.1045751633986929</v>
      </c>
      <c r="J7" s="123"/>
      <c r="K7" s="123"/>
      <c r="L7" s="5">
        <f t="shared" si="0"/>
        <v>-2.2749999999999915</v>
      </c>
      <c r="M7" s="6">
        <f t="shared" si="1"/>
        <v>16</v>
      </c>
    </row>
    <row r="8" spans="1:13" ht="14.4" hidden="1" customHeight="1" outlineLevel="1" x14ac:dyDescent="0.3">
      <c r="A8" s="119" t="s">
        <v>172</v>
      </c>
      <c r="B8" s="122">
        <v>12.811999999999999</v>
      </c>
      <c r="C8" s="113">
        <v>12.68</v>
      </c>
      <c r="D8" s="113">
        <v>16.827000000000002</v>
      </c>
      <c r="E8" s="134">
        <v>1.3133780830471435</v>
      </c>
      <c r="F8" s="135">
        <v>20</v>
      </c>
      <c r="G8" s="113">
        <v>14</v>
      </c>
      <c r="H8" s="113">
        <v>23</v>
      </c>
      <c r="I8" s="136">
        <v>1.1499999999999999</v>
      </c>
      <c r="J8" s="123"/>
      <c r="K8" s="123"/>
      <c r="L8" s="5">
        <f t="shared" si="0"/>
        <v>4.0150000000000023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558</v>
      </c>
      <c r="F9" s="135">
        <v>0</v>
      </c>
      <c r="G9" s="113">
        <v>0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74.426000000000002</v>
      </c>
      <c r="C10" s="113">
        <v>47.676000000000002</v>
      </c>
      <c r="D10" s="113">
        <v>74.498000000000005</v>
      </c>
      <c r="E10" s="134">
        <v>1.0009674038642411</v>
      </c>
      <c r="F10" s="135">
        <v>78</v>
      </c>
      <c r="G10" s="113">
        <v>67</v>
      </c>
      <c r="H10" s="113">
        <v>84</v>
      </c>
      <c r="I10" s="136">
        <v>1.0769230769230769</v>
      </c>
      <c r="J10" s="123"/>
      <c r="K10" s="123"/>
      <c r="L10" s="5">
        <f t="shared" si="0"/>
        <v>7.2000000000002728E-2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28.088999999999999</v>
      </c>
      <c r="C11" s="113">
        <v>16.378</v>
      </c>
      <c r="D11" s="113">
        <v>25.311</v>
      </c>
      <c r="E11" s="134">
        <v>0.90110007476236254</v>
      </c>
      <c r="F11" s="135">
        <v>31</v>
      </c>
      <c r="G11" s="113">
        <v>24</v>
      </c>
      <c r="H11" s="113">
        <v>32</v>
      </c>
      <c r="I11" s="136">
        <v>1.032258064516129</v>
      </c>
      <c r="J11" s="123"/>
      <c r="K11" s="123"/>
      <c r="L11" s="5">
        <f t="shared" si="0"/>
        <v>-2.7779999999999987</v>
      </c>
      <c r="M11" s="6">
        <f t="shared" si="1"/>
        <v>1</v>
      </c>
    </row>
    <row r="12" spans="1:13" ht="14.4" hidden="1" customHeight="1" outlineLevel="1" thickBot="1" x14ac:dyDescent="0.35">
      <c r="A12" s="244" t="s">
        <v>233</v>
      </c>
      <c r="B12" s="245">
        <v>5.8579999999999997</v>
      </c>
      <c r="C12" s="246">
        <v>0.51900000000000002</v>
      </c>
      <c r="D12" s="246">
        <v>3.226</v>
      </c>
      <c r="E12" s="247"/>
      <c r="F12" s="248">
        <v>7</v>
      </c>
      <c r="G12" s="246">
        <v>1</v>
      </c>
      <c r="H12" s="246">
        <v>3</v>
      </c>
      <c r="I12" s="249"/>
      <c r="J12" s="123"/>
      <c r="K12" s="123"/>
      <c r="L12" s="250">
        <f>D12-B12</f>
        <v>-2.6319999999999997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562.42100000000005</v>
      </c>
      <c r="C13" s="116">
        <f>SUM(C5:C12)</f>
        <v>428.70100000000002</v>
      </c>
      <c r="D13" s="116">
        <f>SUM(D5:D12)</f>
        <v>522.90599999999995</v>
      </c>
      <c r="E13" s="137">
        <f>IF(OR(D13=0,B13=0),0,D13/B13)</f>
        <v>0.92974124365910926</v>
      </c>
      <c r="F13" s="138">
        <f>SUM(F5:F12)</f>
        <v>670</v>
      </c>
      <c r="G13" s="116">
        <f>SUM(G5:G12)</f>
        <v>539</v>
      </c>
      <c r="H13" s="116">
        <f>SUM(H5:H12)</f>
        <v>666</v>
      </c>
      <c r="I13" s="139">
        <f>IF(OR(H13=0,F13=0),0,H13/F13)</f>
        <v>0.99402985074626871</v>
      </c>
      <c r="J13" s="123"/>
      <c r="K13" s="123"/>
      <c r="L13" s="129">
        <f>D13-B13</f>
        <v>-39.5150000000001</v>
      </c>
      <c r="M13" s="140">
        <f t="shared" si="1"/>
        <v>-4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286.68700000000001</v>
      </c>
      <c r="C18" s="114">
        <v>215.63499999999999</v>
      </c>
      <c r="D18" s="114">
        <v>251.08</v>
      </c>
      <c r="E18" s="131">
        <v>0.87579834453602712</v>
      </c>
      <c r="F18" s="121">
        <v>335</v>
      </c>
      <c r="G18" s="114">
        <v>255</v>
      </c>
      <c r="H18" s="114">
        <v>297</v>
      </c>
      <c r="I18" s="133">
        <v>0.88656716417910453</v>
      </c>
      <c r="J18" s="571">
        <f>0.97*0.976</f>
        <v>0.94672000000000001</v>
      </c>
      <c r="K18" s="572"/>
      <c r="L18" s="147">
        <f>D18-B18</f>
        <v>-35.606999999999999</v>
      </c>
      <c r="M18" s="148">
        <f>H18-F18</f>
        <v>-38</v>
      </c>
    </row>
    <row r="19" spans="1:13" ht="14.4" hidden="1" customHeight="1" outlineLevel="1" x14ac:dyDescent="0.3">
      <c r="A19" s="119" t="s">
        <v>170</v>
      </c>
      <c r="B19" s="122">
        <v>38.582999999999998</v>
      </c>
      <c r="C19" s="113">
        <v>42.715000000000003</v>
      </c>
      <c r="D19" s="113">
        <v>38.273000000000003</v>
      </c>
      <c r="E19" s="134">
        <v>0.9919653733509578</v>
      </c>
      <c r="F19" s="122">
        <v>46</v>
      </c>
      <c r="G19" s="113">
        <v>52</v>
      </c>
      <c r="H19" s="113">
        <v>58</v>
      </c>
      <c r="I19" s="136">
        <v>1.2608695652173914</v>
      </c>
      <c r="J19" s="571">
        <f>0.97*1.096</f>
        <v>1.0631200000000001</v>
      </c>
      <c r="K19" s="572"/>
      <c r="L19" s="149">
        <f t="shared" ref="L19:L26" si="2">D19-B19</f>
        <v>-0.30999999999999517</v>
      </c>
      <c r="M19" s="150">
        <f t="shared" ref="M19:M26" si="3">H19-F19</f>
        <v>12</v>
      </c>
    </row>
    <row r="20" spans="1:13" ht="14.4" hidden="1" customHeight="1" outlineLevel="1" x14ac:dyDescent="0.3">
      <c r="A20" s="119" t="s">
        <v>171</v>
      </c>
      <c r="B20" s="122">
        <v>115.96599999999999</v>
      </c>
      <c r="C20" s="113">
        <v>93.097999999999999</v>
      </c>
      <c r="D20" s="113">
        <v>113.691</v>
      </c>
      <c r="E20" s="134">
        <v>0.98038218098408159</v>
      </c>
      <c r="F20" s="122">
        <v>153</v>
      </c>
      <c r="G20" s="113">
        <v>126</v>
      </c>
      <c r="H20" s="113">
        <v>169</v>
      </c>
      <c r="I20" s="136">
        <v>1.1045751633986929</v>
      </c>
      <c r="J20" s="571">
        <f>0.97*1.047</f>
        <v>1.01559</v>
      </c>
      <c r="K20" s="572"/>
      <c r="L20" s="149">
        <f t="shared" si="2"/>
        <v>-2.2749999999999915</v>
      </c>
      <c r="M20" s="150">
        <f t="shared" si="3"/>
        <v>16</v>
      </c>
    </row>
    <row r="21" spans="1:13" ht="14.4" hidden="1" customHeight="1" outlineLevel="1" x14ac:dyDescent="0.3">
      <c r="A21" s="119" t="s">
        <v>172</v>
      </c>
      <c r="B21" s="122">
        <v>12.811999999999999</v>
      </c>
      <c r="C21" s="113">
        <v>12.68</v>
      </c>
      <c r="D21" s="113">
        <v>16.827000000000002</v>
      </c>
      <c r="E21" s="134">
        <v>1.3133780830471435</v>
      </c>
      <c r="F21" s="122">
        <v>20</v>
      </c>
      <c r="G21" s="113">
        <v>14</v>
      </c>
      <c r="H21" s="113">
        <v>23</v>
      </c>
      <c r="I21" s="136">
        <v>1.1499999999999999</v>
      </c>
      <c r="J21" s="571">
        <f>0.97*1.091</f>
        <v>1.05827</v>
      </c>
      <c r="K21" s="572"/>
      <c r="L21" s="149">
        <f t="shared" si="2"/>
        <v>4.0150000000000023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558</v>
      </c>
      <c r="F22" s="122">
        <v>0</v>
      </c>
      <c r="G22" s="113">
        <v>0</v>
      </c>
      <c r="H22" s="113">
        <v>0</v>
      </c>
      <c r="I22" s="136" t="s">
        <v>558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74.426000000000002</v>
      </c>
      <c r="C23" s="113">
        <v>47.676000000000002</v>
      </c>
      <c r="D23" s="113">
        <v>74.498000000000005</v>
      </c>
      <c r="E23" s="134">
        <v>1.0009674038642411</v>
      </c>
      <c r="F23" s="122">
        <v>78</v>
      </c>
      <c r="G23" s="113">
        <v>67</v>
      </c>
      <c r="H23" s="113">
        <v>84</v>
      </c>
      <c r="I23" s="136">
        <v>1.0769230769230769</v>
      </c>
      <c r="J23" s="571">
        <f>0.97*1.096</f>
        <v>1.0631200000000001</v>
      </c>
      <c r="K23" s="572"/>
      <c r="L23" s="149">
        <f t="shared" si="2"/>
        <v>7.2000000000002728E-2</v>
      </c>
      <c r="M23" s="150">
        <f t="shared" si="3"/>
        <v>6</v>
      </c>
    </row>
    <row r="24" spans="1:13" ht="14.4" hidden="1" customHeight="1" outlineLevel="1" x14ac:dyDescent="0.3">
      <c r="A24" s="119" t="s">
        <v>175</v>
      </c>
      <c r="B24" s="122">
        <v>28.088999999999999</v>
      </c>
      <c r="C24" s="113">
        <v>16.378</v>
      </c>
      <c r="D24" s="113">
        <v>25.311</v>
      </c>
      <c r="E24" s="134">
        <v>0.90110007476236254</v>
      </c>
      <c r="F24" s="122">
        <v>31</v>
      </c>
      <c r="G24" s="113">
        <v>24</v>
      </c>
      <c r="H24" s="113">
        <v>32</v>
      </c>
      <c r="I24" s="136">
        <v>1.032258064516129</v>
      </c>
      <c r="J24" s="571">
        <f>0.97*0.989</f>
        <v>0.95933000000000002</v>
      </c>
      <c r="K24" s="572"/>
      <c r="L24" s="149">
        <f t="shared" si="2"/>
        <v>-2.7779999999999987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5.8579999999999997</v>
      </c>
      <c r="C25" s="246">
        <v>0.51900000000000002</v>
      </c>
      <c r="D25" s="246">
        <v>3.226</v>
      </c>
      <c r="E25" s="247"/>
      <c r="F25" s="245">
        <v>7</v>
      </c>
      <c r="G25" s="246">
        <v>1</v>
      </c>
      <c r="H25" s="246">
        <v>3</v>
      </c>
      <c r="I25" s="249"/>
      <c r="J25" s="365"/>
      <c r="K25" s="366"/>
      <c r="L25" s="252">
        <f>D25-B25</f>
        <v>-2.6319999999999997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562.42100000000005</v>
      </c>
      <c r="C26" s="153">
        <f>SUM(C18:C25)</f>
        <v>428.70100000000002</v>
      </c>
      <c r="D26" s="153">
        <f>SUM(D18:D25)</f>
        <v>522.90599999999995</v>
      </c>
      <c r="E26" s="154">
        <f>IF(OR(D26=0,B26=0),0,D26/B26)</f>
        <v>0.92974124365910926</v>
      </c>
      <c r="F26" s="152">
        <f>SUM(F18:F25)</f>
        <v>670</v>
      </c>
      <c r="G26" s="153">
        <f>SUM(G18:G25)</f>
        <v>539</v>
      </c>
      <c r="H26" s="153">
        <f>SUM(H18:H25)</f>
        <v>666</v>
      </c>
      <c r="I26" s="155">
        <f>IF(OR(H26=0,F26=0),0,H26/F26)</f>
        <v>0.99402985074626871</v>
      </c>
      <c r="J26" s="123"/>
      <c r="K26" s="123"/>
      <c r="L26" s="145">
        <f t="shared" si="2"/>
        <v>-39.5150000000001</v>
      </c>
      <c r="M26" s="156">
        <f t="shared" si="3"/>
        <v>-4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558</v>
      </c>
      <c r="F31" s="132">
        <v>0</v>
      </c>
      <c r="G31" s="114">
        <v>0</v>
      </c>
      <c r="H31" s="114">
        <v>0</v>
      </c>
      <c r="I31" s="133" t="s">
        <v>558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558</v>
      </c>
      <c r="F33" s="135">
        <v>0</v>
      </c>
      <c r="G33" s="113">
        <v>0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558</v>
      </c>
      <c r="F36" s="135">
        <v>0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391.7</v>
      </c>
      <c r="C33" s="203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765.04</v>
      </c>
      <c r="C34" s="204">
        <v>764</v>
      </c>
      <c r="D34" s="87">
        <f t="shared" ref="D34:D45" si="0">IF(C34="","",C34-B34)</f>
        <v>-1.0399999999999636</v>
      </c>
      <c r="E34" s="88">
        <f t="shared" ref="E34:E45" si="1">IF(C34="","",C34/B34)</f>
        <v>0.99864059395587168</v>
      </c>
      <c r="F34" s="89">
        <v>157.97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1224.5999999999999</v>
      </c>
      <c r="C35" s="204">
        <v>1189</v>
      </c>
      <c r="D35" s="87">
        <f t="shared" si="0"/>
        <v>-35.599999999999909</v>
      </c>
      <c r="E35" s="88">
        <f t="shared" si="1"/>
        <v>0.97092928303119397</v>
      </c>
      <c r="F35" s="89">
        <v>242.46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1676.92</v>
      </c>
      <c r="C36" s="204">
        <v>1621</v>
      </c>
      <c r="D36" s="87">
        <f t="shared" si="0"/>
        <v>-55.920000000000073</v>
      </c>
      <c r="E36" s="88">
        <f t="shared" si="1"/>
        <v>0.96665314982229322</v>
      </c>
      <c r="F36" s="89">
        <v>315.35000000000002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2023.98</v>
      </c>
      <c r="C37" s="204">
        <v>1990</v>
      </c>
      <c r="D37" s="87">
        <f t="shared" si="0"/>
        <v>-33.980000000000018</v>
      </c>
      <c r="E37" s="88">
        <f t="shared" si="1"/>
        <v>0.98321129655431372</v>
      </c>
      <c r="F37" s="89">
        <v>395.84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2419.65</v>
      </c>
      <c r="C38" s="204">
        <v>2361</v>
      </c>
      <c r="D38" s="87">
        <f t="shared" si="0"/>
        <v>-58.650000000000091</v>
      </c>
      <c r="E38" s="88">
        <f t="shared" si="1"/>
        <v>0.97576095716322608</v>
      </c>
      <c r="F38" s="89">
        <v>458.44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2933.2</v>
      </c>
      <c r="C39" s="204">
        <v>2855</v>
      </c>
      <c r="D39" s="87">
        <f t="shared" si="0"/>
        <v>-78.199999999999818</v>
      </c>
      <c r="E39" s="88">
        <f t="shared" si="1"/>
        <v>0.97333969725896641</v>
      </c>
      <c r="F39" s="89">
        <v>573.44000000000005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3234.65</v>
      </c>
      <c r="C40" s="204">
        <v>3166</v>
      </c>
      <c r="D40" s="87">
        <f t="shared" si="0"/>
        <v>-68.650000000000091</v>
      </c>
      <c r="E40" s="88">
        <f t="shared" si="1"/>
        <v>0.97877668372157722</v>
      </c>
      <c r="F40" s="89">
        <v>637.38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3621.98</v>
      </c>
      <c r="C41" s="204">
        <v>3502</v>
      </c>
      <c r="D41" s="87">
        <f t="shared" si="0"/>
        <v>-119.98000000000002</v>
      </c>
      <c r="E41" s="88">
        <f t="shared" si="1"/>
        <v>0.96687447197389276</v>
      </c>
      <c r="F41" s="89">
        <v>682.4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3676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80" t="s">
        <v>3503</v>
      </c>
      <c r="B5" s="850"/>
      <c r="C5" s="851"/>
      <c r="D5" s="852"/>
      <c r="E5" s="853"/>
      <c r="F5" s="854"/>
      <c r="G5" s="855"/>
      <c r="H5" s="856">
        <v>1</v>
      </c>
      <c r="I5" s="857">
        <v>7.23</v>
      </c>
      <c r="J5" s="858">
        <v>22</v>
      </c>
      <c r="K5" s="859">
        <v>7.23</v>
      </c>
      <c r="L5" s="860">
        <v>5</v>
      </c>
      <c r="M5" s="860">
        <v>43</v>
      </c>
      <c r="N5" s="861">
        <v>14.23</v>
      </c>
      <c r="O5" s="860" t="s">
        <v>3504</v>
      </c>
      <c r="P5" s="862" t="s">
        <v>3505</v>
      </c>
      <c r="Q5" s="863">
        <f>H5-B5</f>
        <v>1</v>
      </c>
      <c r="R5" s="863">
        <f>I5-C5</f>
        <v>7.23</v>
      </c>
      <c r="S5" s="850">
        <f>IF(H5=0,"",H5*N5)</f>
        <v>14.23</v>
      </c>
      <c r="T5" s="850">
        <f>IF(H5=0,"",H5*J5)</f>
        <v>22</v>
      </c>
      <c r="U5" s="850">
        <f>IF(H5=0,"",T5-S5)</f>
        <v>7.77</v>
      </c>
      <c r="V5" s="864">
        <f>IF(H5=0,"",T5/S5)</f>
        <v>1.5460295151089247</v>
      </c>
      <c r="W5" s="865">
        <v>8</v>
      </c>
    </row>
    <row r="6" spans="1:23" ht="14.4" customHeight="1" x14ac:dyDescent="0.3">
      <c r="A6" s="881" t="s">
        <v>3506</v>
      </c>
      <c r="B6" s="866">
        <v>1</v>
      </c>
      <c r="C6" s="867">
        <v>7.3</v>
      </c>
      <c r="D6" s="835">
        <v>15</v>
      </c>
      <c r="E6" s="868"/>
      <c r="F6" s="869"/>
      <c r="G6" s="820"/>
      <c r="H6" s="870"/>
      <c r="I6" s="871"/>
      <c r="J6" s="821"/>
      <c r="K6" s="872">
        <v>7.3</v>
      </c>
      <c r="L6" s="873">
        <v>5</v>
      </c>
      <c r="M6" s="873">
        <v>47</v>
      </c>
      <c r="N6" s="874">
        <v>15.74</v>
      </c>
      <c r="O6" s="873" t="s">
        <v>3504</v>
      </c>
      <c r="P6" s="875" t="s">
        <v>3507</v>
      </c>
      <c r="Q6" s="876">
        <f t="shared" ref="Q6:R69" si="0">H6-B6</f>
        <v>-1</v>
      </c>
      <c r="R6" s="876">
        <f t="shared" si="0"/>
        <v>-7.3</v>
      </c>
      <c r="S6" s="866" t="str">
        <f t="shared" ref="S6:S69" si="1">IF(H6=0,"",H6*N6)</f>
        <v/>
      </c>
      <c r="T6" s="866" t="str">
        <f t="shared" ref="T6:T69" si="2">IF(H6=0,"",H6*J6)</f>
        <v/>
      </c>
      <c r="U6" s="866" t="str">
        <f t="shared" ref="U6:U69" si="3">IF(H6=0,"",T6-S6)</f>
        <v/>
      </c>
      <c r="V6" s="877" t="str">
        <f t="shared" ref="V6:V69" si="4">IF(H6=0,"",T6/S6)</f>
        <v/>
      </c>
      <c r="W6" s="822"/>
    </row>
    <row r="7" spans="1:23" ht="14.4" customHeight="1" x14ac:dyDescent="0.3">
      <c r="A7" s="882" t="s">
        <v>3508</v>
      </c>
      <c r="B7" s="829"/>
      <c r="C7" s="830"/>
      <c r="D7" s="831"/>
      <c r="E7" s="832"/>
      <c r="F7" s="810"/>
      <c r="G7" s="811"/>
      <c r="H7" s="812">
        <v>1</v>
      </c>
      <c r="I7" s="813">
        <v>21.92</v>
      </c>
      <c r="J7" s="814">
        <v>73</v>
      </c>
      <c r="K7" s="815">
        <v>19.57</v>
      </c>
      <c r="L7" s="816">
        <v>11</v>
      </c>
      <c r="M7" s="816">
        <v>83</v>
      </c>
      <c r="N7" s="817">
        <v>27.75</v>
      </c>
      <c r="O7" s="816" t="s">
        <v>3504</v>
      </c>
      <c r="P7" s="833" t="s">
        <v>3509</v>
      </c>
      <c r="Q7" s="818">
        <f t="shared" si="0"/>
        <v>1</v>
      </c>
      <c r="R7" s="818">
        <f t="shared" si="0"/>
        <v>21.92</v>
      </c>
      <c r="S7" s="829">
        <f t="shared" si="1"/>
        <v>27.75</v>
      </c>
      <c r="T7" s="829">
        <f t="shared" si="2"/>
        <v>73</v>
      </c>
      <c r="U7" s="829">
        <f t="shared" si="3"/>
        <v>45.25</v>
      </c>
      <c r="V7" s="834">
        <f t="shared" si="4"/>
        <v>2.6306306306306309</v>
      </c>
      <c r="W7" s="819">
        <v>45</v>
      </c>
    </row>
    <row r="8" spans="1:23" ht="14.4" customHeight="1" x14ac:dyDescent="0.3">
      <c r="A8" s="882" t="s">
        <v>3510</v>
      </c>
      <c r="B8" s="829"/>
      <c r="C8" s="830"/>
      <c r="D8" s="831"/>
      <c r="E8" s="832">
        <v>1</v>
      </c>
      <c r="F8" s="810">
        <v>10.220000000000001</v>
      </c>
      <c r="G8" s="811">
        <v>29</v>
      </c>
      <c r="H8" s="812">
        <v>2</v>
      </c>
      <c r="I8" s="813">
        <v>20.45</v>
      </c>
      <c r="J8" s="814">
        <v>28</v>
      </c>
      <c r="K8" s="815">
        <v>10.220000000000001</v>
      </c>
      <c r="L8" s="816">
        <v>6</v>
      </c>
      <c r="M8" s="816">
        <v>51</v>
      </c>
      <c r="N8" s="817">
        <v>17.12</v>
      </c>
      <c r="O8" s="816" t="s">
        <v>3504</v>
      </c>
      <c r="P8" s="833" t="s">
        <v>3511</v>
      </c>
      <c r="Q8" s="818">
        <f t="shared" si="0"/>
        <v>2</v>
      </c>
      <c r="R8" s="818">
        <f t="shared" si="0"/>
        <v>20.45</v>
      </c>
      <c r="S8" s="829">
        <f t="shared" si="1"/>
        <v>34.24</v>
      </c>
      <c r="T8" s="829">
        <f t="shared" si="2"/>
        <v>56</v>
      </c>
      <c r="U8" s="829">
        <f t="shared" si="3"/>
        <v>21.759999999999998</v>
      </c>
      <c r="V8" s="834">
        <f t="shared" si="4"/>
        <v>1.6355140186915886</v>
      </c>
      <c r="W8" s="819">
        <v>22</v>
      </c>
    </row>
    <row r="9" spans="1:23" ht="14.4" customHeight="1" x14ac:dyDescent="0.3">
      <c r="A9" s="881" t="s">
        <v>3512</v>
      </c>
      <c r="B9" s="866"/>
      <c r="C9" s="867"/>
      <c r="D9" s="835"/>
      <c r="E9" s="868"/>
      <c r="F9" s="869"/>
      <c r="G9" s="820"/>
      <c r="H9" s="870">
        <v>1</v>
      </c>
      <c r="I9" s="871">
        <v>10.96</v>
      </c>
      <c r="J9" s="823">
        <v>38</v>
      </c>
      <c r="K9" s="872">
        <v>10.220000000000001</v>
      </c>
      <c r="L9" s="873">
        <v>6</v>
      </c>
      <c r="M9" s="873">
        <v>51</v>
      </c>
      <c r="N9" s="874">
        <v>17.12</v>
      </c>
      <c r="O9" s="873" t="s">
        <v>3504</v>
      </c>
      <c r="P9" s="875" t="s">
        <v>3513</v>
      </c>
      <c r="Q9" s="876">
        <f t="shared" si="0"/>
        <v>1</v>
      </c>
      <c r="R9" s="876">
        <f t="shared" si="0"/>
        <v>10.96</v>
      </c>
      <c r="S9" s="866">
        <f t="shared" si="1"/>
        <v>17.12</v>
      </c>
      <c r="T9" s="866">
        <f t="shared" si="2"/>
        <v>38</v>
      </c>
      <c r="U9" s="866">
        <f t="shared" si="3"/>
        <v>20.88</v>
      </c>
      <c r="V9" s="877">
        <f t="shared" si="4"/>
        <v>2.2196261682242988</v>
      </c>
      <c r="W9" s="822">
        <v>21</v>
      </c>
    </row>
    <row r="10" spans="1:23" ht="14.4" customHeight="1" x14ac:dyDescent="0.3">
      <c r="A10" s="881" t="s">
        <v>3514</v>
      </c>
      <c r="B10" s="866">
        <v>1</v>
      </c>
      <c r="C10" s="867">
        <v>13.07</v>
      </c>
      <c r="D10" s="835">
        <v>16</v>
      </c>
      <c r="E10" s="868"/>
      <c r="F10" s="869"/>
      <c r="G10" s="820"/>
      <c r="H10" s="870"/>
      <c r="I10" s="871"/>
      <c r="J10" s="821"/>
      <c r="K10" s="872">
        <v>13.07</v>
      </c>
      <c r="L10" s="873">
        <v>8</v>
      </c>
      <c r="M10" s="873">
        <v>69</v>
      </c>
      <c r="N10" s="874">
        <v>23.12</v>
      </c>
      <c r="O10" s="873" t="s">
        <v>3504</v>
      </c>
      <c r="P10" s="875" t="s">
        <v>3515</v>
      </c>
      <c r="Q10" s="876">
        <f t="shared" si="0"/>
        <v>-1</v>
      </c>
      <c r="R10" s="876">
        <f t="shared" si="0"/>
        <v>-13.07</v>
      </c>
      <c r="S10" s="866" t="str">
        <f t="shared" si="1"/>
        <v/>
      </c>
      <c r="T10" s="866" t="str">
        <f t="shared" si="2"/>
        <v/>
      </c>
      <c r="U10" s="866" t="str">
        <f t="shared" si="3"/>
        <v/>
      </c>
      <c r="V10" s="877" t="str">
        <f t="shared" si="4"/>
        <v/>
      </c>
      <c r="W10" s="822"/>
    </row>
    <row r="11" spans="1:23" ht="14.4" customHeight="1" x14ac:dyDescent="0.3">
      <c r="A11" s="882" t="s">
        <v>3516</v>
      </c>
      <c r="B11" s="829"/>
      <c r="C11" s="830"/>
      <c r="D11" s="831"/>
      <c r="E11" s="812">
        <v>1</v>
      </c>
      <c r="F11" s="813">
        <v>1.26</v>
      </c>
      <c r="G11" s="824">
        <v>5</v>
      </c>
      <c r="H11" s="816"/>
      <c r="I11" s="810"/>
      <c r="J11" s="811"/>
      <c r="K11" s="815">
        <v>1.26</v>
      </c>
      <c r="L11" s="816">
        <v>2</v>
      </c>
      <c r="M11" s="816">
        <v>21</v>
      </c>
      <c r="N11" s="817">
        <v>6.93</v>
      </c>
      <c r="O11" s="816" t="s">
        <v>3504</v>
      </c>
      <c r="P11" s="833" t="s">
        <v>3517</v>
      </c>
      <c r="Q11" s="818">
        <f t="shared" si="0"/>
        <v>0</v>
      </c>
      <c r="R11" s="818">
        <f t="shared" si="0"/>
        <v>0</v>
      </c>
      <c r="S11" s="829" t="str">
        <f t="shared" si="1"/>
        <v/>
      </c>
      <c r="T11" s="829" t="str">
        <f t="shared" si="2"/>
        <v/>
      </c>
      <c r="U11" s="829" t="str">
        <f t="shared" si="3"/>
        <v/>
      </c>
      <c r="V11" s="834" t="str">
        <f t="shared" si="4"/>
        <v/>
      </c>
      <c r="W11" s="819"/>
    </row>
    <row r="12" spans="1:23" ht="14.4" customHeight="1" x14ac:dyDescent="0.3">
      <c r="A12" s="882" t="s">
        <v>3518</v>
      </c>
      <c r="B12" s="829">
        <v>2</v>
      </c>
      <c r="C12" s="830">
        <v>0.98</v>
      </c>
      <c r="D12" s="831">
        <v>10.5</v>
      </c>
      <c r="E12" s="832"/>
      <c r="F12" s="810"/>
      <c r="G12" s="811"/>
      <c r="H12" s="812">
        <v>2</v>
      </c>
      <c r="I12" s="813">
        <v>0.98</v>
      </c>
      <c r="J12" s="814">
        <v>9</v>
      </c>
      <c r="K12" s="815">
        <v>0.49</v>
      </c>
      <c r="L12" s="816">
        <v>2</v>
      </c>
      <c r="M12" s="816">
        <v>22</v>
      </c>
      <c r="N12" s="817">
        <v>7.22</v>
      </c>
      <c r="O12" s="816" t="s">
        <v>3504</v>
      </c>
      <c r="P12" s="833" t="s">
        <v>3519</v>
      </c>
      <c r="Q12" s="818">
        <f t="shared" si="0"/>
        <v>0</v>
      </c>
      <c r="R12" s="818">
        <f t="shared" si="0"/>
        <v>0</v>
      </c>
      <c r="S12" s="829">
        <f t="shared" si="1"/>
        <v>14.44</v>
      </c>
      <c r="T12" s="829">
        <f t="shared" si="2"/>
        <v>18</v>
      </c>
      <c r="U12" s="829">
        <f t="shared" si="3"/>
        <v>3.5600000000000005</v>
      </c>
      <c r="V12" s="834">
        <f t="shared" si="4"/>
        <v>1.2465373961218837</v>
      </c>
      <c r="W12" s="819">
        <v>4</v>
      </c>
    </row>
    <row r="13" spans="1:23" ht="14.4" customHeight="1" x14ac:dyDescent="0.3">
      <c r="A13" s="882" t="s">
        <v>3520</v>
      </c>
      <c r="B13" s="829"/>
      <c r="C13" s="830"/>
      <c r="D13" s="831"/>
      <c r="E13" s="832"/>
      <c r="F13" s="810"/>
      <c r="G13" s="811"/>
      <c r="H13" s="812">
        <v>1</v>
      </c>
      <c r="I13" s="813">
        <v>0.24</v>
      </c>
      <c r="J13" s="814">
        <v>4</v>
      </c>
      <c r="K13" s="815">
        <v>0.24</v>
      </c>
      <c r="L13" s="816">
        <v>1</v>
      </c>
      <c r="M13" s="816">
        <v>9</v>
      </c>
      <c r="N13" s="817">
        <v>3.06</v>
      </c>
      <c r="O13" s="816" t="s">
        <v>3504</v>
      </c>
      <c r="P13" s="833" t="s">
        <v>3521</v>
      </c>
      <c r="Q13" s="818">
        <f t="shared" si="0"/>
        <v>1</v>
      </c>
      <c r="R13" s="818">
        <f t="shared" si="0"/>
        <v>0.24</v>
      </c>
      <c r="S13" s="829">
        <f t="shared" si="1"/>
        <v>3.06</v>
      </c>
      <c r="T13" s="829">
        <f t="shared" si="2"/>
        <v>4</v>
      </c>
      <c r="U13" s="829">
        <f t="shared" si="3"/>
        <v>0.94</v>
      </c>
      <c r="V13" s="834">
        <f t="shared" si="4"/>
        <v>1.3071895424836601</v>
      </c>
      <c r="W13" s="819">
        <v>1</v>
      </c>
    </row>
    <row r="14" spans="1:23" ht="14.4" customHeight="1" x14ac:dyDescent="0.3">
      <c r="A14" s="882" t="s">
        <v>3522</v>
      </c>
      <c r="B14" s="829"/>
      <c r="C14" s="830"/>
      <c r="D14" s="831"/>
      <c r="E14" s="812">
        <v>2</v>
      </c>
      <c r="F14" s="813">
        <v>0.74</v>
      </c>
      <c r="G14" s="824">
        <v>4</v>
      </c>
      <c r="H14" s="816"/>
      <c r="I14" s="810"/>
      <c r="J14" s="811"/>
      <c r="K14" s="815">
        <v>0.37</v>
      </c>
      <c r="L14" s="816">
        <v>1</v>
      </c>
      <c r="M14" s="816">
        <v>12</v>
      </c>
      <c r="N14" s="817">
        <v>4.16</v>
      </c>
      <c r="O14" s="816" t="s">
        <v>3504</v>
      </c>
      <c r="P14" s="833" t="s">
        <v>3523</v>
      </c>
      <c r="Q14" s="818">
        <f t="shared" si="0"/>
        <v>0</v>
      </c>
      <c r="R14" s="818">
        <f t="shared" si="0"/>
        <v>0</v>
      </c>
      <c r="S14" s="829" t="str">
        <f t="shared" si="1"/>
        <v/>
      </c>
      <c r="T14" s="829" t="str">
        <f t="shared" si="2"/>
        <v/>
      </c>
      <c r="U14" s="829" t="str">
        <f t="shared" si="3"/>
        <v/>
      </c>
      <c r="V14" s="834" t="str">
        <f t="shared" si="4"/>
        <v/>
      </c>
      <c r="W14" s="819"/>
    </row>
    <row r="15" spans="1:23" ht="14.4" customHeight="1" x14ac:dyDescent="0.3">
      <c r="A15" s="882" t="s">
        <v>3524</v>
      </c>
      <c r="B15" s="829">
        <v>5</v>
      </c>
      <c r="C15" s="830">
        <v>5.5</v>
      </c>
      <c r="D15" s="831">
        <v>8.1999999999999993</v>
      </c>
      <c r="E15" s="832">
        <v>6</v>
      </c>
      <c r="F15" s="810">
        <v>6.59</v>
      </c>
      <c r="G15" s="811">
        <v>5.3</v>
      </c>
      <c r="H15" s="812">
        <v>10</v>
      </c>
      <c r="I15" s="813">
        <v>11.18</v>
      </c>
      <c r="J15" s="814">
        <v>8.4</v>
      </c>
      <c r="K15" s="815">
        <v>1.1000000000000001</v>
      </c>
      <c r="L15" s="816">
        <v>2</v>
      </c>
      <c r="M15" s="816">
        <v>21</v>
      </c>
      <c r="N15" s="817">
        <v>7.13</v>
      </c>
      <c r="O15" s="816" t="s">
        <v>3504</v>
      </c>
      <c r="P15" s="833" t="s">
        <v>3525</v>
      </c>
      <c r="Q15" s="818">
        <f t="shared" si="0"/>
        <v>5</v>
      </c>
      <c r="R15" s="818">
        <f t="shared" si="0"/>
        <v>5.68</v>
      </c>
      <c r="S15" s="829">
        <f t="shared" si="1"/>
        <v>71.3</v>
      </c>
      <c r="T15" s="829">
        <f t="shared" si="2"/>
        <v>84</v>
      </c>
      <c r="U15" s="829">
        <f t="shared" si="3"/>
        <v>12.700000000000003</v>
      </c>
      <c r="V15" s="834">
        <f t="shared" si="4"/>
        <v>1.1781206171107994</v>
      </c>
      <c r="W15" s="819">
        <v>25</v>
      </c>
    </row>
    <row r="16" spans="1:23" ht="14.4" customHeight="1" x14ac:dyDescent="0.3">
      <c r="A16" s="881" t="s">
        <v>3526</v>
      </c>
      <c r="B16" s="866"/>
      <c r="C16" s="867"/>
      <c r="D16" s="835"/>
      <c r="E16" s="868">
        <v>2</v>
      </c>
      <c r="F16" s="869">
        <v>2.7</v>
      </c>
      <c r="G16" s="820">
        <v>6</v>
      </c>
      <c r="H16" s="870">
        <v>1</v>
      </c>
      <c r="I16" s="871">
        <v>0.94</v>
      </c>
      <c r="J16" s="821">
        <v>2</v>
      </c>
      <c r="K16" s="872">
        <v>1.35</v>
      </c>
      <c r="L16" s="873">
        <v>3</v>
      </c>
      <c r="M16" s="873">
        <v>26</v>
      </c>
      <c r="N16" s="874">
        <v>8.7899999999999991</v>
      </c>
      <c r="O16" s="873" t="s">
        <v>3504</v>
      </c>
      <c r="P16" s="875" t="s">
        <v>3527</v>
      </c>
      <c r="Q16" s="876">
        <f t="shared" si="0"/>
        <v>1</v>
      </c>
      <c r="R16" s="876">
        <f t="shared" si="0"/>
        <v>0.94</v>
      </c>
      <c r="S16" s="866">
        <f t="shared" si="1"/>
        <v>8.7899999999999991</v>
      </c>
      <c r="T16" s="866">
        <f t="shared" si="2"/>
        <v>2</v>
      </c>
      <c r="U16" s="866">
        <f t="shared" si="3"/>
        <v>-6.7899999999999991</v>
      </c>
      <c r="V16" s="877">
        <f t="shared" si="4"/>
        <v>0.22753128555176338</v>
      </c>
      <c r="W16" s="822"/>
    </row>
    <row r="17" spans="1:23" ht="14.4" customHeight="1" x14ac:dyDescent="0.3">
      <c r="A17" s="881" t="s">
        <v>3528</v>
      </c>
      <c r="B17" s="866">
        <v>3</v>
      </c>
      <c r="C17" s="867">
        <v>4.72</v>
      </c>
      <c r="D17" s="835">
        <v>13.3</v>
      </c>
      <c r="E17" s="868"/>
      <c r="F17" s="869"/>
      <c r="G17" s="820"/>
      <c r="H17" s="870"/>
      <c r="I17" s="871"/>
      <c r="J17" s="821"/>
      <c r="K17" s="872">
        <v>1.57</v>
      </c>
      <c r="L17" s="873">
        <v>3</v>
      </c>
      <c r="M17" s="873">
        <v>25</v>
      </c>
      <c r="N17" s="874">
        <v>8.4499999999999993</v>
      </c>
      <c r="O17" s="873" t="s">
        <v>3504</v>
      </c>
      <c r="P17" s="875" t="s">
        <v>3529</v>
      </c>
      <c r="Q17" s="876">
        <f t="shared" si="0"/>
        <v>-3</v>
      </c>
      <c r="R17" s="876">
        <f t="shared" si="0"/>
        <v>-4.72</v>
      </c>
      <c r="S17" s="866" t="str">
        <f t="shared" si="1"/>
        <v/>
      </c>
      <c r="T17" s="866" t="str">
        <f t="shared" si="2"/>
        <v/>
      </c>
      <c r="U17" s="866" t="str">
        <f t="shared" si="3"/>
        <v/>
      </c>
      <c r="V17" s="877" t="str">
        <f t="shared" si="4"/>
        <v/>
      </c>
      <c r="W17" s="822"/>
    </row>
    <row r="18" spans="1:23" ht="14.4" customHeight="1" x14ac:dyDescent="0.3">
      <c r="A18" s="882" t="s">
        <v>3530</v>
      </c>
      <c r="B18" s="829">
        <v>3</v>
      </c>
      <c r="C18" s="830">
        <v>1.1200000000000001</v>
      </c>
      <c r="D18" s="831">
        <v>4.3</v>
      </c>
      <c r="E18" s="812">
        <v>3</v>
      </c>
      <c r="F18" s="813">
        <v>1.1200000000000001</v>
      </c>
      <c r="G18" s="824">
        <v>4</v>
      </c>
      <c r="H18" s="816"/>
      <c r="I18" s="810"/>
      <c r="J18" s="811"/>
      <c r="K18" s="815">
        <v>0.37</v>
      </c>
      <c r="L18" s="816">
        <v>1</v>
      </c>
      <c r="M18" s="816">
        <v>12</v>
      </c>
      <c r="N18" s="817">
        <v>3.96</v>
      </c>
      <c r="O18" s="816" t="s">
        <v>3504</v>
      </c>
      <c r="P18" s="833" t="s">
        <v>3531</v>
      </c>
      <c r="Q18" s="818">
        <f t="shared" si="0"/>
        <v>-3</v>
      </c>
      <c r="R18" s="818">
        <f t="shared" si="0"/>
        <v>-1.1200000000000001</v>
      </c>
      <c r="S18" s="829" t="str">
        <f t="shared" si="1"/>
        <v/>
      </c>
      <c r="T18" s="829" t="str">
        <f t="shared" si="2"/>
        <v/>
      </c>
      <c r="U18" s="829" t="str">
        <f t="shared" si="3"/>
        <v/>
      </c>
      <c r="V18" s="834" t="str">
        <f t="shared" si="4"/>
        <v/>
      </c>
      <c r="W18" s="819"/>
    </row>
    <row r="19" spans="1:23" ht="14.4" customHeight="1" x14ac:dyDescent="0.3">
      <c r="A19" s="881" t="s">
        <v>3532</v>
      </c>
      <c r="B19" s="866">
        <v>2</v>
      </c>
      <c r="C19" s="867">
        <v>0.85</v>
      </c>
      <c r="D19" s="835">
        <v>4.5</v>
      </c>
      <c r="E19" s="870">
        <v>2</v>
      </c>
      <c r="F19" s="871">
        <v>0.85</v>
      </c>
      <c r="G19" s="821">
        <v>5.5</v>
      </c>
      <c r="H19" s="873">
        <v>1</v>
      </c>
      <c r="I19" s="869">
        <v>0.43</v>
      </c>
      <c r="J19" s="823">
        <v>6</v>
      </c>
      <c r="K19" s="872">
        <v>0.43</v>
      </c>
      <c r="L19" s="873">
        <v>2</v>
      </c>
      <c r="M19" s="873">
        <v>14</v>
      </c>
      <c r="N19" s="874">
        <v>4.83</v>
      </c>
      <c r="O19" s="873" t="s">
        <v>3504</v>
      </c>
      <c r="P19" s="875" t="s">
        <v>3533</v>
      </c>
      <c r="Q19" s="876">
        <f t="shared" si="0"/>
        <v>-1</v>
      </c>
      <c r="R19" s="876">
        <f t="shared" si="0"/>
        <v>-0.42</v>
      </c>
      <c r="S19" s="866">
        <f t="shared" si="1"/>
        <v>4.83</v>
      </c>
      <c r="T19" s="866">
        <f t="shared" si="2"/>
        <v>6</v>
      </c>
      <c r="U19" s="866">
        <f t="shared" si="3"/>
        <v>1.17</v>
      </c>
      <c r="V19" s="877">
        <f t="shared" si="4"/>
        <v>1.2422360248447204</v>
      </c>
      <c r="W19" s="822">
        <v>1</v>
      </c>
    </row>
    <row r="20" spans="1:23" ht="14.4" customHeight="1" x14ac:dyDescent="0.3">
      <c r="A20" s="882" t="s">
        <v>3534</v>
      </c>
      <c r="B20" s="825">
        <v>10</v>
      </c>
      <c r="C20" s="826">
        <v>16.95</v>
      </c>
      <c r="D20" s="827">
        <v>9.5</v>
      </c>
      <c r="E20" s="832">
        <v>22</v>
      </c>
      <c r="F20" s="810">
        <v>33.340000000000003</v>
      </c>
      <c r="G20" s="811">
        <v>10.5</v>
      </c>
      <c r="H20" s="816">
        <v>14</v>
      </c>
      <c r="I20" s="810">
        <v>26.62</v>
      </c>
      <c r="J20" s="814">
        <v>20.2</v>
      </c>
      <c r="K20" s="815">
        <v>1.5</v>
      </c>
      <c r="L20" s="816">
        <v>3</v>
      </c>
      <c r="M20" s="816">
        <v>28</v>
      </c>
      <c r="N20" s="817">
        <v>9.2100000000000009</v>
      </c>
      <c r="O20" s="816" t="s">
        <v>3504</v>
      </c>
      <c r="P20" s="833" t="s">
        <v>3535</v>
      </c>
      <c r="Q20" s="818">
        <f t="shared" si="0"/>
        <v>4</v>
      </c>
      <c r="R20" s="818">
        <f t="shared" si="0"/>
        <v>9.6700000000000017</v>
      </c>
      <c r="S20" s="829">
        <f t="shared" si="1"/>
        <v>128.94</v>
      </c>
      <c r="T20" s="829">
        <f t="shared" si="2"/>
        <v>282.8</v>
      </c>
      <c r="U20" s="829">
        <f t="shared" si="3"/>
        <v>153.86000000000001</v>
      </c>
      <c r="V20" s="834">
        <f t="shared" si="4"/>
        <v>2.1932681867535289</v>
      </c>
      <c r="W20" s="819">
        <v>158</v>
      </c>
    </row>
    <row r="21" spans="1:23" ht="14.4" customHeight="1" x14ac:dyDescent="0.3">
      <c r="A21" s="881" t="s">
        <v>3536</v>
      </c>
      <c r="B21" s="878">
        <v>4</v>
      </c>
      <c r="C21" s="879">
        <v>11.01</v>
      </c>
      <c r="D21" s="828">
        <v>9.3000000000000007</v>
      </c>
      <c r="E21" s="868">
        <v>4</v>
      </c>
      <c r="F21" s="869">
        <v>13.27</v>
      </c>
      <c r="G21" s="820">
        <v>18</v>
      </c>
      <c r="H21" s="873">
        <v>2</v>
      </c>
      <c r="I21" s="869">
        <v>5.51</v>
      </c>
      <c r="J21" s="823">
        <v>20</v>
      </c>
      <c r="K21" s="872">
        <v>2.75</v>
      </c>
      <c r="L21" s="873">
        <v>5</v>
      </c>
      <c r="M21" s="873">
        <v>42</v>
      </c>
      <c r="N21" s="874">
        <v>13.99</v>
      </c>
      <c r="O21" s="873" t="s">
        <v>3504</v>
      </c>
      <c r="P21" s="875" t="s">
        <v>3537</v>
      </c>
      <c r="Q21" s="876">
        <f t="shared" si="0"/>
        <v>-2</v>
      </c>
      <c r="R21" s="876">
        <f t="shared" si="0"/>
        <v>-5.5</v>
      </c>
      <c r="S21" s="866">
        <f t="shared" si="1"/>
        <v>27.98</v>
      </c>
      <c r="T21" s="866">
        <f t="shared" si="2"/>
        <v>40</v>
      </c>
      <c r="U21" s="866">
        <f t="shared" si="3"/>
        <v>12.02</v>
      </c>
      <c r="V21" s="877">
        <f t="shared" si="4"/>
        <v>1.4295925661186561</v>
      </c>
      <c r="W21" s="822">
        <v>12</v>
      </c>
    </row>
    <row r="22" spans="1:23" ht="14.4" customHeight="1" x14ac:dyDescent="0.3">
      <c r="A22" s="881" t="s">
        <v>3538</v>
      </c>
      <c r="B22" s="878">
        <v>13</v>
      </c>
      <c r="C22" s="879">
        <v>54.19</v>
      </c>
      <c r="D22" s="828">
        <v>17.7</v>
      </c>
      <c r="E22" s="868"/>
      <c r="F22" s="869"/>
      <c r="G22" s="820"/>
      <c r="H22" s="873"/>
      <c r="I22" s="869"/>
      <c r="J22" s="820"/>
      <c r="K22" s="872">
        <v>4.16</v>
      </c>
      <c r="L22" s="873">
        <v>6</v>
      </c>
      <c r="M22" s="873">
        <v>54</v>
      </c>
      <c r="N22" s="874">
        <v>18</v>
      </c>
      <c r="O22" s="873" t="s">
        <v>3504</v>
      </c>
      <c r="P22" s="875" t="s">
        <v>3539</v>
      </c>
      <c r="Q22" s="876">
        <f t="shared" si="0"/>
        <v>-13</v>
      </c>
      <c r="R22" s="876">
        <f t="shared" si="0"/>
        <v>-54.19</v>
      </c>
      <c r="S22" s="866" t="str">
        <f t="shared" si="1"/>
        <v/>
      </c>
      <c r="T22" s="866" t="str">
        <f t="shared" si="2"/>
        <v/>
      </c>
      <c r="U22" s="866" t="str">
        <f t="shared" si="3"/>
        <v/>
      </c>
      <c r="V22" s="877" t="str">
        <f t="shared" si="4"/>
        <v/>
      </c>
      <c r="W22" s="822"/>
    </row>
    <row r="23" spans="1:23" ht="14.4" customHeight="1" x14ac:dyDescent="0.3">
      <c r="A23" s="882" t="s">
        <v>3540</v>
      </c>
      <c r="B23" s="825">
        <v>63</v>
      </c>
      <c r="C23" s="826">
        <v>82.15</v>
      </c>
      <c r="D23" s="827">
        <v>5.7</v>
      </c>
      <c r="E23" s="832">
        <v>58</v>
      </c>
      <c r="F23" s="810">
        <v>76.12</v>
      </c>
      <c r="G23" s="811">
        <v>6.5</v>
      </c>
      <c r="H23" s="816">
        <v>63</v>
      </c>
      <c r="I23" s="810">
        <v>82.69</v>
      </c>
      <c r="J23" s="811">
        <v>5.0999999999999996</v>
      </c>
      <c r="K23" s="815">
        <v>1.3</v>
      </c>
      <c r="L23" s="816">
        <v>2</v>
      </c>
      <c r="M23" s="816">
        <v>21</v>
      </c>
      <c r="N23" s="817">
        <v>6.93</v>
      </c>
      <c r="O23" s="816" t="s">
        <v>3504</v>
      </c>
      <c r="P23" s="833" t="s">
        <v>3541</v>
      </c>
      <c r="Q23" s="818">
        <f t="shared" si="0"/>
        <v>0</v>
      </c>
      <c r="R23" s="818">
        <f t="shared" si="0"/>
        <v>0.53999999999999204</v>
      </c>
      <c r="S23" s="829">
        <f t="shared" si="1"/>
        <v>436.59</v>
      </c>
      <c r="T23" s="829">
        <f t="shared" si="2"/>
        <v>321.29999999999995</v>
      </c>
      <c r="U23" s="829">
        <f t="shared" si="3"/>
        <v>-115.29000000000002</v>
      </c>
      <c r="V23" s="834">
        <f t="shared" si="4"/>
        <v>0.73593073593073588</v>
      </c>
      <c r="W23" s="819">
        <v>29</v>
      </c>
    </row>
    <row r="24" spans="1:23" ht="14.4" customHeight="1" x14ac:dyDescent="0.3">
      <c r="A24" s="881" t="s">
        <v>3542</v>
      </c>
      <c r="B24" s="878">
        <v>18</v>
      </c>
      <c r="C24" s="879">
        <v>24.42</v>
      </c>
      <c r="D24" s="828">
        <v>7.6</v>
      </c>
      <c r="E24" s="868">
        <v>10</v>
      </c>
      <c r="F24" s="869">
        <v>13.15</v>
      </c>
      <c r="G24" s="820">
        <v>8.1999999999999993</v>
      </c>
      <c r="H24" s="873">
        <v>7</v>
      </c>
      <c r="I24" s="869">
        <v>9.1300000000000008</v>
      </c>
      <c r="J24" s="823">
        <v>7.6</v>
      </c>
      <c r="K24" s="872">
        <v>1.3</v>
      </c>
      <c r="L24" s="873">
        <v>2</v>
      </c>
      <c r="M24" s="873">
        <v>21</v>
      </c>
      <c r="N24" s="874">
        <v>6.93</v>
      </c>
      <c r="O24" s="873" t="s">
        <v>3504</v>
      </c>
      <c r="P24" s="875" t="s">
        <v>3543</v>
      </c>
      <c r="Q24" s="876">
        <f t="shared" si="0"/>
        <v>-11</v>
      </c>
      <c r="R24" s="876">
        <f t="shared" si="0"/>
        <v>-15.290000000000001</v>
      </c>
      <c r="S24" s="866">
        <f t="shared" si="1"/>
        <v>48.51</v>
      </c>
      <c r="T24" s="866">
        <f t="shared" si="2"/>
        <v>53.199999999999996</v>
      </c>
      <c r="U24" s="866">
        <f t="shared" si="3"/>
        <v>4.6899999999999977</v>
      </c>
      <c r="V24" s="877">
        <f t="shared" si="4"/>
        <v>1.0966810966810967</v>
      </c>
      <c r="W24" s="822">
        <v>9</v>
      </c>
    </row>
    <row r="25" spans="1:23" ht="14.4" customHeight="1" x14ac:dyDescent="0.3">
      <c r="A25" s="881" t="s">
        <v>3544</v>
      </c>
      <c r="B25" s="878">
        <v>9</v>
      </c>
      <c r="C25" s="879">
        <v>21.09</v>
      </c>
      <c r="D25" s="828">
        <v>9.9</v>
      </c>
      <c r="E25" s="868"/>
      <c r="F25" s="869"/>
      <c r="G25" s="820"/>
      <c r="H25" s="873">
        <v>1</v>
      </c>
      <c r="I25" s="869">
        <v>2.34</v>
      </c>
      <c r="J25" s="820">
        <v>3</v>
      </c>
      <c r="K25" s="872">
        <v>2.34</v>
      </c>
      <c r="L25" s="873">
        <v>3</v>
      </c>
      <c r="M25" s="873">
        <v>29</v>
      </c>
      <c r="N25" s="874">
        <v>9.5299999999999994</v>
      </c>
      <c r="O25" s="873" t="s">
        <v>3504</v>
      </c>
      <c r="P25" s="875" t="s">
        <v>3545</v>
      </c>
      <c r="Q25" s="876">
        <f t="shared" si="0"/>
        <v>-8</v>
      </c>
      <c r="R25" s="876">
        <f t="shared" si="0"/>
        <v>-18.75</v>
      </c>
      <c r="S25" s="866">
        <f t="shared" si="1"/>
        <v>9.5299999999999994</v>
      </c>
      <c r="T25" s="866">
        <f t="shared" si="2"/>
        <v>3</v>
      </c>
      <c r="U25" s="866">
        <f t="shared" si="3"/>
        <v>-6.5299999999999994</v>
      </c>
      <c r="V25" s="877">
        <f t="shared" si="4"/>
        <v>0.31479538300104931</v>
      </c>
      <c r="W25" s="822"/>
    </row>
    <row r="26" spans="1:23" ht="14.4" customHeight="1" x14ac:dyDescent="0.3">
      <c r="A26" s="882" t="s">
        <v>3546</v>
      </c>
      <c r="B26" s="825">
        <v>161</v>
      </c>
      <c r="C26" s="826">
        <v>99.55</v>
      </c>
      <c r="D26" s="827">
        <v>5.3</v>
      </c>
      <c r="E26" s="832">
        <v>118</v>
      </c>
      <c r="F26" s="810">
        <v>72.95</v>
      </c>
      <c r="G26" s="811">
        <v>5.6</v>
      </c>
      <c r="H26" s="816">
        <v>164</v>
      </c>
      <c r="I26" s="810">
        <v>101.45</v>
      </c>
      <c r="J26" s="811">
        <v>4.7</v>
      </c>
      <c r="K26" s="815">
        <v>0.62</v>
      </c>
      <c r="L26" s="816">
        <v>2</v>
      </c>
      <c r="M26" s="816">
        <v>16</v>
      </c>
      <c r="N26" s="817">
        <v>5.4</v>
      </c>
      <c r="O26" s="816" t="s">
        <v>3504</v>
      </c>
      <c r="P26" s="833" t="s">
        <v>3547</v>
      </c>
      <c r="Q26" s="818">
        <f t="shared" si="0"/>
        <v>3</v>
      </c>
      <c r="R26" s="818">
        <f t="shared" si="0"/>
        <v>1.9000000000000057</v>
      </c>
      <c r="S26" s="829">
        <f t="shared" si="1"/>
        <v>885.6</v>
      </c>
      <c r="T26" s="829">
        <f t="shared" si="2"/>
        <v>770.80000000000007</v>
      </c>
      <c r="U26" s="829">
        <f t="shared" si="3"/>
        <v>-114.79999999999995</v>
      </c>
      <c r="V26" s="834">
        <f t="shared" si="4"/>
        <v>0.87037037037037046</v>
      </c>
      <c r="W26" s="819">
        <v>87</v>
      </c>
    </row>
    <row r="27" spans="1:23" ht="14.4" customHeight="1" x14ac:dyDescent="0.3">
      <c r="A27" s="881" t="s">
        <v>3548</v>
      </c>
      <c r="B27" s="878">
        <v>14</v>
      </c>
      <c r="C27" s="879">
        <v>12.04</v>
      </c>
      <c r="D27" s="828">
        <v>6.4</v>
      </c>
      <c r="E27" s="868">
        <v>8</v>
      </c>
      <c r="F27" s="869">
        <v>6.86</v>
      </c>
      <c r="G27" s="820">
        <v>6.4</v>
      </c>
      <c r="H27" s="873">
        <v>15</v>
      </c>
      <c r="I27" s="869">
        <v>13.34</v>
      </c>
      <c r="J27" s="820">
        <v>4.9000000000000004</v>
      </c>
      <c r="K27" s="872">
        <v>0.86</v>
      </c>
      <c r="L27" s="873">
        <v>3</v>
      </c>
      <c r="M27" s="873">
        <v>23</v>
      </c>
      <c r="N27" s="874">
        <v>7.65</v>
      </c>
      <c r="O27" s="873" t="s">
        <v>3504</v>
      </c>
      <c r="P27" s="875" t="s">
        <v>3549</v>
      </c>
      <c r="Q27" s="876">
        <f t="shared" si="0"/>
        <v>1</v>
      </c>
      <c r="R27" s="876">
        <f t="shared" si="0"/>
        <v>1.3000000000000007</v>
      </c>
      <c r="S27" s="866">
        <f t="shared" si="1"/>
        <v>114.75</v>
      </c>
      <c r="T27" s="866">
        <f t="shared" si="2"/>
        <v>73.5</v>
      </c>
      <c r="U27" s="866">
        <f t="shared" si="3"/>
        <v>-41.25</v>
      </c>
      <c r="V27" s="877">
        <f t="shared" si="4"/>
        <v>0.64052287581699341</v>
      </c>
      <c r="W27" s="822">
        <v>1</v>
      </c>
    </row>
    <row r="28" spans="1:23" ht="14.4" customHeight="1" x14ac:dyDescent="0.3">
      <c r="A28" s="881" t="s">
        <v>3550</v>
      </c>
      <c r="B28" s="878">
        <v>7</v>
      </c>
      <c r="C28" s="879">
        <v>9.49</v>
      </c>
      <c r="D28" s="828">
        <v>9.6</v>
      </c>
      <c r="E28" s="868">
        <v>3</v>
      </c>
      <c r="F28" s="869">
        <v>3.47</v>
      </c>
      <c r="G28" s="820">
        <v>5</v>
      </c>
      <c r="H28" s="873">
        <v>2</v>
      </c>
      <c r="I28" s="869">
        <v>2.31</v>
      </c>
      <c r="J28" s="820">
        <v>7</v>
      </c>
      <c r="K28" s="872">
        <v>1.1599999999999999</v>
      </c>
      <c r="L28" s="873">
        <v>2</v>
      </c>
      <c r="M28" s="873">
        <v>22</v>
      </c>
      <c r="N28" s="874">
        <v>7.27</v>
      </c>
      <c r="O28" s="873" t="s">
        <v>3504</v>
      </c>
      <c r="P28" s="875" t="s">
        <v>3551</v>
      </c>
      <c r="Q28" s="876">
        <f t="shared" si="0"/>
        <v>-5</v>
      </c>
      <c r="R28" s="876">
        <f t="shared" si="0"/>
        <v>-7.18</v>
      </c>
      <c r="S28" s="866">
        <f t="shared" si="1"/>
        <v>14.54</v>
      </c>
      <c r="T28" s="866">
        <f t="shared" si="2"/>
        <v>14</v>
      </c>
      <c r="U28" s="866">
        <f t="shared" si="3"/>
        <v>-0.53999999999999915</v>
      </c>
      <c r="V28" s="877">
        <f t="shared" si="4"/>
        <v>0.96286107290233847</v>
      </c>
      <c r="W28" s="822">
        <v>2</v>
      </c>
    </row>
    <row r="29" spans="1:23" ht="14.4" customHeight="1" x14ac:dyDescent="0.3">
      <c r="A29" s="882" t="s">
        <v>3552</v>
      </c>
      <c r="B29" s="829">
        <v>9</v>
      </c>
      <c r="C29" s="830">
        <v>9.82</v>
      </c>
      <c r="D29" s="831">
        <v>7.1</v>
      </c>
      <c r="E29" s="812">
        <v>17</v>
      </c>
      <c r="F29" s="813">
        <v>18.760000000000002</v>
      </c>
      <c r="G29" s="824">
        <v>6.5</v>
      </c>
      <c r="H29" s="816">
        <v>15</v>
      </c>
      <c r="I29" s="810">
        <v>16.37</v>
      </c>
      <c r="J29" s="811">
        <v>5.5</v>
      </c>
      <c r="K29" s="815">
        <v>1.0900000000000001</v>
      </c>
      <c r="L29" s="816">
        <v>2</v>
      </c>
      <c r="M29" s="816">
        <v>18</v>
      </c>
      <c r="N29" s="817">
        <v>6.15</v>
      </c>
      <c r="O29" s="816" t="s">
        <v>3504</v>
      </c>
      <c r="P29" s="833" t="s">
        <v>3553</v>
      </c>
      <c r="Q29" s="818">
        <f t="shared" si="0"/>
        <v>6</v>
      </c>
      <c r="R29" s="818">
        <f t="shared" si="0"/>
        <v>6.5500000000000007</v>
      </c>
      <c r="S29" s="829">
        <f t="shared" si="1"/>
        <v>92.25</v>
      </c>
      <c r="T29" s="829">
        <f t="shared" si="2"/>
        <v>82.5</v>
      </c>
      <c r="U29" s="829">
        <f t="shared" si="3"/>
        <v>-9.75</v>
      </c>
      <c r="V29" s="834">
        <f t="shared" si="4"/>
        <v>0.89430894308943087</v>
      </c>
      <c r="W29" s="819">
        <v>6</v>
      </c>
    </row>
    <row r="30" spans="1:23" ht="14.4" customHeight="1" x14ac:dyDescent="0.3">
      <c r="A30" s="881" t="s">
        <v>3554</v>
      </c>
      <c r="B30" s="866">
        <v>3</v>
      </c>
      <c r="C30" s="867">
        <v>3.52</v>
      </c>
      <c r="D30" s="835">
        <v>6.7</v>
      </c>
      <c r="E30" s="870"/>
      <c r="F30" s="871"/>
      <c r="G30" s="821"/>
      <c r="H30" s="873">
        <v>2</v>
      </c>
      <c r="I30" s="869">
        <v>2.35</v>
      </c>
      <c r="J30" s="820">
        <v>3.5</v>
      </c>
      <c r="K30" s="872">
        <v>1.17</v>
      </c>
      <c r="L30" s="873">
        <v>2</v>
      </c>
      <c r="M30" s="873">
        <v>20</v>
      </c>
      <c r="N30" s="874">
        <v>6.78</v>
      </c>
      <c r="O30" s="873" t="s">
        <v>3504</v>
      </c>
      <c r="P30" s="875" t="s">
        <v>3555</v>
      </c>
      <c r="Q30" s="876">
        <f t="shared" si="0"/>
        <v>-1</v>
      </c>
      <c r="R30" s="876">
        <f t="shared" si="0"/>
        <v>-1.17</v>
      </c>
      <c r="S30" s="866">
        <f t="shared" si="1"/>
        <v>13.56</v>
      </c>
      <c r="T30" s="866">
        <f t="shared" si="2"/>
        <v>7</v>
      </c>
      <c r="U30" s="866">
        <f t="shared" si="3"/>
        <v>-6.5600000000000005</v>
      </c>
      <c r="V30" s="877">
        <f t="shared" si="4"/>
        <v>0.51622418879056042</v>
      </c>
      <c r="W30" s="822"/>
    </row>
    <row r="31" spans="1:23" ht="14.4" customHeight="1" x14ac:dyDescent="0.3">
      <c r="A31" s="881" t="s">
        <v>3556</v>
      </c>
      <c r="B31" s="866"/>
      <c r="C31" s="867"/>
      <c r="D31" s="835"/>
      <c r="E31" s="870">
        <v>1</v>
      </c>
      <c r="F31" s="871">
        <v>1.26</v>
      </c>
      <c r="G31" s="821">
        <v>7</v>
      </c>
      <c r="H31" s="873"/>
      <c r="I31" s="869"/>
      <c r="J31" s="820"/>
      <c r="K31" s="872">
        <v>1.26</v>
      </c>
      <c r="L31" s="873">
        <v>2</v>
      </c>
      <c r="M31" s="873">
        <v>18</v>
      </c>
      <c r="N31" s="874">
        <v>6.16</v>
      </c>
      <c r="O31" s="873" t="s">
        <v>3504</v>
      </c>
      <c r="P31" s="875" t="s">
        <v>3557</v>
      </c>
      <c r="Q31" s="876">
        <f t="shared" si="0"/>
        <v>0</v>
      </c>
      <c r="R31" s="876">
        <f t="shared" si="0"/>
        <v>0</v>
      </c>
      <c r="S31" s="866" t="str">
        <f t="shared" si="1"/>
        <v/>
      </c>
      <c r="T31" s="866" t="str">
        <f t="shared" si="2"/>
        <v/>
      </c>
      <c r="U31" s="866" t="str">
        <f t="shared" si="3"/>
        <v/>
      </c>
      <c r="V31" s="877" t="str">
        <f t="shared" si="4"/>
        <v/>
      </c>
      <c r="W31" s="822"/>
    </row>
    <row r="32" spans="1:23" ht="14.4" customHeight="1" x14ac:dyDescent="0.3">
      <c r="A32" s="882" t="s">
        <v>3558</v>
      </c>
      <c r="B32" s="829">
        <v>4</v>
      </c>
      <c r="C32" s="830">
        <v>3.46</v>
      </c>
      <c r="D32" s="831">
        <v>6.8</v>
      </c>
      <c r="E32" s="812">
        <v>12</v>
      </c>
      <c r="F32" s="813">
        <v>10.37</v>
      </c>
      <c r="G32" s="824">
        <v>4.5</v>
      </c>
      <c r="H32" s="816">
        <v>3</v>
      </c>
      <c r="I32" s="810">
        <v>2.59</v>
      </c>
      <c r="J32" s="811">
        <v>4.7</v>
      </c>
      <c r="K32" s="815">
        <v>0.86</v>
      </c>
      <c r="L32" s="816">
        <v>2</v>
      </c>
      <c r="M32" s="816">
        <v>19</v>
      </c>
      <c r="N32" s="817">
        <v>6.37</v>
      </c>
      <c r="O32" s="816" t="s">
        <v>3504</v>
      </c>
      <c r="P32" s="833" t="s">
        <v>3559</v>
      </c>
      <c r="Q32" s="818">
        <f t="shared" si="0"/>
        <v>-1</v>
      </c>
      <c r="R32" s="818">
        <f t="shared" si="0"/>
        <v>-0.87000000000000011</v>
      </c>
      <c r="S32" s="829">
        <f t="shared" si="1"/>
        <v>19.11</v>
      </c>
      <c r="T32" s="829">
        <f t="shared" si="2"/>
        <v>14.100000000000001</v>
      </c>
      <c r="U32" s="829">
        <f t="shared" si="3"/>
        <v>-5.009999999999998</v>
      </c>
      <c r="V32" s="834">
        <f t="shared" si="4"/>
        <v>0.73783359497645218</v>
      </c>
      <c r="W32" s="819"/>
    </row>
    <row r="33" spans="1:23" ht="14.4" customHeight="1" x14ac:dyDescent="0.3">
      <c r="A33" s="881" t="s">
        <v>3560</v>
      </c>
      <c r="B33" s="866"/>
      <c r="C33" s="867"/>
      <c r="D33" s="835"/>
      <c r="E33" s="870">
        <v>1</v>
      </c>
      <c r="F33" s="871">
        <v>0.97</v>
      </c>
      <c r="G33" s="821">
        <v>4</v>
      </c>
      <c r="H33" s="873">
        <v>1</v>
      </c>
      <c r="I33" s="869">
        <v>0.97</v>
      </c>
      <c r="J33" s="823">
        <v>8</v>
      </c>
      <c r="K33" s="872">
        <v>0.97</v>
      </c>
      <c r="L33" s="873">
        <v>2</v>
      </c>
      <c r="M33" s="873">
        <v>21</v>
      </c>
      <c r="N33" s="874">
        <v>7.11</v>
      </c>
      <c r="O33" s="873" t="s">
        <v>3504</v>
      </c>
      <c r="P33" s="875" t="s">
        <v>3561</v>
      </c>
      <c r="Q33" s="876">
        <f t="shared" si="0"/>
        <v>1</v>
      </c>
      <c r="R33" s="876">
        <f t="shared" si="0"/>
        <v>0.97</v>
      </c>
      <c r="S33" s="866">
        <f t="shared" si="1"/>
        <v>7.11</v>
      </c>
      <c r="T33" s="866">
        <f t="shared" si="2"/>
        <v>8</v>
      </c>
      <c r="U33" s="866">
        <f t="shared" si="3"/>
        <v>0.88999999999999968</v>
      </c>
      <c r="V33" s="877">
        <f t="shared" si="4"/>
        <v>1.1251758087201125</v>
      </c>
      <c r="W33" s="822">
        <v>1</v>
      </c>
    </row>
    <row r="34" spans="1:23" ht="14.4" customHeight="1" x14ac:dyDescent="0.3">
      <c r="A34" s="882" t="s">
        <v>3562</v>
      </c>
      <c r="B34" s="829">
        <v>1</v>
      </c>
      <c r="C34" s="830">
        <v>0.45</v>
      </c>
      <c r="D34" s="831">
        <v>6</v>
      </c>
      <c r="E34" s="832"/>
      <c r="F34" s="810"/>
      <c r="G34" s="811"/>
      <c r="H34" s="812">
        <v>1</v>
      </c>
      <c r="I34" s="813">
        <v>0.43</v>
      </c>
      <c r="J34" s="814">
        <v>4</v>
      </c>
      <c r="K34" s="815">
        <v>0.43</v>
      </c>
      <c r="L34" s="816">
        <v>1</v>
      </c>
      <c r="M34" s="816">
        <v>10</v>
      </c>
      <c r="N34" s="817">
        <v>3.34</v>
      </c>
      <c r="O34" s="816" t="s">
        <v>3504</v>
      </c>
      <c r="P34" s="833" t="s">
        <v>3563</v>
      </c>
      <c r="Q34" s="818">
        <f t="shared" si="0"/>
        <v>0</v>
      </c>
      <c r="R34" s="818">
        <f t="shared" si="0"/>
        <v>-2.0000000000000018E-2</v>
      </c>
      <c r="S34" s="829">
        <f t="shared" si="1"/>
        <v>3.34</v>
      </c>
      <c r="T34" s="829">
        <f t="shared" si="2"/>
        <v>4</v>
      </c>
      <c r="U34" s="829">
        <f t="shared" si="3"/>
        <v>0.66000000000000014</v>
      </c>
      <c r="V34" s="834">
        <f t="shared" si="4"/>
        <v>1.1976047904191618</v>
      </c>
      <c r="W34" s="819">
        <v>1</v>
      </c>
    </row>
    <row r="35" spans="1:23" ht="14.4" customHeight="1" x14ac:dyDescent="0.3">
      <c r="A35" s="882" t="s">
        <v>3564</v>
      </c>
      <c r="B35" s="825">
        <v>19</v>
      </c>
      <c r="C35" s="826">
        <v>9.7799999999999994</v>
      </c>
      <c r="D35" s="827">
        <v>4.4000000000000004</v>
      </c>
      <c r="E35" s="832">
        <v>13</v>
      </c>
      <c r="F35" s="810">
        <v>8.7799999999999994</v>
      </c>
      <c r="G35" s="811">
        <v>7.9</v>
      </c>
      <c r="H35" s="816">
        <v>19</v>
      </c>
      <c r="I35" s="810">
        <v>9.9499999999999993</v>
      </c>
      <c r="J35" s="814">
        <v>4.4000000000000004</v>
      </c>
      <c r="K35" s="815">
        <v>0.51</v>
      </c>
      <c r="L35" s="816">
        <v>1</v>
      </c>
      <c r="M35" s="816">
        <v>13</v>
      </c>
      <c r="N35" s="817">
        <v>4.32</v>
      </c>
      <c r="O35" s="816" t="s">
        <v>3504</v>
      </c>
      <c r="P35" s="833" t="s">
        <v>3565</v>
      </c>
      <c r="Q35" s="818">
        <f t="shared" si="0"/>
        <v>0</v>
      </c>
      <c r="R35" s="818">
        <f t="shared" si="0"/>
        <v>0.16999999999999993</v>
      </c>
      <c r="S35" s="829">
        <f t="shared" si="1"/>
        <v>82.080000000000013</v>
      </c>
      <c r="T35" s="829">
        <f t="shared" si="2"/>
        <v>83.600000000000009</v>
      </c>
      <c r="U35" s="829">
        <f t="shared" si="3"/>
        <v>1.519999999999996</v>
      </c>
      <c r="V35" s="834">
        <f t="shared" si="4"/>
        <v>1.0185185185185184</v>
      </c>
      <c r="W35" s="819">
        <v>15</v>
      </c>
    </row>
    <row r="36" spans="1:23" ht="14.4" customHeight="1" x14ac:dyDescent="0.3">
      <c r="A36" s="881" t="s">
        <v>3566</v>
      </c>
      <c r="B36" s="878">
        <v>2</v>
      </c>
      <c r="C36" s="879">
        <v>1.57</v>
      </c>
      <c r="D36" s="828">
        <v>4.5</v>
      </c>
      <c r="E36" s="868">
        <v>3</v>
      </c>
      <c r="F36" s="869">
        <v>2.0699999999999998</v>
      </c>
      <c r="G36" s="820">
        <v>4</v>
      </c>
      <c r="H36" s="873">
        <v>3</v>
      </c>
      <c r="I36" s="869">
        <v>2.5</v>
      </c>
      <c r="J36" s="823">
        <v>11</v>
      </c>
      <c r="K36" s="872">
        <v>0.69</v>
      </c>
      <c r="L36" s="873">
        <v>2</v>
      </c>
      <c r="M36" s="873">
        <v>18</v>
      </c>
      <c r="N36" s="874">
        <v>5.86</v>
      </c>
      <c r="O36" s="873" t="s">
        <v>3504</v>
      </c>
      <c r="P36" s="875" t="s">
        <v>3567</v>
      </c>
      <c r="Q36" s="876">
        <f t="shared" si="0"/>
        <v>1</v>
      </c>
      <c r="R36" s="876">
        <f t="shared" si="0"/>
        <v>0.92999999999999994</v>
      </c>
      <c r="S36" s="866">
        <f t="shared" si="1"/>
        <v>17.580000000000002</v>
      </c>
      <c r="T36" s="866">
        <f t="shared" si="2"/>
        <v>33</v>
      </c>
      <c r="U36" s="866">
        <f t="shared" si="3"/>
        <v>15.419999999999998</v>
      </c>
      <c r="V36" s="877">
        <f t="shared" si="4"/>
        <v>1.8771331058020475</v>
      </c>
      <c r="W36" s="822">
        <v>15</v>
      </c>
    </row>
    <row r="37" spans="1:23" ht="14.4" customHeight="1" x14ac:dyDescent="0.3">
      <c r="A37" s="881" t="s">
        <v>3568</v>
      </c>
      <c r="B37" s="878">
        <v>5</v>
      </c>
      <c r="C37" s="879">
        <v>6.35</v>
      </c>
      <c r="D37" s="828">
        <v>12.6</v>
      </c>
      <c r="E37" s="868"/>
      <c r="F37" s="869"/>
      <c r="G37" s="820"/>
      <c r="H37" s="873"/>
      <c r="I37" s="869"/>
      <c r="J37" s="820"/>
      <c r="K37" s="872">
        <v>1.1499999999999999</v>
      </c>
      <c r="L37" s="873">
        <v>2</v>
      </c>
      <c r="M37" s="873">
        <v>21</v>
      </c>
      <c r="N37" s="874">
        <v>6.86</v>
      </c>
      <c r="O37" s="873" t="s">
        <v>3504</v>
      </c>
      <c r="P37" s="875" t="s">
        <v>3569</v>
      </c>
      <c r="Q37" s="876">
        <f t="shared" si="0"/>
        <v>-5</v>
      </c>
      <c r="R37" s="876">
        <f t="shared" si="0"/>
        <v>-6.35</v>
      </c>
      <c r="S37" s="866" t="str">
        <f t="shared" si="1"/>
        <v/>
      </c>
      <c r="T37" s="866" t="str">
        <f t="shared" si="2"/>
        <v/>
      </c>
      <c r="U37" s="866" t="str">
        <f t="shared" si="3"/>
        <v/>
      </c>
      <c r="V37" s="877" t="str">
        <f t="shared" si="4"/>
        <v/>
      </c>
      <c r="W37" s="822"/>
    </row>
    <row r="38" spans="1:23" ht="14.4" customHeight="1" x14ac:dyDescent="0.3">
      <c r="A38" s="882" t="s">
        <v>3570</v>
      </c>
      <c r="B38" s="825">
        <v>17</v>
      </c>
      <c r="C38" s="826">
        <v>9.74</v>
      </c>
      <c r="D38" s="827">
        <v>5.5</v>
      </c>
      <c r="E38" s="832">
        <v>16</v>
      </c>
      <c r="F38" s="810">
        <v>9.5299999999999994</v>
      </c>
      <c r="G38" s="811">
        <v>5.7</v>
      </c>
      <c r="H38" s="816">
        <v>8</v>
      </c>
      <c r="I38" s="810">
        <v>4.58</v>
      </c>
      <c r="J38" s="811">
        <v>5.3</v>
      </c>
      <c r="K38" s="815">
        <v>0.56999999999999995</v>
      </c>
      <c r="L38" s="816">
        <v>2</v>
      </c>
      <c r="M38" s="816">
        <v>18</v>
      </c>
      <c r="N38" s="817">
        <v>5.97</v>
      </c>
      <c r="O38" s="816" t="s">
        <v>3504</v>
      </c>
      <c r="P38" s="833" t="s">
        <v>3571</v>
      </c>
      <c r="Q38" s="818">
        <f t="shared" si="0"/>
        <v>-9</v>
      </c>
      <c r="R38" s="818">
        <f t="shared" si="0"/>
        <v>-5.16</v>
      </c>
      <c r="S38" s="829">
        <f t="shared" si="1"/>
        <v>47.76</v>
      </c>
      <c r="T38" s="829">
        <f t="shared" si="2"/>
        <v>42.4</v>
      </c>
      <c r="U38" s="829">
        <f t="shared" si="3"/>
        <v>-5.3599999999999994</v>
      </c>
      <c r="V38" s="834">
        <f t="shared" si="4"/>
        <v>0.88777219430485765</v>
      </c>
      <c r="W38" s="819">
        <v>8</v>
      </c>
    </row>
    <row r="39" spans="1:23" ht="14.4" customHeight="1" x14ac:dyDescent="0.3">
      <c r="A39" s="881" t="s">
        <v>3572</v>
      </c>
      <c r="B39" s="878">
        <v>3</v>
      </c>
      <c r="C39" s="879">
        <v>1.66</v>
      </c>
      <c r="D39" s="828">
        <v>9.3000000000000007</v>
      </c>
      <c r="E39" s="868">
        <v>2</v>
      </c>
      <c r="F39" s="869">
        <v>1.17</v>
      </c>
      <c r="G39" s="820">
        <v>2</v>
      </c>
      <c r="H39" s="873">
        <v>5</v>
      </c>
      <c r="I39" s="869">
        <v>3.33</v>
      </c>
      <c r="J39" s="820">
        <v>4.2</v>
      </c>
      <c r="K39" s="872">
        <v>0.61</v>
      </c>
      <c r="L39" s="873">
        <v>2</v>
      </c>
      <c r="M39" s="873">
        <v>21</v>
      </c>
      <c r="N39" s="874">
        <v>6.98</v>
      </c>
      <c r="O39" s="873" t="s">
        <v>3504</v>
      </c>
      <c r="P39" s="875" t="s">
        <v>3573</v>
      </c>
      <c r="Q39" s="876">
        <f t="shared" si="0"/>
        <v>2</v>
      </c>
      <c r="R39" s="876">
        <f t="shared" si="0"/>
        <v>1.6700000000000002</v>
      </c>
      <c r="S39" s="866">
        <f t="shared" si="1"/>
        <v>34.900000000000006</v>
      </c>
      <c r="T39" s="866">
        <f t="shared" si="2"/>
        <v>21</v>
      </c>
      <c r="U39" s="866">
        <f t="shared" si="3"/>
        <v>-13.900000000000006</v>
      </c>
      <c r="V39" s="877">
        <f t="shared" si="4"/>
        <v>0.6017191977077363</v>
      </c>
      <c r="W39" s="822"/>
    </row>
    <row r="40" spans="1:23" ht="14.4" customHeight="1" x14ac:dyDescent="0.3">
      <c r="A40" s="881" t="s">
        <v>3574</v>
      </c>
      <c r="B40" s="878">
        <v>1</v>
      </c>
      <c r="C40" s="879">
        <v>0.74</v>
      </c>
      <c r="D40" s="828">
        <v>7</v>
      </c>
      <c r="E40" s="868"/>
      <c r="F40" s="869"/>
      <c r="G40" s="820"/>
      <c r="H40" s="873"/>
      <c r="I40" s="869"/>
      <c r="J40" s="820"/>
      <c r="K40" s="872">
        <v>0.74</v>
      </c>
      <c r="L40" s="873">
        <v>3</v>
      </c>
      <c r="M40" s="873">
        <v>25</v>
      </c>
      <c r="N40" s="874">
        <v>8.24</v>
      </c>
      <c r="O40" s="873" t="s">
        <v>3504</v>
      </c>
      <c r="P40" s="875" t="s">
        <v>3575</v>
      </c>
      <c r="Q40" s="876">
        <f t="shared" si="0"/>
        <v>-1</v>
      </c>
      <c r="R40" s="876">
        <f t="shared" si="0"/>
        <v>-0.74</v>
      </c>
      <c r="S40" s="866" t="str">
        <f t="shared" si="1"/>
        <v/>
      </c>
      <c r="T40" s="866" t="str">
        <f t="shared" si="2"/>
        <v/>
      </c>
      <c r="U40" s="866" t="str">
        <f t="shared" si="3"/>
        <v/>
      </c>
      <c r="V40" s="877" t="str">
        <f t="shared" si="4"/>
        <v/>
      </c>
      <c r="W40" s="822"/>
    </row>
    <row r="41" spans="1:23" ht="14.4" customHeight="1" x14ac:dyDescent="0.3">
      <c r="A41" s="882" t="s">
        <v>3576</v>
      </c>
      <c r="B41" s="825">
        <v>1</v>
      </c>
      <c r="C41" s="826">
        <v>0.41</v>
      </c>
      <c r="D41" s="827">
        <v>4</v>
      </c>
      <c r="E41" s="832"/>
      <c r="F41" s="810"/>
      <c r="G41" s="811"/>
      <c r="H41" s="816"/>
      <c r="I41" s="810"/>
      <c r="J41" s="811"/>
      <c r="K41" s="815">
        <v>0.41</v>
      </c>
      <c r="L41" s="816">
        <v>2</v>
      </c>
      <c r="M41" s="816">
        <v>18</v>
      </c>
      <c r="N41" s="817">
        <v>6.07</v>
      </c>
      <c r="O41" s="816" t="s">
        <v>3504</v>
      </c>
      <c r="P41" s="833" t="s">
        <v>3577</v>
      </c>
      <c r="Q41" s="818">
        <f t="shared" si="0"/>
        <v>-1</v>
      </c>
      <c r="R41" s="818">
        <f t="shared" si="0"/>
        <v>-0.41</v>
      </c>
      <c r="S41" s="829" t="str">
        <f t="shared" si="1"/>
        <v/>
      </c>
      <c r="T41" s="829" t="str">
        <f t="shared" si="2"/>
        <v/>
      </c>
      <c r="U41" s="829" t="str">
        <f t="shared" si="3"/>
        <v/>
      </c>
      <c r="V41" s="834" t="str">
        <f t="shared" si="4"/>
        <v/>
      </c>
      <c r="W41" s="819"/>
    </row>
    <row r="42" spans="1:23" ht="14.4" customHeight="1" x14ac:dyDescent="0.3">
      <c r="A42" s="882" t="s">
        <v>3578</v>
      </c>
      <c r="B42" s="829"/>
      <c r="C42" s="830"/>
      <c r="D42" s="831"/>
      <c r="E42" s="812">
        <v>3</v>
      </c>
      <c r="F42" s="813">
        <v>1.06</v>
      </c>
      <c r="G42" s="824">
        <v>4.7</v>
      </c>
      <c r="H42" s="816"/>
      <c r="I42" s="810"/>
      <c r="J42" s="811"/>
      <c r="K42" s="815">
        <v>0.35</v>
      </c>
      <c r="L42" s="816">
        <v>1</v>
      </c>
      <c r="M42" s="816">
        <v>12</v>
      </c>
      <c r="N42" s="817">
        <v>4.09</v>
      </c>
      <c r="O42" s="816" t="s">
        <v>3504</v>
      </c>
      <c r="P42" s="833" t="s">
        <v>3579</v>
      </c>
      <c r="Q42" s="818">
        <f t="shared" si="0"/>
        <v>0</v>
      </c>
      <c r="R42" s="818">
        <f t="shared" si="0"/>
        <v>0</v>
      </c>
      <c r="S42" s="829" t="str">
        <f t="shared" si="1"/>
        <v/>
      </c>
      <c r="T42" s="829" t="str">
        <f t="shared" si="2"/>
        <v/>
      </c>
      <c r="U42" s="829" t="str">
        <f t="shared" si="3"/>
        <v/>
      </c>
      <c r="V42" s="834" t="str">
        <f t="shared" si="4"/>
        <v/>
      </c>
      <c r="W42" s="819"/>
    </row>
    <row r="43" spans="1:23" ht="14.4" customHeight="1" x14ac:dyDescent="0.3">
      <c r="A43" s="881" t="s">
        <v>3580</v>
      </c>
      <c r="B43" s="866">
        <v>2</v>
      </c>
      <c r="C43" s="867">
        <v>0.93</v>
      </c>
      <c r="D43" s="835">
        <v>2.5</v>
      </c>
      <c r="E43" s="870"/>
      <c r="F43" s="871"/>
      <c r="G43" s="821"/>
      <c r="H43" s="873"/>
      <c r="I43" s="869"/>
      <c r="J43" s="820"/>
      <c r="K43" s="872">
        <v>0.47</v>
      </c>
      <c r="L43" s="873">
        <v>2</v>
      </c>
      <c r="M43" s="873">
        <v>16</v>
      </c>
      <c r="N43" s="874">
        <v>5.43</v>
      </c>
      <c r="O43" s="873" t="s">
        <v>3504</v>
      </c>
      <c r="P43" s="875" t="s">
        <v>3581</v>
      </c>
      <c r="Q43" s="876">
        <f t="shared" si="0"/>
        <v>-2</v>
      </c>
      <c r="R43" s="876">
        <f t="shared" si="0"/>
        <v>-0.93</v>
      </c>
      <c r="S43" s="866" t="str">
        <f t="shared" si="1"/>
        <v/>
      </c>
      <c r="T43" s="866" t="str">
        <f t="shared" si="2"/>
        <v/>
      </c>
      <c r="U43" s="866" t="str">
        <f t="shared" si="3"/>
        <v/>
      </c>
      <c r="V43" s="877" t="str">
        <f t="shared" si="4"/>
        <v/>
      </c>
      <c r="W43" s="822"/>
    </row>
    <row r="44" spans="1:23" ht="14.4" customHeight="1" x14ac:dyDescent="0.3">
      <c r="A44" s="881" t="s">
        <v>3582</v>
      </c>
      <c r="B44" s="866">
        <v>1</v>
      </c>
      <c r="C44" s="867">
        <v>0.59</v>
      </c>
      <c r="D44" s="835">
        <v>4</v>
      </c>
      <c r="E44" s="870"/>
      <c r="F44" s="871"/>
      <c r="G44" s="821"/>
      <c r="H44" s="873"/>
      <c r="I44" s="869"/>
      <c r="J44" s="820"/>
      <c r="K44" s="872">
        <v>0.59</v>
      </c>
      <c r="L44" s="873">
        <v>2</v>
      </c>
      <c r="M44" s="873">
        <v>19</v>
      </c>
      <c r="N44" s="874">
        <v>6.47</v>
      </c>
      <c r="O44" s="873" t="s">
        <v>3504</v>
      </c>
      <c r="P44" s="875" t="s">
        <v>3583</v>
      </c>
      <c r="Q44" s="876">
        <f t="shared" si="0"/>
        <v>-1</v>
      </c>
      <c r="R44" s="876">
        <f t="shared" si="0"/>
        <v>-0.59</v>
      </c>
      <c r="S44" s="866" t="str">
        <f t="shared" si="1"/>
        <v/>
      </c>
      <c r="T44" s="866" t="str">
        <f t="shared" si="2"/>
        <v/>
      </c>
      <c r="U44" s="866" t="str">
        <f t="shared" si="3"/>
        <v/>
      </c>
      <c r="V44" s="877" t="str">
        <f t="shared" si="4"/>
        <v/>
      </c>
      <c r="W44" s="822"/>
    </row>
    <row r="45" spans="1:23" ht="14.4" customHeight="1" x14ac:dyDescent="0.3">
      <c r="A45" s="882" t="s">
        <v>3584</v>
      </c>
      <c r="B45" s="825">
        <v>189</v>
      </c>
      <c r="C45" s="826">
        <v>81.62</v>
      </c>
      <c r="D45" s="827">
        <v>4</v>
      </c>
      <c r="E45" s="832">
        <v>147</v>
      </c>
      <c r="F45" s="810">
        <v>63.97</v>
      </c>
      <c r="G45" s="811">
        <v>4.2</v>
      </c>
      <c r="H45" s="816">
        <v>165</v>
      </c>
      <c r="I45" s="810">
        <v>71.77</v>
      </c>
      <c r="J45" s="814">
        <v>4.0999999999999996</v>
      </c>
      <c r="K45" s="815">
        <v>0.43</v>
      </c>
      <c r="L45" s="816">
        <v>1</v>
      </c>
      <c r="M45" s="816">
        <v>11</v>
      </c>
      <c r="N45" s="817">
        <v>3.7</v>
      </c>
      <c r="O45" s="816" t="s">
        <v>3504</v>
      </c>
      <c r="P45" s="833" t="s">
        <v>3585</v>
      </c>
      <c r="Q45" s="818">
        <f t="shared" si="0"/>
        <v>-24</v>
      </c>
      <c r="R45" s="818">
        <f t="shared" si="0"/>
        <v>-9.8500000000000085</v>
      </c>
      <c r="S45" s="829">
        <f t="shared" si="1"/>
        <v>610.5</v>
      </c>
      <c r="T45" s="829">
        <f t="shared" si="2"/>
        <v>676.49999999999989</v>
      </c>
      <c r="U45" s="829">
        <f t="shared" si="3"/>
        <v>65.999999999999886</v>
      </c>
      <c r="V45" s="834">
        <f t="shared" si="4"/>
        <v>1.1081081081081079</v>
      </c>
      <c r="W45" s="819">
        <v>124</v>
      </c>
    </row>
    <row r="46" spans="1:23" ht="14.4" customHeight="1" x14ac:dyDescent="0.3">
      <c r="A46" s="881" t="s">
        <v>3586</v>
      </c>
      <c r="B46" s="878">
        <v>36</v>
      </c>
      <c r="C46" s="879">
        <v>18.88</v>
      </c>
      <c r="D46" s="828">
        <v>4.8</v>
      </c>
      <c r="E46" s="868">
        <v>12</v>
      </c>
      <c r="F46" s="869">
        <v>6.29</v>
      </c>
      <c r="G46" s="820">
        <v>3.3</v>
      </c>
      <c r="H46" s="873">
        <v>42</v>
      </c>
      <c r="I46" s="869">
        <v>23.53</v>
      </c>
      <c r="J46" s="820">
        <v>4.2</v>
      </c>
      <c r="K46" s="872">
        <v>0.52</v>
      </c>
      <c r="L46" s="873">
        <v>2</v>
      </c>
      <c r="M46" s="873">
        <v>15</v>
      </c>
      <c r="N46" s="874">
        <v>4.88</v>
      </c>
      <c r="O46" s="873" t="s">
        <v>3504</v>
      </c>
      <c r="P46" s="875" t="s">
        <v>3587</v>
      </c>
      <c r="Q46" s="876">
        <f t="shared" si="0"/>
        <v>6</v>
      </c>
      <c r="R46" s="876">
        <f t="shared" si="0"/>
        <v>4.6500000000000021</v>
      </c>
      <c r="S46" s="866">
        <f t="shared" si="1"/>
        <v>204.96</v>
      </c>
      <c r="T46" s="866">
        <f t="shared" si="2"/>
        <v>176.4</v>
      </c>
      <c r="U46" s="866">
        <f t="shared" si="3"/>
        <v>-28.560000000000002</v>
      </c>
      <c r="V46" s="877">
        <f t="shared" si="4"/>
        <v>0.86065573770491799</v>
      </c>
      <c r="W46" s="822">
        <v>18</v>
      </c>
    </row>
    <row r="47" spans="1:23" ht="14.4" customHeight="1" x14ac:dyDescent="0.3">
      <c r="A47" s="881" t="s">
        <v>3588</v>
      </c>
      <c r="B47" s="878">
        <v>9</v>
      </c>
      <c r="C47" s="879">
        <v>6.07</v>
      </c>
      <c r="D47" s="828">
        <v>4.0999999999999996</v>
      </c>
      <c r="E47" s="868">
        <v>11</v>
      </c>
      <c r="F47" s="869">
        <v>19.71</v>
      </c>
      <c r="G47" s="820">
        <v>6</v>
      </c>
      <c r="H47" s="873">
        <v>13</v>
      </c>
      <c r="I47" s="869">
        <v>13.8</v>
      </c>
      <c r="J47" s="823">
        <v>5.4</v>
      </c>
      <c r="K47" s="872">
        <v>0.67</v>
      </c>
      <c r="L47" s="873">
        <v>2</v>
      </c>
      <c r="M47" s="873">
        <v>14</v>
      </c>
      <c r="N47" s="874">
        <v>4.78</v>
      </c>
      <c r="O47" s="873" t="s">
        <v>3504</v>
      </c>
      <c r="P47" s="875" t="s">
        <v>3589</v>
      </c>
      <c r="Q47" s="876">
        <f t="shared" si="0"/>
        <v>4</v>
      </c>
      <c r="R47" s="876">
        <f t="shared" si="0"/>
        <v>7.73</v>
      </c>
      <c r="S47" s="866">
        <f t="shared" si="1"/>
        <v>62.14</v>
      </c>
      <c r="T47" s="866">
        <f t="shared" si="2"/>
        <v>70.2</v>
      </c>
      <c r="U47" s="866">
        <f t="shared" si="3"/>
        <v>8.0600000000000023</v>
      </c>
      <c r="V47" s="877">
        <f t="shared" si="4"/>
        <v>1.1297071129707112</v>
      </c>
      <c r="W47" s="822">
        <v>23</v>
      </c>
    </row>
    <row r="48" spans="1:23" ht="14.4" customHeight="1" x14ac:dyDescent="0.3">
      <c r="A48" s="882" t="s">
        <v>3590</v>
      </c>
      <c r="B48" s="829"/>
      <c r="C48" s="830"/>
      <c r="D48" s="831"/>
      <c r="E48" s="832">
        <v>3</v>
      </c>
      <c r="F48" s="810">
        <v>1.1200000000000001</v>
      </c>
      <c r="G48" s="811">
        <v>6</v>
      </c>
      <c r="H48" s="812">
        <v>3</v>
      </c>
      <c r="I48" s="813">
        <v>1.1299999999999999</v>
      </c>
      <c r="J48" s="824">
        <v>3.7</v>
      </c>
      <c r="K48" s="815">
        <v>0.37</v>
      </c>
      <c r="L48" s="816">
        <v>2</v>
      </c>
      <c r="M48" s="816">
        <v>14</v>
      </c>
      <c r="N48" s="817">
        <v>4.82</v>
      </c>
      <c r="O48" s="816" t="s">
        <v>3504</v>
      </c>
      <c r="P48" s="833" t="s">
        <v>3591</v>
      </c>
      <c r="Q48" s="818">
        <f t="shared" si="0"/>
        <v>3</v>
      </c>
      <c r="R48" s="818">
        <f t="shared" si="0"/>
        <v>1.1299999999999999</v>
      </c>
      <c r="S48" s="829">
        <f t="shared" si="1"/>
        <v>14.46</v>
      </c>
      <c r="T48" s="829">
        <f t="shared" si="2"/>
        <v>11.100000000000001</v>
      </c>
      <c r="U48" s="829">
        <f t="shared" si="3"/>
        <v>-3.3599999999999994</v>
      </c>
      <c r="V48" s="834">
        <f t="shared" si="4"/>
        <v>0.76763485477178428</v>
      </c>
      <c r="W48" s="819"/>
    </row>
    <row r="49" spans="1:23" ht="14.4" customHeight="1" x14ac:dyDescent="0.3">
      <c r="A49" s="881" t="s">
        <v>3592</v>
      </c>
      <c r="B49" s="866">
        <v>1</v>
      </c>
      <c r="C49" s="867">
        <v>0.48</v>
      </c>
      <c r="D49" s="835">
        <v>7</v>
      </c>
      <c r="E49" s="868">
        <v>1</v>
      </c>
      <c r="F49" s="869">
        <v>0.48</v>
      </c>
      <c r="G49" s="820">
        <v>4</v>
      </c>
      <c r="H49" s="870">
        <v>1</v>
      </c>
      <c r="I49" s="871">
        <v>0.48</v>
      </c>
      <c r="J49" s="821">
        <v>5</v>
      </c>
      <c r="K49" s="872">
        <v>0.48</v>
      </c>
      <c r="L49" s="873">
        <v>2</v>
      </c>
      <c r="M49" s="873">
        <v>20</v>
      </c>
      <c r="N49" s="874">
        <v>6.77</v>
      </c>
      <c r="O49" s="873" t="s">
        <v>3504</v>
      </c>
      <c r="P49" s="875" t="s">
        <v>3593</v>
      </c>
      <c r="Q49" s="876">
        <f t="shared" si="0"/>
        <v>0</v>
      </c>
      <c r="R49" s="876">
        <f t="shared" si="0"/>
        <v>0</v>
      </c>
      <c r="S49" s="866">
        <f t="shared" si="1"/>
        <v>6.77</v>
      </c>
      <c r="T49" s="866">
        <f t="shared" si="2"/>
        <v>5</v>
      </c>
      <c r="U49" s="866">
        <f t="shared" si="3"/>
        <v>-1.7699999999999996</v>
      </c>
      <c r="V49" s="877">
        <f t="shared" si="4"/>
        <v>0.73855243722304287</v>
      </c>
      <c r="W49" s="822"/>
    </row>
    <row r="50" spans="1:23" ht="14.4" customHeight="1" x14ac:dyDescent="0.3">
      <c r="A50" s="882" t="s">
        <v>3594</v>
      </c>
      <c r="B50" s="829"/>
      <c r="C50" s="830"/>
      <c r="D50" s="831"/>
      <c r="E50" s="832"/>
      <c r="F50" s="810"/>
      <c r="G50" s="811"/>
      <c r="H50" s="812">
        <v>1</v>
      </c>
      <c r="I50" s="813">
        <v>1.81</v>
      </c>
      <c r="J50" s="824">
        <v>7</v>
      </c>
      <c r="K50" s="815">
        <v>1.81</v>
      </c>
      <c r="L50" s="816">
        <v>4</v>
      </c>
      <c r="M50" s="816">
        <v>33</v>
      </c>
      <c r="N50" s="817">
        <v>10.84</v>
      </c>
      <c r="O50" s="816" t="s">
        <v>3504</v>
      </c>
      <c r="P50" s="833" t="s">
        <v>3595</v>
      </c>
      <c r="Q50" s="818">
        <f t="shared" si="0"/>
        <v>1</v>
      </c>
      <c r="R50" s="818">
        <f t="shared" si="0"/>
        <v>1.81</v>
      </c>
      <c r="S50" s="829">
        <f t="shared" si="1"/>
        <v>10.84</v>
      </c>
      <c r="T50" s="829">
        <f t="shared" si="2"/>
        <v>7</v>
      </c>
      <c r="U50" s="829">
        <f t="shared" si="3"/>
        <v>-3.84</v>
      </c>
      <c r="V50" s="834">
        <f t="shared" si="4"/>
        <v>0.64575645756457567</v>
      </c>
      <c r="W50" s="819"/>
    </row>
    <row r="51" spans="1:23" ht="14.4" customHeight="1" x14ac:dyDescent="0.3">
      <c r="A51" s="882" t="s">
        <v>3596</v>
      </c>
      <c r="B51" s="825">
        <v>3</v>
      </c>
      <c r="C51" s="826">
        <v>6.11</v>
      </c>
      <c r="D51" s="827">
        <v>3.3</v>
      </c>
      <c r="E51" s="832">
        <v>1</v>
      </c>
      <c r="F51" s="810">
        <v>2.04</v>
      </c>
      <c r="G51" s="811">
        <v>3</v>
      </c>
      <c r="H51" s="816"/>
      <c r="I51" s="810"/>
      <c r="J51" s="811"/>
      <c r="K51" s="815">
        <v>2.04</v>
      </c>
      <c r="L51" s="816">
        <v>3</v>
      </c>
      <c r="M51" s="816">
        <v>24</v>
      </c>
      <c r="N51" s="817">
        <v>8.15</v>
      </c>
      <c r="O51" s="816" t="s">
        <v>3504</v>
      </c>
      <c r="P51" s="833" t="s">
        <v>3597</v>
      </c>
      <c r="Q51" s="818">
        <f t="shared" si="0"/>
        <v>-3</v>
      </c>
      <c r="R51" s="818">
        <f t="shared" si="0"/>
        <v>-6.11</v>
      </c>
      <c r="S51" s="829" t="str">
        <f t="shared" si="1"/>
        <v/>
      </c>
      <c r="T51" s="829" t="str">
        <f t="shared" si="2"/>
        <v/>
      </c>
      <c r="U51" s="829" t="str">
        <f t="shared" si="3"/>
        <v/>
      </c>
      <c r="V51" s="834" t="str">
        <f t="shared" si="4"/>
        <v/>
      </c>
      <c r="W51" s="819"/>
    </row>
    <row r="52" spans="1:23" ht="14.4" customHeight="1" x14ac:dyDescent="0.3">
      <c r="A52" s="881" t="s">
        <v>3598</v>
      </c>
      <c r="B52" s="878">
        <v>1</v>
      </c>
      <c r="C52" s="879">
        <v>3.43</v>
      </c>
      <c r="D52" s="828">
        <v>4</v>
      </c>
      <c r="E52" s="868"/>
      <c r="F52" s="869"/>
      <c r="G52" s="820"/>
      <c r="H52" s="873"/>
      <c r="I52" s="869"/>
      <c r="J52" s="820"/>
      <c r="K52" s="872">
        <v>3.43</v>
      </c>
      <c r="L52" s="873">
        <v>4</v>
      </c>
      <c r="M52" s="873">
        <v>39</v>
      </c>
      <c r="N52" s="874">
        <v>13.14</v>
      </c>
      <c r="O52" s="873" t="s">
        <v>3504</v>
      </c>
      <c r="P52" s="875" t="s">
        <v>3599</v>
      </c>
      <c r="Q52" s="876">
        <f t="shared" si="0"/>
        <v>-1</v>
      </c>
      <c r="R52" s="876">
        <f t="shared" si="0"/>
        <v>-3.43</v>
      </c>
      <c r="S52" s="866" t="str">
        <f t="shared" si="1"/>
        <v/>
      </c>
      <c r="T52" s="866" t="str">
        <f t="shared" si="2"/>
        <v/>
      </c>
      <c r="U52" s="866" t="str">
        <f t="shared" si="3"/>
        <v/>
      </c>
      <c r="V52" s="877" t="str">
        <f t="shared" si="4"/>
        <v/>
      </c>
      <c r="W52" s="822"/>
    </row>
    <row r="53" spans="1:23" ht="14.4" customHeight="1" x14ac:dyDescent="0.3">
      <c r="A53" s="882" t="s">
        <v>3600</v>
      </c>
      <c r="B53" s="829"/>
      <c r="C53" s="830"/>
      <c r="D53" s="831"/>
      <c r="E53" s="832"/>
      <c r="F53" s="810"/>
      <c r="G53" s="811"/>
      <c r="H53" s="812">
        <v>2</v>
      </c>
      <c r="I53" s="813">
        <v>0.71</v>
      </c>
      <c r="J53" s="824">
        <v>2.5</v>
      </c>
      <c r="K53" s="815">
        <v>0.35</v>
      </c>
      <c r="L53" s="816">
        <v>1</v>
      </c>
      <c r="M53" s="816">
        <v>13</v>
      </c>
      <c r="N53" s="817">
        <v>4.26</v>
      </c>
      <c r="O53" s="816" t="s">
        <v>3504</v>
      </c>
      <c r="P53" s="833" t="s">
        <v>3601</v>
      </c>
      <c r="Q53" s="818">
        <f t="shared" si="0"/>
        <v>2</v>
      </c>
      <c r="R53" s="818">
        <f t="shared" si="0"/>
        <v>0.71</v>
      </c>
      <c r="S53" s="829">
        <f t="shared" si="1"/>
        <v>8.52</v>
      </c>
      <c r="T53" s="829">
        <f t="shared" si="2"/>
        <v>5</v>
      </c>
      <c r="U53" s="829">
        <f t="shared" si="3"/>
        <v>-3.5199999999999996</v>
      </c>
      <c r="V53" s="834">
        <f t="shared" si="4"/>
        <v>0.58685446009389675</v>
      </c>
      <c r="W53" s="819"/>
    </row>
    <row r="54" spans="1:23" ht="14.4" customHeight="1" x14ac:dyDescent="0.3">
      <c r="A54" s="882" t="s">
        <v>3602</v>
      </c>
      <c r="B54" s="829"/>
      <c r="C54" s="830"/>
      <c r="D54" s="831"/>
      <c r="E54" s="812">
        <v>3</v>
      </c>
      <c r="F54" s="813">
        <v>1.23</v>
      </c>
      <c r="G54" s="824">
        <v>2.7</v>
      </c>
      <c r="H54" s="816">
        <v>1</v>
      </c>
      <c r="I54" s="810">
        <v>0.39</v>
      </c>
      <c r="J54" s="814">
        <v>6</v>
      </c>
      <c r="K54" s="815">
        <v>0.39</v>
      </c>
      <c r="L54" s="816">
        <v>2</v>
      </c>
      <c r="M54" s="816">
        <v>15</v>
      </c>
      <c r="N54" s="817">
        <v>4.84</v>
      </c>
      <c r="O54" s="816" t="s">
        <v>3504</v>
      </c>
      <c r="P54" s="833" t="s">
        <v>3603</v>
      </c>
      <c r="Q54" s="818">
        <f t="shared" si="0"/>
        <v>1</v>
      </c>
      <c r="R54" s="818">
        <f t="shared" si="0"/>
        <v>0.39</v>
      </c>
      <c r="S54" s="829">
        <f t="shared" si="1"/>
        <v>4.84</v>
      </c>
      <c r="T54" s="829">
        <f t="shared" si="2"/>
        <v>6</v>
      </c>
      <c r="U54" s="829">
        <f t="shared" si="3"/>
        <v>1.1600000000000001</v>
      </c>
      <c r="V54" s="834">
        <f t="shared" si="4"/>
        <v>1.2396694214876034</v>
      </c>
      <c r="W54" s="819">
        <v>1</v>
      </c>
    </row>
    <row r="55" spans="1:23" ht="14.4" customHeight="1" x14ac:dyDescent="0.3">
      <c r="A55" s="881" t="s">
        <v>3604</v>
      </c>
      <c r="B55" s="866">
        <v>1</v>
      </c>
      <c r="C55" s="867">
        <v>0.53</v>
      </c>
      <c r="D55" s="835">
        <v>3</v>
      </c>
      <c r="E55" s="870"/>
      <c r="F55" s="871"/>
      <c r="G55" s="821"/>
      <c r="H55" s="873">
        <v>1</v>
      </c>
      <c r="I55" s="869">
        <v>0.53</v>
      </c>
      <c r="J55" s="820">
        <v>4</v>
      </c>
      <c r="K55" s="872">
        <v>0.53</v>
      </c>
      <c r="L55" s="873">
        <v>2</v>
      </c>
      <c r="M55" s="873">
        <v>21</v>
      </c>
      <c r="N55" s="874">
        <v>6.97</v>
      </c>
      <c r="O55" s="873" t="s">
        <v>3504</v>
      </c>
      <c r="P55" s="875" t="s">
        <v>3605</v>
      </c>
      <c r="Q55" s="876">
        <f t="shared" si="0"/>
        <v>0</v>
      </c>
      <c r="R55" s="876">
        <f t="shared" si="0"/>
        <v>0</v>
      </c>
      <c r="S55" s="866">
        <f t="shared" si="1"/>
        <v>6.97</v>
      </c>
      <c r="T55" s="866">
        <f t="shared" si="2"/>
        <v>4</v>
      </c>
      <c r="U55" s="866">
        <f t="shared" si="3"/>
        <v>-2.9699999999999998</v>
      </c>
      <c r="V55" s="877">
        <f t="shared" si="4"/>
        <v>0.57388809182209466</v>
      </c>
      <c r="W55" s="822"/>
    </row>
    <row r="56" spans="1:23" ht="14.4" customHeight="1" x14ac:dyDescent="0.3">
      <c r="A56" s="882" t="s">
        <v>3606</v>
      </c>
      <c r="B56" s="829"/>
      <c r="C56" s="830"/>
      <c r="D56" s="831"/>
      <c r="E56" s="812">
        <v>1</v>
      </c>
      <c r="F56" s="813">
        <v>2.68</v>
      </c>
      <c r="G56" s="824">
        <v>8</v>
      </c>
      <c r="H56" s="816"/>
      <c r="I56" s="810"/>
      <c r="J56" s="811"/>
      <c r="K56" s="815">
        <v>2.68</v>
      </c>
      <c r="L56" s="816">
        <v>4</v>
      </c>
      <c r="M56" s="816">
        <v>33</v>
      </c>
      <c r="N56" s="817">
        <v>11.16</v>
      </c>
      <c r="O56" s="816" t="s">
        <v>3504</v>
      </c>
      <c r="P56" s="833" t="s">
        <v>3607</v>
      </c>
      <c r="Q56" s="818">
        <f t="shared" si="0"/>
        <v>0</v>
      </c>
      <c r="R56" s="818">
        <f t="shared" si="0"/>
        <v>0</v>
      </c>
      <c r="S56" s="829" t="str">
        <f t="shared" si="1"/>
        <v/>
      </c>
      <c r="T56" s="829" t="str">
        <f t="shared" si="2"/>
        <v/>
      </c>
      <c r="U56" s="829" t="str">
        <f t="shared" si="3"/>
        <v/>
      </c>
      <c r="V56" s="834" t="str">
        <f t="shared" si="4"/>
        <v/>
      </c>
      <c r="W56" s="819"/>
    </row>
    <row r="57" spans="1:23" ht="14.4" customHeight="1" x14ac:dyDescent="0.3">
      <c r="A57" s="882" t="s">
        <v>3608</v>
      </c>
      <c r="B57" s="829"/>
      <c r="C57" s="830"/>
      <c r="D57" s="831"/>
      <c r="E57" s="812">
        <v>1</v>
      </c>
      <c r="F57" s="813">
        <v>0.79</v>
      </c>
      <c r="G57" s="824">
        <v>13</v>
      </c>
      <c r="H57" s="816"/>
      <c r="I57" s="810"/>
      <c r="J57" s="811"/>
      <c r="K57" s="815">
        <v>0.79</v>
      </c>
      <c r="L57" s="816">
        <v>2</v>
      </c>
      <c r="M57" s="816">
        <v>18</v>
      </c>
      <c r="N57" s="817">
        <v>5.88</v>
      </c>
      <c r="O57" s="816" t="s">
        <v>3504</v>
      </c>
      <c r="P57" s="833" t="s">
        <v>3609</v>
      </c>
      <c r="Q57" s="818">
        <f t="shared" si="0"/>
        <v>0</v>
      </c>
      <c r="R57" s="818">
        <f t="shared" si="0"/>
        <v>0</v>
      </c>
      <c r="S57" s="829" t="str">
        <f t="shared" si="1"/>
        <v/>
      </c>
      <c r="T57" s="829" t="str">
        <f t="shared" si="2"/>
        <v/>
      </c>
      <c r="U57" s="829" t="str">
        <f t="shared" si="3"/>
        <v/>
      </c>
      <c r="V57" s="834" t="str">
        <f t="shared" si="4"/>
        <v/>
      </c>
      <c r="W57" s="819"/>
    </row>
    <row r="58" spans="1:23" ht="14.4" customHeight="1" x14ac:dyDescent="0.3">
      <c r="A58" s="882" t="s">
        <v>3610</v>
      </c>
      <c r="B58" s="825">
        <v>1</v>
      </c>
      <c r="C58" s="826">
        <v>0.41</v>
      </c>
      <c r="D58" s="827">
        <v>4</v>
      </c>
      <c r="E58" s="832"/>
      <c r="F58" s="810"/>
      <c r="G58" s="811"/>
      <c r="H58" s="816"/>
      <c r="I58" s="810"/>
      <c r="J58" s="811"/>
      <c r="K58" s="815">
        <v>0.41</v>
      </c>
      <c r="L58" s="816">
        <v>1</v>
      </c>
      <c r="M58" s="816">
        <v>12</v>
      </c>
      <c r="N58" s="817">
        <v>3.87</v>
      </c>
      <c r="O58" s="816" t="s">
        <v>3504</v>
      </c>
      <c r="P58" s="833" t="s">
        <v>3611</v>
      </c>
      <c r="Q58" s="818">
        <f t="shared" si="0"/>
        <v>-1</v>
      </c>
      <c r="R58" s="818">
        <f t="shared" si="0"/>
        <v>-0.41</v>
      </c>
      <c r="S58" s="829" t="str">
        <f t="shared" si="1"/>
        <v/>
      </c>
      <c r="T58" s="829" t="str">
        <f t="shared" si="2"/>
        <v/>
      </c>
      <c r="U58" s="829" t="str">
        <f t="shared" si="3"/>
        <v/>
      </c>
      <c r="V58" s="834" t="str">
        <f t="shared" si="4"/>
        <v/>
      </c>
      <c r="W58" s="819"/>
    </row>
    <row r="59" spans="1:23" ht="14.4" customHeight="1" x14ac:dyDescent="0.3">
      <c r="A59" s="882" t="s">
        <v>3612</v>
      </c>
      <c r="B59" s="829"/>
      <c r="C59" s="830"/>
      <c r="D59" s="831"/>
      <c r="E59" s="832">
        <v>1</v>
      </c>
      <c r="F59" s="810">
        <v>0.65</v>
      </c>
      <c r="G59" s="811">
        <v>5</v>
      </c>
      <c r="H59" s="812">
        <v>2</v>
      </c>
      <c r="I59" s="813">
        <v>1.32</v>
      </c>
      <c r="J59" s="814">
        <v>7</v>
      </c>
      <c r="K59" s="815">
        <v>0.65</v>
      </c>
      <c r="L59" s="816">
        <v>2</v>
      </c>
      <c r="M59" s="816">
        <v>15</v>
      </c>
      <c r="N59" s="817">
        <v>4.9400000000000004</v>
      </c>
      <c r="O59" s="816" t="s">
        <v>3504</v>
      </c>
      <c r="P59" s="833" t="s">
        <v>3613</v>
      </c>
      <c r="Q59" s="818">
        <f t="shared" si="0"/>
        <v>2</v>
      </c>
      <c r="R59" s="818">
        <f t="shared" si="0"/>
        <v>1.32</v>
      </c>
      <c r="S59" s="829">
        <f t="shared" si="1"/>
        <v>9.8800000000000008</v>
      </c>
      <c r="T59" s="829">
        <f t="shared" si="2"/>
        <v>14</v>
      </c>
      <c r="U59" s="829">
        <f t="shared" si="3"/>
        <v>4.1199999999999992</v>
      </c>
      <c r="V59" s="834">
        <f t="shared" si="4"/>
        <v>1.4170040485829958</v>
      </c>
      <c r="W59" s="819">
        <v>6</v>
      </c>
    </row>
    <row r="60" spans="1:23" ht="14.4" customHeight="1" x14ac:dyDescent="0.3">
      <c r="A60" s="882" t="s">
        <v>3614</v>
      </c>
      <c r="B60" s="825">
        <v>1</v>
      </c>
      <c r="C60" s="826">
        <v>0.5</v>
      </c>
      <c r="D60" s="827">
        <v>4</v>
      </c>
      <c r="E60" s="832"/>
      <c r="F60" s="810"/>
      <c r="G60" s="811"/>
      <c r="H60" s="816"/>
      <c r="I60" s="810"/>
      <c r="J60" s="811"/>
      <c r="K60" s="815">
        <v>0.5</v>
      </c>
      <c r="L60" s="816">
        <v>1</v>
      </c>
      <c r="M60" s="816">
        <v>13</v>
      </c>
      <c r="N60" s="817">
        <v>4.3</v>
      </c>
      <c r="O60" s="816" t="s">
        <v>3504</v>
      </c>
      <c r="P60" s="833" t="s">
        <v>3615</v>
      </c>
      <c r="Q60" s="818">
        <f t="shared" si="0"/>
        <v>-1</v>
      </c>
      <c r="R60" s="818">
        <f t="shared" si="0"/>
        <v>-0.5</v>
      </c>
      <c r="S60" s="829" t="str">
        <f t="shared" si="1"/>
        <v/>
      </c>
      <c r="T60" s="829" t="str">
        <f t="shared" si="2"/>
        <v/>
      </c>
      <c r="U60" s="829" t="str">
        <f t="shared" si="3"/>
        <v/>
      </c>
      <c r="V60" s="834" t="str">
        <f t="shared" si="4"/>
        <v/>
      </c>
      <c r="W60" s="819"/>
    </row>
    <row r="61" spans="1:23" ht="14.4" customHeight="1" x14ac:dyDescent="0.3">
      <c r="A61" s="882" t="s">
        <v>3616</v>
      </c>
      <c r="B61" s="829">
        <v>1</v>
      </c>
      <c r="C61" s="830">
        <v>0.55000000000000004</v>
      </c>
      <c r="D61" s="831">
        <v>11</v>
      </c>
      <c r="E61" s="832">
        <v>2</v>
      </c>
      <c r="F61" s="810">
        <v>1.35</v>
      </c>
      <c r="G61" s="811">
        <v>9.5</v>
      </c>
      <c r="H61" s="812">
        <v>2</v>
      </c>
      <c r="I61" s="813">
        <v>1.1000000000000001</v>
      </c>
      <c r="J61" s="814">
        <v>5.5</v>
      </c>
      <c r="K61" s="815">
        <v>0.55000000000000004</v>
      </c>
      <c r="L61" s="816">
        <v>1</v>
      </c>
      <c r="M61" s="816">
        <v>13</v>
      </c>
      <c r="N61" s="817">
        <v>4.3099999999999996</v>
      </c>
      <c r="O61" s="816" t="s">
        <v>3504</v>
      </c>
      <c r="P61" s="833" t="s">
        <v>3617</v>
      </c>
      <c r="Q61" s="818">
        <f t="shared" si="0"/>
        <v>1</v>
      </c>
      <c r="R61" s="818">
        <f t="shared" si="0"/>
        <v>0.55000000000000004</v>
      </c>
      <c r="S61" s="829">
        <f t="shared" si="1"/>
        <v>8.6199999999999992</v>
      </c>
      <c r="T61" s="829">
        <f t="shared" si="2"/>
        <v>11</v>
      </c>
      <c r="U61" s="829">
        <f t="shared" si="3"/>
        <v>2.3800000000000008</v>
      </c>
      <c r="V61" s="834">
        <f t="shared" si="4"/>
        <v>1.2761020881670535</v>
      </c>
      <c r="W61" s="819">
        <v>3</v>
      </c>
    </row>
    <row r="62" spans="1:23" ht="14.4" customHeight="1" x14ac:dyDescent="0.3">
      <c r="A62" s="881" t="s">
        <v>3618</v>
      </c>
      <c r="B62" s="866">
        <v>1</v>
      </c>
      <c r="C62" s="867">
        <v>1.7</v>
      </c>
      <c r="D62" s="835">
        <v>15</v>
      </c>
      <c r="E62" s="868"/>
      <c r="F62" s="869"/>
      <c r="G62" s="820"/>
      <c r="H62" s="870"/>
      <c r="I62" s="871"/>
      <c r="J62" s="821"/>
      <c r="K62" s="872">
        <v>1.7</v>
      </c>
      <c r="L62" s="873">
        <v>4</v>
      </c>
      <c r="M62" s="873">
        <v>37</v>
      </c>
      <c r="N62" s="874">
        <v>12.19</v>
      </c>
      <c r="O62" s="873" t="s">
        <v>3504</v>
      </c>
      <c r="P62" s="875" t="s">
        <v>3619</v>
      </c>
      <c r="Q62" s="876">
        <f t="shared" si="0"/>
        <v>-1</v>
      </c>
      <c r="R62" s="876">
        <f t="shared" si="0"/>
        <v>-1.7</v>
      </c>
      <c r="S62" s="866" t="str">
        <f t="shared" si="1"/>
        <v/>
      </c>
      <c r="T62" s="866" t="str">
        <f t="shared" si="2"/>
        <v/>
      </c>
      <c r="U62" s="866" t="str">
        <f t="shared" si="3"/>
        <v/>
      </c>
      <c r="V62" s="877" t="str">
        <f t="shared" si="4"/>
        <v/>
      </c>
      <c r="W62" s="822"/>
    </row>
    <row r="63" spans="1:23" ht="14.4" customHeight="1" x14ac:dyDescent="0.3">
      <c r="A63" s="882" t="s">
        <v>3620</v>
      </c>
      <c r="B63" s="829">
        <v>1</v>
      </c>
      <c r="C63" s="830">
        <v>0.77</v>
      </c>
      <c r="D63" s="831">
        <v>6</v>
      </c>
      <c r="E63" s="832">
        <v>1</v>
      </c>
      <c r="F63" s="810">
        <v>0.77</v>
      </c>
      <c r="G63" s="811">
        <v>4</v>
      </c>
      <c r="H63" s="812">
        <v>1</v>
      </c>
      <c r="I63" s="813">
        <v>0.77</v>
      </c>
      <c r="J63" s="824">
        <v>9</v>
      </c>
      <c r="K63" s="815">
        <v>0.77</v>
      </c>
      <c r="L63" s="816">
        <v>3</v>
      </c>
      <c r="M63" s="816">
        <v>29</v>
      </c>
      <c r="N63" s="817">
        <v>9.8000000000000007</v>
      </c>
      <c r="O63" s="816" t="s">
        <v>3504</v>
      </c>
      <c r="P63" s="833" t="s">
        <v>3621</v>
      </c>
      <c r="Q63" s="818">
        <f t="shared" si="0"/>
        <v>0</v>
      </c>
      <c r="R63" s="818">
        <f t="shared" si="0"/>
        <v>0</v>
      </c>
      <c r="S63" s="829">
        <f t="shared" si="1"/>
        <v>9.8000000000000007</v>
      </c>
      <c r="T63" s="829">
        <f t="shared" si="2"/>
        <v>9</v>
      </c>
      <c r="U63" s="829">
        <f t="shared" si="3"/>
        <v>-0.80000000000000071</v>
      </c>
      <c r="V63" s="834">
        <f t="shared" si="4"/>
        <v>0.91836734693877542</v>
      </c>
      <c r="W63" s="819"/>
    </row>
    <row r="64" spans="1:23" ht="14.4" customHeight="1" x14ac:dyDescent="0.3">
      <c r="A64" s="882" t="s">
        <v>3622</v>
      </c>
      <c r="B64" s="829">
        <v>1</v>
      </c>
      <c r="C64" s="830">
        <v>0.37</v>
      </c>
      <c r="D64" s="831">
        <v>3</v>
      </c>
      <c r="E64" s="832"/>
      <c r="F64" s="810"/>
      <c r="G64" s="811"/>
      <c r="H64" s="812">
        <v>1</v>
      </c>
      <c r="I64" s="813">
        <v>0.37</v>
      </c>
      <c r="J64" s="814">
        <v>5</v>
      </c>
      <c r="K64" s="815">
        <v>0.37</v>
      </c>
      <c r="L64" s="816">
        <v>2</v>
      </c>
      <c r="M64" s="816">
        <v>15</v>
      </c>
      <c r="N64" s="817">
        <v>4.92</v>
      </c>
      <c r="O64" s="816" t="s">
        <v>3504</v>
      </c>
      <c r="P64" s="833" t="s">
        <v>3623</v>
      </c>
      <c r="Q64" s="818">
        <f t="shared" si="0"/>
        <v>0</v>
      </c>
      <c r="R64" s="818">
        <f t="shared" si="0"/>
        <v>0</v>
      </c>
      <c r="S64" s="829">
        <f t="shared" si="1"/>
        <v>4.92</v>
      </c>
      <c r="T64" s="829">
        <f t="shared" si="2"/>
        <v>5</v>
      </c>
      <c r="U64" s="829">
        <f t="shared" si="3"/>
        <v>8.0000000000000071E-2</v>
      </c>
      <c r="V64" s="834">
        <f t="shared" si="4"/>
        <v>1.0162601626016261</v>
      </c>
      <c r="W64" s="819"/>
    </row>
    <row r="65" spans="1:23" ht="14.4" customHeight="1" x14ac:dyDescent="0.3">
      <c r="A65" s="882" t="s">
        <v>3624</v>
      </c>
      <c r="B65" s="829"/>
      <c r="C65" s="830"/>
      <c r="D65" s="831"/>
      <c r="E65" s="812">
        <v>1</v>
      </c>
      <c r="F65" s="813">
        <v>0.52</v>
      </c>
      <c r="G65" s="824">
        <v>10</v>
      </c>
      <c r="H65" s="816"/>
      <c r="I65" s="810"/>
      <c r="J65" s="811"/>
      <c r="K65" s="815">
        <v>0.52</v>
      </c>
      <c r="L65" s="816">
        <v>2</v>
      </c>
      <c r="M65" s="816">
        <v>21</v>
      </c>
      <c r="N65" s="817">
        <v>6.93</v>
      </c>
      <c r="O65" s="816" t="s">
        <v>3504</v>
      </c>
      <c r="P65" s="833" t="s">
        <v>3625</v>
      </c>
      <c r="Q65" s="818">
        <f t="shared" si="0"/>
        <v>0</v>
      </c>
      <c r="R65" s="818">
        <f t="shared" si="0"/>
        <v>0</v>
      </c>
      <c r="S65" s="829" t="str">
        <f t="shared" si="1"/>
        <v/>
      </c>
      <c r="T65" s="829" t="str">
        <f t="shared" si="2"/>
        <v/>
      </c>
      <c r="U65" s="829" t="str">
        <f t="shared" si="3"/>
        <v/>
      </c>
      <c r="V65" s="834" t="str">
        <f t="shared" si="4"/>
        <v/>
      </c>
      <c r="W65" s="819"/>
    </row>
    <row r="66" spans="1:23" ht="14.4" customHeight="1" x14ac:dyDescent="0.3">
      <c r="A66" s="882" t="s">
        <v>3626</v>
      </c>
      <c r="B66" s="829">
        <v>2</v>
      </c>
      <c r="C66" s="830">
        <v>1.34</v>
      </c>
      <c r="D66" s="831">
        <v>5</v>
      </c>
      <c r="E66" s="832">
        <v>14</v>
      </c>
      <c r="F66" s="810">
        <v>9.41</v>
      </c>
      <c r="G66" s="811">
        <v>4.5999999999999996</v>
      </c>
      <c r="H66" s="812">
        <v>16</v>
      </c>
      <c r="I66" s="813">
        <v>10.9</v>
      </c>
      <c r="J66" s="824">
        <v>5.0999999999999996</v>
      </c>
      <c r="K66" s="815">
        <v>0.67</v>
      </c>
      <c r="L66" s="816">
        <v>2</v>
      </c>
      <c r="M66" s="816">
        <v>17</v>
      </c>
      <c r="N66" s="817">
        <v>5.64</v>
      </c>
      <c r="O66" s="816" t="s">
        <v>3504</v>
      </c>
      <c r="P66" s="833" t="s">
        <v>3627</v>
      </c>
      <c r="Q66" s="818">
        <f t="shared" si="0"/>
        <v>14</v>
      </c>
      <c r="R66" s="818">
        <f t="shared" si="0"/>
        <v>9.56</v>
      </c>
      <c r="S66" s="829">
        <f t="shared" si="1"/>
        <v>90.24</v>
      </c>
      <c r="T66" s="829">
        <f t="shared" si="2"/>
        <v>81.599999999999994</v>
      </c>
      <c r="U66" s="829">
        <f t="shared" si="3"/>
        <v>-8.64</v>
      </c>
      <c r="V66" s="834">
        <f t="shared" si="4"/>
        <v>0.9042553191489362</v>
      </c>
      <c r="W66" s="819">
        <v>12</v>
      </c>
    </row>
    <row r="67" spans="1:23" ht="14.4" customHeight="1" x14ac:dyDescent="0.3">
      <c r="A67" s="881" t="s">
        <v>3628</v>
      </c>
      <c r="B67" s="866"/>
      <c r="C67" s="867"/>
      <c r="D67" s="835"/>
      <c r="E67" s="868">
        <v>2</v>
      </c>
      <c r="F67" s="869">
        <v>1.85</v>
      </c>
      <c r="G67" s="820">
        <v>3.5</v>
      </c>
      <c r="H67" s="870">
        <v>4</v>
      </c>
      <c r="I67" s="871">
        <v>3.45</v>
      </c>
      <c r="J67" s="821">
        <v>3.3</v>
      </c>
      <c r="K67" s="872">
        <v>1.05</v>
      </c>
      <c r="L67" s="873">
        <v>4</v>
      </c>
      <c r="M67" s="873">
        <v>32</v>
      </c>
      <c r="N67" s="874">
        <v>10.76</v>
      </c>
      <c r="O67" s="873" t="s">
        <v>3504</v>
      </c>
      <c r="P67" s="875" t="s">
        <v>3629</v>
      </c>
      <c r="Q67" s="876">
        <f t="shared" si="0"/>
        <v>4</v>
      </c>
      <c r="R67" s="876">
        <f t="shared" si="0"/>
        <v>3.45</v>
      </c>
      <c r="S67" s="866">
        <f t="shared" si="1"/>
        <v>43.04</v>
      </c>
      <c r="T67" s="866">
        <f t="shared" si="2"/>
        <v>13.2</v>
      </c>
      <c r="U67" s="866">
        <f t="shared" si="3"/>
        <v>-29.84</v>
      </c>
      <c r="V67" s="877">
        <f t="shared" si="4"/>
        <v>0.30669144981412638</v>
      </c>
      <c r="W67" s="822"/>
    </row>
    <row r="68" spans="1:23" ht="14.4" customHeight="1" x14ac:dyDescent="0.3">
      <c r="A68" s="881" t="s">
        <v>3630</v>
      </c>
      <c r="B68" s="866"/>
      <c r="C68" s="867"/>
      <c r="D68" s="835"/>
      <c r="E68" s="868"/>
      <c r="F68" s="869"/>
      <c r="G68" s="820"/>
      <c r="H68" s="870">
        <v>2</v>
      </c>
      <c r="I68" s="871">
        <v>2.0299999999999998</v>
      </c>
      <c r="J68" s="821">
        <v>2.5</v>
      </c>
      <c r="K68" s="872">
        <v>1.93</v>
      </c>
      <c r="L68" s="873">
        <v>5</v>
      </c>
      <c r="M68" s="873">
        <v>49</v>
      </c>
      <c r="N68" s="874">
        <v>16.43</v>
      </c>
      <c r="O68" s="873" t="s">
        <v>3504</v>
      </c>
      <c r="P68" s="875" t="s">
        <v>3631</v>
      </c>
      <c r="Q68" s="876">
        <f t="shared" si="0"/>
        <v>2</v>
      </c>
      <c r="R68" s="876">
        <f t="shared" si="0"/>
        <v>2.0299999999999998</v>
      </c>
      <c r="S68" s="866">
        <f t="shared" si="1"/>
        <v>32.86</v>
      </c>
      <c r="T68" s="866">
        <f t="shared" si="2"/>
        <v>5</v>
      </c>
      <c r="U68" s="866">
        <f t="shared" si="3"/>
        <v>-27.86</v>
      </c>
      <c r="V68" s="877">
        <f t="shared" si="4"/>
        <v>0.15216068167985392</v>
      </c>
      <c r="W68" s="822"/>
    </row>
    <row r="69" spans="1:23" ht="14.4" customHeight="1" x14ac:dyDescent="0.3">
      <c r="A69" s="882" t="s">
        <v>3632</v>
      </c>
      <c r="B69" s="825">
        <v>15</v>
      </c>
      <c r="C69" s="826">
        <v>6.95</v>
      </c>
      <c r="D69" s="827">
        <v>4.8</v>
      </c>
      <c r="E69" s="832">
        <v>5</v>
      </c>
      <c r="F69" s="810">
        <v>2.3199999999999998</v>
      </c>
      <c r="G69" s="811">
        <v>5.6</v>
      </c>
      <c r="H69" s="816">
        <v>1</v>
      </c>
      <c r="I69" s="810">
        <v>0.46</v>
      </c>
      <c r="J69" s="811">
        <v>3</v>
      </c>
      <c r="K69" s="815">
        <v>0.46</v>
      </c>
      <c r="L69" s="816">
        <v>2</v>
      </c>
      <c r="M69" s="816">
        <v>15</v>
      </c>
      <c r="N69" s="817">
        <v>4.87</v>
      </c>
      <c r="O69" s="816" t="s">
        <v>3504</v>
      </c>
      <c r="P69" s="833" t="s">
        <v>3633</v>
      </c>
      <c r="Q69" s="818">
        <f t="shared" si="0"/>
        <v>-14</v>
      </c>
      <c r="R69" s="818">
        <f t="shared" si="0"/>
        <v>-6.49</v>
      </c>
      <c r="S69" s="829">
        <f t="shared" si="1"/>
        <v>4.87</v>
      </c>
      <c r="T69" s="829">
        <f t="shared" si="2"/>
        <v>3</v>
      </c>
      <c r="U69" s="829">
        <f t="shared" si="3"/>
        <v>-1.87</v>
      </c>
      <c r="V69" s="834">
        <f t="shared" si="4"/>
        <v>0.61601642710472282</v>
      </c>
      <c r="W69" s="819"/>
    </row>
    <row r="70" spans="1:23" ht="14.4" customHeight="1" x14ac:dyDescent="0.3">
      <c r="A70" s="881" t="s">
        <v>3634</v>
      </c>
      <c r="B70" s="878">
        <v>4</v>
      </c>
      <c r="C70" s="879">
        <v>3.14</v>
      </c>
      <c r="D70" s="828">
        <v>4.3</v>
      </c>
      <c r="E70" s="868"/>
      <c r="F70" s="869"/>
      <c r="G70" s="820"/>
      <c r="H70" s="873"/>
      <c r="I70" s="869"/>
      <c r="J70" s="820"/>
      <c r="K70" s="872">
        <v>0.78</v>
      </c>
      <c r="L70" s="873">
        <v>3</v>
      </c>
      <c r="M70" s="873">
        <v>27</v>
      </c>
      <c r="N70" s="874">
        <v>9.1300000000000008</v>
      </c>
      <c r="O70" s="873" t="s">
        <v>3504</v>
      </c>
      <c r="P70" s="875" t="s">
        <v>3635</v>
      </c>
      <c r="Q70" s="876">
        <f t="shared" ref="Q70:R90" si="5">H70-B70</f>
        <v>-4</v>
      </c>
      <c r="R70" s="876">
        <f t="shared" si="5"/>
        <v>-3.14</v>
      </c>
      <c r="S70" s="866" t="str">
        <f t="shared" ref="S70:S90" si="6">IF(H70=0,"",H70*N70)</f>
        <v/>
      </c>
      <c r="T70" s="866" t="str">
        <f t="shared" ref="T70:T90" si="7">IF(H70=0,"",H70*J70)</f>
        <v/>
      </c>
      <c r="U70" s="866" t="str">
        <f t="shared" ref="U70:U90" si="8">IF(H70=0,"",T70-S70)</f>
        <v/>
      </c>
      <c r="V70" s="877" t="str">
        <f t="shared" ref="V70:V90" si="9">IF(H70=0,"",T70/S70)</f>
        <v/>
      </c>
      <c r="W70" s="822"/>
    </row>
    <row r="71" spans="1:23" ht="14.4" customHeight="1" x14ac:dyDescent="0.3">
      <c r="A71" s="882" t="s">
        <v>3636</v>
      </c>
      <c r="B71" s="829">
        <v>1</v>
      </c>
      <c r="C71" s="830">
        <v>0.27</v>
      </c>
      <c r="D71" s="831">
        <v>7</v>
      </c>
      <c r="E71" s="832">
        <v>1</v>
      </c>
      <c r="F71" s="810">
        <v>0.26</v>
      </c>
      <c r="G71" s="811">
        <v>4</v>
      </c>
      <c r="H71" s="812">
        <v>3</v>
      </c>
      <c r="I71" s="813">
        <v>0.79</v>
      </c>
      <c r="J71" s="814">
        <v>4.7</v>
      </c>
      <c r="K71" s="815">
        <v>0.26</v>
      </c>
      <c r="L71" s="816">
        <v>1</v>
      </c>
      <c r="M71" s="816">
        <v>10</v>
      </c>
      <c r="N71" s="817">
        <v>3.3</v>
      </c>
      <c r="O71" s="816" t="s">
        <v>3504</v>
      </c>
      <c r="P71" s="833" t="s">
        <v>3637</v>
      </c>
      <c r="Q71" s="818">
        <f t="shared" si="5"/>
        <v>2</v>
      </c>
      <c r="R71" s="818">
        <f t="shared" si="5"/>
        <v>0.52</v>
      </c>
      <c r="S71" s="829">
        <f t="shared" si="6"/>
        <v>9.8999999999999986</v>
      </c>
      <c r="T71" s="829">
        <f t="shared" si="7"/>
        <v>14.100000000000001</v>
      </c>
      <c r="U71" s="829">
        <f t="shared" si="8"/>
        <v>4.2000000000000028</v>
      </c>
      <c r="V71" s="834">
        <f t="shared" si="9"/>
        <v>1.4242424242424245</v>
      </c>
      <c r="W71" s="819">
        <v>4</v>
      </c>
    </row>
    <row r="72" spans="1:23" ht="14.4" customHeight="1" x14ac:dyDescent="0.3">
      <c r="A72" s="882" t="s">
        <v>3638</v>
      </c>
      <c r="B72" s="829"/>
      <c r="C72" s="830"/>
      <c r="D72" s="831"/>
      <c r="E72" s="832">
        <v>1</v>
      </c>
      <c r="F72" s="810">
        <v>0.42</v>
      </c>
      <c r="G72" s="811">
        <v>3</v>
      </c>
      <c r="H72" s="812">
        <v>2</v>
      </c>
      <c r="I72" s="813">
        <v>0.64</v>
      </c>
      <c r="J72" s="824">
        <v>2</v>
      </c>
      <c r="K72" s="815">
        <v>0.42</v>
      </c>
      <c r="L72" s="816">
        <v>2</v>
      </c>
      <c r="M72" s="816">
        <v>19</v>
      </c>
      <c r="N72" s="817">
        <v>6.19</v>
      </c>
      <c r="O72" s="816" t="s">
        <v>3504</v>
      </c>
      <c r="P72" s="833" t="s">
        <v>3639</v>
      </c>
      <c r="Q72" s="818">
        <f t="shared" si="5"/>
        <v>2</v>
      </c>
      <c r="R72" s="818">
        <f t="shared" si="5"/>
        <v>0.64</v>
      </c>
      <c r="S72" s="829">
        <f t="shared" si="6"/>
        <v>12.38</v>
      </c>
      <c r="T72" s="829">
        <f t="shared" si="7"/>
        <v>4</v>
      </c>
      <c r="U72" s="829">
        <f t="shared" si="8"/>
        <v>-8.3800000000000008</v>
      </c>
      <c r="V72" s="834">
        <f t="shared" si="9"/>
        <v>0.32310177705977383</v>
      </c>
      <c r="W72" s="819"/>
    </row>
    <row r="73" spans="1:23" ht="14.4" customHeight="1" x14ac:dyDescent="0.3">
      <c r="A73" s="882" t="s">
        <v>3640</v>
      </c>
      <c r="B73" s="829"/>
      <c r="C73" s="830"/>
      <c r="D73" s="831"/>
      <c r="E73" s="812">
        <v>1</v>
      </c>
      <c r="F73" s="813">
        <v>0.42</v>
      </c>
      <c r="G73" s="824">
        <v>3</v>
      </c>
      <c r="H73" s="816"/>
      <c r="I73" s="810"/>
      <c r="J73" s="811"/>
      <c r="K73" s="815">
        <v>0.42</v>
      </c>
      <c r="L73" s="816">
        <v>2</v>
      </c>
      <c r="M73" s="816">
        <v>20</v>
      </c>
      <c r="N73" s="817">
        <v>6.65</v>
      </c>
      <c r="O73" s="816" t="s">
        <v>3504</v>
      </c>
      <c r="P73" s="833" t="s">
        <v>3641</v>
      </c>
      <c r="Q73" s="818">
        <f t="shared" si="5"/>
        <v>0</v>
      </c>
      <c r="R73" s="818">
        <f t="shared" si="5"/>
        <v>0</v>
      </c>
      <c r="S73" s="829" t="str">
        <f t="shared" si="6"/>
        <v/>
      </c>
      <c r="T73" s="829" t="str">
        <f t="shared" si="7"/>
        <v/>
      </c>
      <c r="U73" s="829" t="str">
        <f t="shared" si="8"/>
        <v/>
      </c>
      <c r="V73" s="834" t="str">
        <f t="shared" si="9"/>
        <v/>
      </c>
      <c r="W73" s="819"/>
    </row>
    <row r="74" spans="1:23" ht="14.4" customHeight="1" x14ac:dyDescent="0.3">
      <c r="A74" s="882" t="s">
        <v>3642</v>
      </c>
      <c r="B74" s="825">
        <v>2</v>
      </c>
      <c r="C74" s="826">
        <v>1.2</v>
      </c>
      <c r="D74" s="827">
        <v>4.5</v>
      </c>
      <c r="E74" s="832"/>
      <c r="F74" s="810"/>
      <c r="G74" s="811"/>
      <c r="H74" s="816"/>
      <c r="I74" s="810"/>
      <c r="J74" s="811"/>
      <c r="K74" s="815">
        <v>0.6</v>
      </c>
      <c r="L74" s="816">
        <v>2</v>
      </c>
      <c r="M74" s="816">
        <v>14</v>
      </c>
      <c r="N74" s="817">
        <v>4.71</v>
      </c>
      <c r="O74" s="816" t="s">
        <v>3504</v>
      </c>
      <c r="P74" s="833" t="s">
        <v>3643</v>
      </c>
      <c r="Q74" s="818">
        <f t="shared" si="5"/>
        <v>-2</v>
      </c>
      <c r="R74" s="818">
        <f t="shared" si="5"/>
        <v>-1.2</v>
      </c>
      <c r="S74" s="829" t="str">
        <f t="shared" si="6"/>
        <v/>
      </c>
      <c r="T74" s="829" t="str">
        <f t="shared" si="7"/>
        <v/>
      </c>
      <c r="U74" s="829" t="str">
        <f t="shared" si="8"/>
        <v/>
      </c>
      <c r="V74" s="834" t="str">
        <f t="shared" si="9"/>
        <v/>
      </c>
      <c r="W74" s="819"/>
    </row>
    <row r="75" spans="1:23" ht="14.4" customHeight="1" x14ac:dyDescent="0.3">
      <c r="A75" s="882" t="s">
        <v>3644</v>
      </c>
      <c r="B75" s="829"/>
      <c r="C75" s="830"/>
      <c r="D75" s="831"/>
      <c r="E75" s="812">
        <v>1</v>
      </c>
      <c r="F75" s="813">
        <v>0.56999999999999995</v>
      </c>
      <c r="G75" s="824">
        <v>9</v>
      </c>
      <c r="H75" s="816"/>
      <c r="I75" s="810"/>
      <c r="J75" s="811"/>
      <c r="K75" s="815">
        <v>0.56999999999999995</v>
      </c>
      <c r="L75" s="816">
        <v>2</v>
      </c>
      <c r="M75" s="816">
        <v>18</v>
      </c>
      <c r="N75" s="817">
        <v>6.13</v>
      </c>
      <c r="O75" s="816" t="s">
        <v>3504</v>
      </c>
      <c r="P75" s="833" t="s">
        <v>3645</v>
      </c>
      <c r="Q75" s="818">
        <f t="shared" si="5"/>
        <v>0</v>
      </c>
      <c r="R75" s="818">
        <f t="shared" si="5"/>
        <v>0</v>
      </c>
      <c r="S75" s="829" t="str">
        <f t="shared" si="6"/>
        <v/>
      </c>
      <c r="T75" s="829" t="str">
        <f t="shared" si="7"/>
        <v/>
      </c>
      <c r="U75" s="829" t="str">
        <f t="shared" si="8"/>
        <v/>
      </c>
      <c r="V75" s="834" t="str">
        <f t="shared" si="9"/>
        <v/>
      </c>
      <c r="W75" s="819"/>
    </row>
    <row r="76" spans="1:23" ht="14.4" customHeight="1" x14ac:dyDescent="0.3">
      <c r="A76" s="882" t="s">
        <v>3646</v>
      </c>
      <c r="B76" s="829"/>
      <c r="C76" s="830"/>
      <c r="D76" s="831"/>
      <c r="E76" s="812">
        <v>4</v>
      </c>
      <c r="F76" s="813">
        <v>3.97</v>
      </c>
      <c r="G76" s="824">
        <v>8.8000000000000007</v>
      </c>
      <c r="H76" s="816">
        <v>2</v>
      </c>
      <c r="I76" s="810">
        <v>1.98</v>
      </c>
      <c r="J76" s="811">
        <v>5</v>
      </c>
      <c r="K76" s="815">
        <v>0.99</v>
      </c>
      <c r="L76" s="816">
        <v>3</v>
      </c>
      <c r="M76" s="816">
        <v>24</v>
      </c>
      <c r="N76" s="817">
        <v>8.11</v>
      </c>
      <c r="O76" s="816" t="s">
        <v>3504</v>
      </c>
      <c r="P76" s="833" t="s">
        <v>3647</v>
      </c>
      <c r="Q76" s="818">
        <f t="shared" si="5"/>
        <v>2</v>
      </c>
      <c r="R76" s="818">
        <f t="shared" si="5"/>
        <v>1.98</v>
      </c>
      <c r="S76" s="829">
        <f t="shared" si="6"/>
        <v>16.22</v>
      </c>
      <c r="T76" s="829">
        <f t="shared" si="7"/>
        <v>10</v>
      </c>
      <c r="U76" s="829">
        <f t="shared" si="8"/>
        <v>-6.2199999999999989</v>
      </c>
      <c r="V76" s="834">
        <f t="shared" si="9"/>
        <v>0.61652281134401976</v>
      </c>
      <c r="W76" s="819"/>
    </row>
    <row r="77" spans="1:23" ht="14.4" customHeight="1" x14ac:dyDescent="0.3">
      <c r="A77" s="882" t="s">
        <v>3648</v>
      </c>
      <c r="B77" s="825">
        <v>1</v>
      </c>
      <c r="C77" s="826">
        <v>0.56000000000000005</v>
      </c>
      <c r="D77" s="827">
        <v>3</v>
      </c>
      <c r="E77" s="832"/>
      <c r="F77" s="810"/>
      <c r="G77" s="811"/>
      <c r="H77" s="816"/>
      <c r="I77" s="810"/>
      <c r="J77" s="811"/>
      <c r="K77" s="815">
        <v>0.56000000000000005</v>
      </c>
      <c r="L77" s="816">
        <v>2</v>
      </c>
      <c r="M77" s="816">
        <v>18</v>
      </c>
      <c r="N77" s="817">
        <v>6.1</v>
      </c>
      <c r="O77" s="816" t="s">
        <v>3504</v>
      </c>
      <c r="P77" s="833" t="s">
        <v>3649</v>
      </c>
      <c r="Q77" s="818">
        <f t="shared" si="5"/>
        <v>-1</v>
      </c>
      <c r="R77" s="818">
        <f t="shared" si="5"/>
        <v>-0.56000000000000005</v>
      </c>
      <c r="S77" s="829" t="str">
        <f t="shared" si="6"/>
        <v/>
      </c>
      <c r="T77" s="829" t="str">
        <f t="shared" si="7"/>
        <v/>
      </c>
      <c r="U77" s="829" t="str">
        <f t="shared" si="8"/>
        <v/>
      </c>
      <c r="V77" s="834" t="str">
        <f t="shared" si="9"/>
        <v/>
      </c>
      <c r="W77" s="819"/>
    </row>
    <row r="78" spans="1:23" ht="14.4" customHeight="1" x14ac:dyDescent="0.3">
      <c r="A78" s="882" t="s">
        <v>3650</v>
      </c>
      <c r="B78" s="829">
        <v>3</v>
      </c>
      <c r="C78" s="830">
        <v>0.79</v>
      </c>
      <c r="D78" s="831">
        <v>4</v>
      </c>
      <c r="E78" s="832">
        <v>7</v>
      </c>
      <c r="F78" s="810">
        <v>1.84</v>
      </c>
      <c r="G78" s="811">
        <v>4.9000000000000004</v>
      </c>
      <c r="H78" s="812">
        <v>19</v>
      </c>
      <c r="I78" s="813">
        <v>4.9800000000000004</v>
      </c>
      <c r="J78" s="824">
        <v>3.8</v>
      </c>
      <c r="K78" s="815">
        <v>0.26</v>
      </c>
      <c r="L78" s="816">
        <v>1</v>
      </c>
      <c r="M78" s="816">
        <v>11</v>
      </c>
      <c r="N78" s="817">
        <v>3.82</v>
      </c>
      <c r="O78" s="816" t="s">
        <v>3504</v>
      </c>
      <c r="P78" s="833" t="s">
        <v>3651</v>
      </c>
      <c r="Q78" s="818">
        <f t="shared" si="5"/>
        <v>16</v>
      </c>
      <c r="R78" s="818">
        <f t="shared" si="5"/>
        <v>4.1900000000000004</v>
      </c>
      <c r="S78" s="829">
        <f t="shared" si="6"/>
        <v>72.58</v>
      </c>
      <c r="T78" s="829">
        <f t="shared" si="7"/>
        <v>72.2</v>
      </c>
      <c r="U78" s="829">
        <f t="shared" si="8"/>
        <v>-0.37999999999999545</v>
      </c>
      <c r="V78" s="834">
        <f t="shared" si="9"/>
        <v>0.99476439790575921</v>
      </c>
      <c r="W78" s="819">
        <v>13</v>
      </c>
    </row>
    <row r="79" spans="1:23" ht="14.4" customHeight="1" x14ac:dyDescent="0.3">
      <c r="A79" s="881" t="s">
        <v>3652</v>
      </c>
      <c r="B79" s="866">
        <v>1</v>
      </c>
      <c r="C79" s="867">
        <v>0.47</v>
      </c>
      <c r="D79" s="835">
        <v>3</v>
      </c>
      <c r="E79" s="868">
        <v>3</v>
      </c>
      <c r="F79" s="869">
        <v>1.42</v>
      </c>
      <c r="G79" s="820">
        <v>4.7</v>
      </c>
      <c r="H79" s="870">
        <v>5</v>
      </c>
      <c r="I79" s="871">
        <v>2.36</v>
      </c>
      <c r="J79" s="821">
        <v>5.4</v>
      </c>
      <c r="K79" s="872">
        <v>0.47</v>
      </c>
      <c r="L79" s="873">
        <v>2</v>
      </c>
      <c r="M79" s="873">
        <v>19</v>
      </c>
      <c r="N79" s="874">
        <v>6.25</v>
      </c>
      <c r="O79" s="873" t="s">
        <v>3504</v>
      </c>
      <c r="P79" s="875" t="s">
        <v>3653</v>
      </c>
      <c r="Q79" s="876">
        <f t="shared" si="5"/>
        <v>4</v>
      </c>
      <c r="R79" s="876">
        <f t="shared" si="5"/>
        <v>1.89</v>
      </c>
      <c r="S79" s="866">
        <f t="shared" si="6"/>
        <v>31.25</v>
      </c>
      <c r="T79" s="866">
        <f t="shared" si="7"/>
        <v>27</v>
      </c>
      <c r="U79" s="866">
        <f t="shared" si="8"/>
        <v>-4.25</v>
      </c>
      <c r="V79" s="877">
        <f t="shared" si="9"/>
        <v>0.86399999999999999</v>
      </c>
      <c r="W79" s="822">
        <v>1</v>
      </c>
    </row>
    <row r="80" spans="1:23" ht="14.4" customHeight="1" x14ac:dyDescent="0.3">
      <c r="A80" s="881" t="s">
        <v>3654</v>
      </c>
      <c r="B80" s="866"/>
      <c r="C80" s="867"/>
      <c r="D80" s="835"/>
      <c r="E80" s="868">
        <v>1</v>
      </c>
      <c r="F80" s="869">
        <v>0.78</v>
      </c>
      <c r="G80" s="820">
        <v>3</v>
      </c>
      <c r="H80" s="870"/>
      <c r="I80" s="871"/>
      <c r="J80" s="821"/>
      <c r="K80" s="872">
        <v>1.01</v>
      </c>
      <c r="L80" s="873">
        <v>4</v>
      </c>
      <c r="M80" s="873">
        <v>36</v>
      </c>
      <c r="N80" s="874">
        <v>11.87</v>
      </c>
      <c r="O80" s="873" t="s">
        <v>3504</v>
      </c>
      <c r="P80" s="875" t="s">
        <v>3655</v>
      </c>
      <c r="Q80" s="876">
        <f t="shared" si="5"/>
        <v>0</v>
      </c>
      <c r="R80" s="876">
        <f t="shared" si="5"/>
        <v>0</v>
      </c>
      <c r="S80" s="866" t="str">
        <f t="shared" si="6"/>
        <v/>
      </c>
      <c r="T80" s="866" t="str">
        <f t="shared" si="7"/>
        <v/>
      </c>
      <c r="U80" s="866" t="str">
        <f t="shared" si="8"/>
        <v/>
      </c>
      <c r="V80" s="877" t="str">
        <f t="shared" si="9"/>
        <v/>
      </c>
      <c r="W80" s="822"/>
    </row>
    <row r="81" spans="1:23" ht="14.4" customHeight="1" x14ac:dyDescent="0.3">
      <c r="A81" s="882" t="s">
        <v>3656</v>
      </c>
      <c r="B81" s="829"/>
      <c r="C81" s="830"/>
      <c r="D81" s="831"/>
      <c r="E81" s="832"/>
      <c r="F81" s="810"/>
      <c r="G81" s="811"/>
      <c r="H81" s="812">
        <v>1</v>
      </c>
      <c r="I81" s="813">
        <v>0.98</v>
      </c>
      <c r="J81" s="824">
        <v>3</v>
      </c>
      <c r="K81" s="815">
        <v>0.66</v>
      </c>
      <c r="L81" s="816">
        <v>2</v>
      </c>
      <c r="M81" s="816">
        <v>15</v>
      </c>
      <c r="N81" s="817">
        <v>5.13</v>
      </c>
      <c r="O81" s="816" t="s">
        <v>3504</v>
      </c>
      <c r="P81" s="833" t="s">
        <v>3657</v>
      </c>
      <c r="Q81" s="818">
        <f t="shared" si="5"/>
        <v>1</v>
      </c>
      <c r="R81" s="818">
        <f t="shared" si="5"/>
        <v>0.98</v>
      </c>
      <c r="S81" s="829">
        <f t="shared" si="6"/>
        <v>5.13</v>
      </c>
      <c r="T81" s="829">
        <f t="shared" si="7"/>
        <v>3</v>
      </c>
      <c r="U81" s="829">
        <f t="shared" si="8"/>
        <v>-2.13</v>
      </c>
      <c r="V81" s="834">
        <f t="shared" si="9"/>
        <v>0.58479532163742687</v>
      </c>
      <c r="W81" s="819"/>
    </row>
    <row r="82" spans="1:23" ht="14.4" customHeight="1" x14ac:dyDescent="0.3">
      <c r="A82" s="882" t="s">
        <v>3658</v>
      </c>
      <c r="B82" s="829"/>
      <c r="C82" s="830"/>
      <c r="D82" s="831"/>
      <c r="E82" s="832"/>
      <c r="F82" s="810"/>
      <c r="G82" s="811"/>
      <c r="H82" s="812">
        <v>17</v>
      </c>
      <c r="I82" s="813">
        <v>4.09</v>
      </c>
      <c r="J82" s="824">
        <v>3.1</v>
      </c>
      <c r="K82" s="815">
        <v>0.24</v>
      </c>
      <c r="L82" s="816">
        <v>1</v>
      </c>
      <c r="M82" s="816">
        <v>10</v>
      </c>
      <c r="N82" s="817">
        <v>3.44</v>
      </c>
      <c r="O82" s="816" t="s">
        <v>3504</v>
      </c>
      <c r="P82" s="833" t="s">
        <v>3659</v>
      </c>
      <c r="Q82" s="818">
        <f t="shared" si="5"/>
        <v>17</v>
      </c>
      <c r="R82" s="818">
        <f t="shared" si="5"/>
        <v>4.09</v>
      </c>
      <c r="S82" s="829">
        <f t="shared" si="6"/>
        <v>58.48</v>
      </c>
      <c r="T82" s="829">
        <f t="shared" si="7"/>
        <v>52.7</v>
      </c>
      <c r="U82" s="829">
        <f t="shared" si="8"/>
        <v>-5.779999999999994</v>
      </c>
      <c r="V82" s="834">
        <f t="shared" si="9"/>
        <v>0.90116279069767447</v>
      </c>
      <c r="W82" s="819">
        <v>5</v>
      </c>
    </row>
    <row r="83" spans="1:23" ht="14.4" customHeight="1" x14ac:dyDescent="0.3">
      <c r="A83" s="881" t="s">
        <v>3660</v>
      </c>
      <c r="B83" s="866"/>
      <c r="C83" s="867"/>
      <c r="D83" s="835"/>
      <c r="E83" s="868"/>
      <c r="F83" s="869"/>
      <c r="G83" s="820"/>
      <c r="H83" s="870">
        <v>1</v>
      </c>
      <c r="I83" s="871">
        <v>0.46</v>
      </c>
      <c r="J83" s="823">
        <v>6</v>
      </c>
      <c r="K83" s="872">
        <v>0.46</v>
      </c>
      <c r="L83" s="873">
        <v>2</v>
      </c>
      <c r="M83" s="873">
        <v>17</v>
      </c>
      <c r="N83" s="874">
        <v>5.5</v>
      </c>
      <c r="O83" s="873" t="s">
        <v>3504</v>
      </c>
      <c r="P83" s="875" t="s">
        <v>3661</v>
      </c>
      <c r="Q83" s="876">
        <f t="shared" si="5"/>
        <v>1</v>
      </c>
      <c r="R83" s="876">
        <f t="shared" si="5"/>
        <v>0.46</v>
      </c>
      <c r="S83" s="866">
        <f t="shared" si="6"/>
        <v>5.5</v>
      </c>
      <c r="T83" s="866">
        <f t="shared" si="7"/>
        <v>6</v>
      </c>
      <c r="U83" s="866">
        <f t="shared" si="8"/>
        <v>0.5</v>
      </c>
      <c r="V83" s="877">
        <f t="shared" si="9"/>
        <v>1.0909090909090908</v>
      </c>
      <c r="W83" s="822"/>
    </row>
    <row r="84" spans="1:23" ht="14.4" customHeight="1" x14ac:dyDescent="0.3">
      <c r="A84" s="881" t="s">
        <v>3662</v>
      </c>
      <c r="B84" s="866"/>
      <c r="C84" s="867"/>
      <c r="D84" s="835"/>
      <c r="E84" s="868"/>
      <c r="F84" s="869"/>
      <c r="G84" s="820"/>
      <c r="H84" s="870">
        <v>2</v>
      </c>
      <c r="I84" s="871">
        <v>1.96</v>
      </c>
      <c r="J84" s="821">
        <v>4</v>
      </c>
      <c r="K84" s="872">
        <v>0.98</v>
      </c>
      <c r="L84" s="873">
        <v>3</v>
      </c>
      <c r="M84" s="873">
        <v>27</v>
      </c>
      <c r="N84" s="874">
        <v>9.11</v>
      </c>
      <c r="O84" s="873" t="s">
        <v>3504</v>
      </c>
      <c r="P84" s="875" t="s">
        <v>3663</v>
      </c>
      <c r="Q84" s="876">
        <f t="shared" si="5"/>
        <v>2</v>
      </c>
      <c r="R84" s="876">
        <f t="shared" si="5"/>
        <v>1.96</v>
      </c>
      <c r="S84" s="866">
        <f t="shared" si="6"/>
        <v>18.22</v>
      </c>
      <c r="T84" s="866">
        <f t="shared" si="7"/>
        <v>8</v>
      </c>
      <c r="U84" s="866">
        <f t="shared" si="8"/>
        <v>-10.219999999999999</v>
      </c>
      <c r="V84" s="877">
        <f t="shared" si="9"/>
        <v>0.43907793633369924</v>
      </c>
      <c r="W84" s="822"/>
    </row>
    <row r="85" spans="1:23" ht="14.4" customHeight="1" x14ac:dyDescent="0.3">
      <c r="A85" s="882" t="s">
        <v>3664</v>
      </c>
      <c r="B85" s="829"/>
      <c r="C85" s="830"/>
      <c r="D85" s="831"/>
      <c r="E85" s="812">
        <v>1</v>
      </c>
      <c r="F85" s="813">
        <v>3.44</v>
      </c>
      <c r="G85" s="824">
        <v>11</v>
      </c>
      <c r="H85" s="816"/>
      <c r="I85" s="810"/>
      <c r="J85" s="811"/>
      <c r="K85" s="815">
        <v>3.44</v>
      </c>
      <c r="L85" s="816">
        <v>5</v>
      </c>
      <c r="M85" s="816">
        <v>49</v>
      </c>
      <c r="N85" s="817">
        <v>16.28</v>
      </c>
      <c r="O85" s="816" t="s">
        <v>3504</v>
      </c>
      <c r="P85" s="833" t="s">
        <v>3665</v>
      </c>
      <c r="Q85" s="818">
        <f t="shared" si="5"/>
        <v>0</v>
      </c>
      <c r="R85" s="818">
        <f t="shared" si="5"/>
        <v>0</v>
      </c>
      <c r="S85" s="829" t="str">
        <f t="shared" si="6"/>
        <v/>
      </c>
      <c r="T85" s="829" t="str">
        <f t="shared" si="7"/>
        <v/>
      </c>
      <c r="U85" s="829" t="str">
        <f t="shared" si="8"/>
        <v/>
      </c>
      <c r="V85" s="834" t="str">
        <f t="shared" si="9"/>
        <v/>
      </c>
      <c r="W85" s="819"/>
    </row>
    <row r="86" spans="1:23" ht="14.4" customHeight="1" x14ac:dyDescent="0.3">
      <c r="A86" s="881" t="s">
        <v>3666</v>
      </c>
      <c r="B86" s="866">
        <v>1</v>
      </c>
      <c r="C86" s="867">
        <v>5.76</v>
      </c>
      <c r="D86" s="835">
        <v>15</v>
      </c>
      <c r="E86" s="870"/>
      <c r="F86" s="871"/>
      <c r="G86" s="821"/>
      <c r="H86" s="873"/>
      <c r="I86" s="869"/>
      <c r="J86" s="820"/>
      <c r="K86" s="872">
        <v>5.76</v>
      </c>
      <c r="L86" s="873">
        <v>7</v>
      </c>
      <c r="M86" s="873">
        <v>62</v>
      </c>
      <c r="N86" s="874">
        <v>20.82</v>
      </c>
      <c r="O86" s="873" t="s">
        <v>3504</v>
      </c>
      <c r="P86" s="875" t="s">
        <v>3667</v>
      </c>
      <c r="Q86" s="876">
        <f t="shared" si="5"/>
        <v>-1</v>
      </c>
      <c r="R86" s="876">
        <f t="shared" si="5"/>
        <v>-5.76</v>
      </c>
      <c r="S86" s="866" t="str">
        <f t="shared" si="6"/>
        <v/>
      </c>
      <c r="T86" s="866" t="str">
        <f t="shared" si="7"/>
        <v/>
      </c>
      <c r="U86" s="866" t="str">
        <f t="shared" si="8"/>
        <v/>
      </c>
      <c r="V86" s="877" t="str">
        <f t="shared" si="9"/>
        <v/>
      </c>
      <c r="W86" s="822"/>
    </row>
    <row r="87" spans="1:23" ht="14.4" customHeight="1" x14ac:dyDescent="0.3">
      <c r="A87" s="882" t="s">
        <v>3668</v>
      </c>
      <c r="B87" s="829"/>
      <c r="C87" s="830"/>
      <c r="D87" s="831"/>
      <c r="E87" s="832">
        <v>2</v>
      </c>
      <c r="F87" s="810">
        <v>1.98</v>
      </c>
      <c r="G87" s="811">
        <v>8.5</v>
      </c>
      <c r="H87" s="812">
        <v>4</v>
      </c>
      <c r="I87" s="813">
        <v>3.95</v>
      </c>
      <c r="J87" s="824">
        <v>4.5</v>
      </c>
      <c r="K87" s="815">
        <v>0.99</v>
      </c>
      <c r="L87" s="816">
        <v>2</v>
      </c>
      <c r="M87" s="816">
        <v>19</v>
      </c>
      <c r="N87" s="817">
        <v>6.35</v>
      </c>
      <c r="O87" s="816" t="s">
        <v>3504</v>
      </c>
      <c r="P87" s="833" t="s">
        <v>3669</v>
      </c>
      <c r="Q87" s="818">
        <f t="shared" si="5"/>
        <v>4</v>
      </c>
      <c r="R87" s="818">
        <f t="shared" si="5"/>
        <v>3.95</v>
      </c>
      <c r="S87" s="829">
        <f t="shared" si="6"/>
        <v>25.4</v>
      </c>
      <c r="T87" s="829">
        <f t="shared" si="7"/>
        <v>18</v>
      </c>
      <c r="U87" s="829">
        <f t="shared" si="8"/>
        <v>-7.3999999999999986</v>
      </c>
      <c r="V87" s="834">
        <f t="shared" si="9"/>
        <v>0.70866141732283472</v>
      </c>
      <c r="W87" s="819"/>
    </row>
    <row r="88" spans="1:23" ht="14.4" customHeight="1" x14ac:dyDescent="0.3">
      <c r="A88" s="882" t="s">
        <v>3670</v>
      </c>
      <c r="B88" s="825">
        <v>8</v>
      </c>
      <c r="C88" s="826">
        <v>4.93</v>
      </c>
      <c r="D88" s="827">
        <v>4.0999999999999996</v>
      </c>
      <c r="E88" s="832">
        <v>3</v>
      </c>
      <c r="F88" s="810">
        <v>1.85</v>
      </c>
      <c r="G88" s="811">
        <v>4.3</v>
      </c>
      <c r="H88" s="816">
        <v>5</v>
      </c>
      <c r="I88" s="810">
        <v>3.08</v>
      </c>
      <c r="J88" s="811">
        <v>3.6</v>
      </c>
      <c r="K88" s="815">
        <v>0.62</v>
      </c>
      <c r="L88" s="816">
        <v>2</v>
      </c>
      <c r="M88" s="816">
        <v>17</v>
      </c>
      <c r="N88" s="817">
        <v>5.56</v>
      </c>
      <c r="O88" s="816" t="s">
        <v>3504</v>
      </c>
      <c r="P88" s="833" t="s">
        <v>3671</v>
      </c>
      <c r="Q88" s="818">
        <f t="shared" si="5"/>
        <v>-3</v>
      </c>
      <c r="R88" s="818">
        <f t="shared" si="5"/>
        <v>-1.8499999999999996</v>
      </c>
      <c r="S88" s="829">
        <f t="shared" si="6"/>
        <v>27.799999999999997</v>
      </c>
      <c r="T88" s="829">
        <f t="shared" si="7"/>
        <v>18</v>
      </c>
      <c r="U88" s="829">
        <f t="shared" si="8"/>
        <v>-9.7999999999999972</v>
      </c>
      <c r="V88" s="834">
        <f t="shared" si="9"/>
        <v>0.64748201438848929</v>
      </c>
      <c r="W88" s="819"/>
    </row>
    <row r="89" spans="1:23" ht="14.4" customHeight="1" x14ac:dyDescent="0.3">
      <c r="A89" s="881" t="s">
        <v>3672</v>
      </c>
      <c r="B89" s="878">
        <v>2</v>
      </c>
      <c r="C89" s="879">
        <v>2.21</v>
      </c>
      <c r="D89" s="828">
        <v>4.5</v>
      </c>
      <c r="E89" s="868"/>
      <c r="F89" s="869"/>
      <c r="G89" s="820"/>
      <c r="H89" s="873">
        <v>1</v>
      </c>
      <c r="I89" s="869">
        <v>1.1100000000000001</v>
      </c>
      <c r="J89" s="820">
        <v>4</v>
      </c>
      <c r="K89" s="872">
        <v>1.1100000000000001</v>
      </c>
      <c r="L89" s="873">
        <v>3</v>
      </c>
      <c r="M89" s="873">
        <v>31</v>
      </c>
      <c r="N89" s="874">
        <v>10.26</v>
      </c>
      <c r="O89" s="873" t="s">
        <v>3504</v>
      </c>
      <c r="P89" s="875" t="s">
        <v>3673</v>
      </c>
      <c r="Q89" s="876">
        <f t="shared" si="5"/>
        <v>-1</v>
      </c>
      <c r="R89" s="876">
        <f t="shared" si="5"/>
        <v>-1.0999999999999999</v>
      </c>
      <c r="S89" s="866">
        <f t="shared" si="6"/>
        <v>10.26</v>
      </c>
      <c r="T89" s="866">
        <f t="shared" si="7"/>
        <v>4</v>
      </c>
      <c r="U89" s="866">
        <f t="shared" si="8"/>
        <v>-6.26</v>
      </c>
      <c r="V89" s="877">
        <f t="shared" si="9"/>
        <v>0.38986354775828463</v>
      </c>
      <c r="W89" s="822"/>
    </row>
    <row r="90" spans="1:23" ht="14.4" customHeight="1" thickBot="1" x14ac:dyDescent="0.35">
      <c r="A90" s="883" t="s">
        <v>3674</v>
      </c>
      <c r="B90" s="884"/>
      <c r="C90" s="885"/>
      <c r="D90" s="886"/>
      <c r="E90" s="887"/>
      <c r="F90" s="888"/>
      <c r="G90" s="889"/>
      <c r="H90" s="890">
        <v>1</v>
      </c>
      <c r="I90" s="888">
        <v>1.24</v>
      </c>
      <c r="J90" s="889">
        <v>3</v>
      </c>
      <c r="K90" s="891">
        <v>1.98</v>
      </c>
      <c r="L90" s="890">
        <v>5</v>
      </c>
      <c r="M90" s="890">
        <v>44</v>
      </c>
      <c r="N90" s="892">
        <v>14.74</v>
      </c>
      <c r="O90" s="890" t="s">
        <v>3504</v>
      </c>
      <c r="P90" s="893" t="s">
        <v>3675</v>
      </c>
      <c r="Q90" s="894">
        <f t="shared" si="5"/>
        <v>1</v>
      </c>
      <c r="R90" s="894">
        <f t="shared" si="5"/>
        <v>1.24</v>
      </c>
      <c r="S90" s="895">
        <f t="shared" si="6"/>
        <v>14.74</v>
      </c>
      <c r="T90" s="895">
        <f t="shared" si="7"/>
        <v>3</v>
      </c>
      <c r="U90" s="895">
        <f t="shared" si="8"/>
        <v>-11.74</v>
      </c>
      <c r="V90" s="896">
        <f t="shared" si="9"/>
        <v>0.20352781546811397</v>
      </c>
      <c r="W90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1:Q1048576">
    <cfRule type="cellIs" dxfId="12" priority="9" stopIfTrue="1" operator="lessThan">
      <formula>0</formula>
    </cfRule>
  </conditionalFormatting>
  <conditionalFormatting sqref="U91:U1048576">
    <cfRule type="cellIs" dxfId="11" priority="8" stopIfTrue="1" operator="greaterThan">
      <formula>0</formula>
    </cfRule>
  </conditionalFormatting>
  <conditionalFormatting sqref="V91:V1048576">
    <cfRule type="cellIs" dxfId="10" priority="7" stopIfTrue="1" operator="greaterThan">
      <formula>1</formula>
    </cfRule>
  </conditionalFormatting>
  <conditionalFormatting sqref="V91:V1048576">
    <cfRule type="cellIs" dxfId="9" priority="4" stopIfTrue="1" operator="greaterThan">
      <formula>1</formula>
    </cfRule>
  </conditionalFormatting>
  <conditionalFormatting sqref="U91:U1048576">
    <cfRule type="cellIs" dxfId="8" priority="5" stopIfTrue="1" operator="greaterThan">
      <formula>0</formula>
    </cfRule>
  </conditionalFormatting>
  <conditionalFormatting sqref="Q91:Q1048576">
    <cfRule type="cellIs" dxfId="7" priority="6" stopIfTrue="1" operator="lessThan">
      <formula>0</formula>
    </cfRule>
  </conditionalFormatting>
  <conditionalFormatting sqref="V5:V90">
    <cfRule type="cellIs" dxfId="6" priority="1" stopIfTrue="1" operator="greaterThan">
      <formula>1</formula>
    </cfRule>
  </conditionalFormatting>
  <conditionalFormatting sqref="U5:U90">
    <cfRule type="cellIs" dxfId="5" priority="2" stopIfTrue="1" operator="greaterThan">
      <formula>0</formula>
    </cfRule>
  </conditionalFormatting>
  <conditionalFormatting sqref="Q5:Q9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625743</v>
      </c>
      <c r="C3" s="352">
        <f t="shared" ref="C3:L3" si="0">SUBTOTAL(9,C6:C1048576)</f>
        <v>7</v>
      </c>
      <c r="D3" s="352">
        <f t="shared" si="0"/>
        <v>633832</v>
      </c>
      <c r="E3" s="352">
        <f t="shared" si="0"/>
        <v>9.9162436098250364</v>
      </c>
      <c r="F3" s="352">
        <f t="shared" si="0"/>
        <v>730996</v>
      </c>
      <c r="G3" s="355">
        <f>IF(B3&lt;&gt;0,F3/B3,"")</f>
        <v>1.1682048380884804</v>
      </c>
      <c r="H3" s="351">
        <f t="shared" si="0"/>
        <v>83100.340000000026</v>
      </c>
      <c r="I3" s="352">
        <f t="shared" si="0"/>
        <v>2</v>
      </c>
      <c r="J3" s="352">
        <f t="shared" si="0"/>
        <v>47603.189999999995</v>
      </c>
      <c r="K3" s="352">
        <f t="shared" si="0"/>
        <v>3.0945496693129733</v>
      </c>
      <c r="L3" s="352">
        <f t="shared" si="0"/>
        <v>62804.08</v>
      </c>
      <c r="M3" s="353">
        <f>IF(H3&lt;&gt;0,L3/H3,"")</f>
        <v>0.75576201011933264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2012</v>
      </c>
      <c r="C5" s="900"/>
      <c r="D5" s="900">
        <v>2013</v>
      </c>
      <c r="E5" s="900"/>
      <c r="F5" s="900">
        <v>2014</v>
      </c>
      <c r="G5" s="785" t="s">
        <v>2</v>
      </c>
      <c r="H5" s="899">
        <v>2012</v>
      </c>
      <c r="I5" s="900"/>
      <c r="J5" s="900">
        <v>2013</v>
      </c>
      <c r="K5" s="900"/>
      <c r="L5" s="900">
        <v>2014</v>
      </c>
      <c r="M5" s="785" t="s">
        <v>2</v>
      </c>
    </row>
    <row r="6" spans="1:13" ht="14.4" customHeight="1" x14ac:dyDescent="0.3">
      <c r="A6" s="747" t="s">
        <v>3677</v>
      </c>
      <c r="B6" s="786">
        <v>2529</v>
      </c>
      <c r="C6" s="733">
        <v>1</v>
      </c>
      <c r="D6" s="786"/>
      <c r="E6" s="733"/>
      <c r="F6" s="786"/>
      <c r="G6" s="738"/>
      <c r="H6" s="786"/>
      <c r="I6" s="733"/>
      <c r="J6" s="786"/>
      <c r="K6" s="733"/>
      <c r="L6" s="786"/>
      <c r="M6" s="235"/>
    </row>
    <row r="7" spans="1:13" ht="14.4" customHeight="1" x14ac:dyDescent="0.3">
      <c r="A7" s="686" t="s">
        <v>3678</v>
      </c>
      <c r="B7" s="787"/>
      <c r="C7" s="660"/>
      <c r="D7" s="787">
        <v>42984</v>
      </c>
      <c r="E7" s="660"/>
      <c r="F7" s="787">
        <v>28672</v>
      </c>
      <c r="G7" s="676"/>
      <c r="H7" s="787">
        <v>14130.27</v>
      </c>
      <c r="I7" s="660">
        <v>1</v>
      </c>
      <c r="J7" s="787">
        <v>42728.02</v>
      </c>
      <c r="K7" s="660">
        <v>3.0238643706029675</v>
      </c>
      <c r="L7" s="787">
        <v>31353.8</v>
      </c>
      <c r="M7" s="699">
        <v>2.2189101835987564</v>
      </c>
    </row>
    <row r="8" spans="1:13" ht="14.4" customHeight="1" x14ac:dyDescent="0.3">
      <c r="A8" s="686" t="s">
        <v>3679</v>
      </c>
      <c r="B8" s="787">
        <v>31661</v>
      </c>
      <c r="C8" s="660">
        <v>1</v>
      </c>
      <c r="D8" s="787">
        <v>81694</v>
      </c>
      <c r="E8" s="660">
        <v>2.5802722592463914</v>
      </c>
      <c r="F8" s="787">
        <v>40711</v>
      </c>
      <c r="G8" s="676">
        <v>1.2858406241116831</v>
      </c>
      <c r="H8" s="787"/>
      <c r="I8" s="660"/>
      <c r="J8" s="787"/>
      <c r="K8" s="660"/>
      <c r="L8" s="787"/>
      <c r="M8" s="699"/>
    </row>
    <row r="9" spans="1:13" ht="14.4" customHeight="1" x14ac:dyDescent="0.3">
      <c r="A9" s="686" t="s">
        <v>3680</v>
      </c>
      <c r="B9" s="787">
        <v>50324</v>
      </c>
      <c r="C9" s="660">
        <v>1</v>
      </c>
      <c r="D9" s="787">
        <v>43921</v>
      </c>
      <c r="E9" s="660">
        <v>0.87276448612987834</v>
      </c>
      <c r="F9" s="787">
        <v>52612</v>
      </c>
      <c r="G9" s="676">
        <v>1.0454653843096733</v>
      </c>
      <c r="H9" s="787"/>
      <c r="I9" s="660"/>
      <c r="J9" s="787"/>
      <c r="K9" s="660"/>
      <c r="L9" s="787"/>
      <c r="M9" s="699"/>
    </row>
    <row r="10" spans="1:13" ht="14.4" customHeight="1" x14ac:dyDescent="0.3">
      <c r="A10" s="686" t="s">
        <v>3681</v>
      </c>
      <c r="B10" s="787">
        <v>211160</v>
      </c>
      <c r="C10" s="660">
        <v>1</v>
      </c>
      <c r="D10" s="787">
        <v>101459</v>
      </c>
      <c r="E10" s="660">
        <v>0.48048399318052659</v>
      </c>
      <c r="F10" s="787">
        <v>174563</v>
      </c>
      <c r="G10" s="676">
        <v>0.82668592536465235</v>
      </c>
      <c r="H10" s="787">
        <v>68970.070000000022</v>
      </c>
      <c r="I10" s="660">
        <v>1</v>
      </c>
      <c r="J10" s="787">
        <v>4875.17</v>
      </c>
      <c r="K10" s="660">
        <v>7.0685298710005631E-2</v>
      </c>
      <c r="L10" s="787">
        <v>31450.28</v>
      </c>
      <c r="M10" s="699">
        <v>0.45599895722883838</v>
      </c>
    </row>
    <row r="11" spans="1:13" ht="14.4" customHeight="1" x14ac:dyDescent="0.3">
      <c r="A11" s="686" t="s">
        <v>3682</v>
      </c>
      <c r="B11" s="787">
        <v>15663</v>
      </c>
      <c r="C11" s="660">
        <v>1</v>
      </c>
      <c r="D11" s="787">
        <v>63053</v>
      </c>
      <c r="E11" s="660">
        <v>4.0256017365766459</v>
      </c>
      <c r="F11" s="787">
        <v>28302</v>
      </c>
      <c r="G11" s="676">
        <v>1.8069335376364681</v>
      </c>
      <c r="H11" s="787"/>
      <c r="I11" s="660"/>
      <c r="J11" s="787"/>
      <c r="K11" s="660"/>
      <c r="L11" s="787"/>
      <c r="M11" s="699"/>
    </row>
    <row r="12" spans="1:13" ht="14.4" customHeight="1" x14ac:dyDescent="0.3">
      <c r="A12" s="686" t="s">
        <v>3683</v>
      </c>
      <c r="B12" s="787">
        <v>280493</v>
      </c>
      <c r="C12" s="660">
        <v>1</v>
      </c>
      <c r="D12" s="787">
        <v>266580</v>
      </c>
      <c r="E12" s="660">
        <v>0.95039804914917658</v>
      </c>
      <c r="F12" s="787">
        <v>327071</v>
      </c>
      <c r="G12" s="676">
        <v>1.166057619976256</v>
      </c>
      <c r="H12" s="787"/>
      <c r="I12" s="660"/>
      <c r="J12" s="787"/>
      <c r="K12" s="660"/>
      <c r="L12" s="787"/>
      <c r="M12" s="699"/>
    </row>
    <row r="13" spans="1:13" ht="14.4" customHeight="1" x14ac:dyDescent="0.3">
      <c r="A13" s="686" t="s">
        <v>3684</v>
      </c>
      <c r="B13" s="787">
        <v>33913</v>
      </c>
      <c r="C13" s="660">
        <v>1</v>
      </c>
      <c r="D13" s="787">
        <v>34141</v>
      </c>
      <c r="E13" s="660">
        <v>1.0067230855424174</v>
      </c>
      <c r="F13" s="787">
        <v>57679</v>
      </c>
      <c r="G13" s="676">
        <v>1.7007932061451361</v>
      </c>
      <c r="H13" s="787"/>
      <c r="I13" s="660"/>
      <c r="J13" s="787"/>
      <c r="K13" s="660"/>
      <c r="L13" s="787"/>
      <c r="M13" s="699"/>
    </row>
    <row r="14" spans="1:13" ht="14.4" customHeight="1" thickBot="1" x14ac:dyDescent="0.35">
      <c r="A14" s="789" t="s">
        <v>3685</v>
      </c>
      <c r="B14" s="788"/>
      <c r="C14" s="666"/>
      <c r="D14" s="788"/>
      <c r="E14" s="666"/>
      <c r="F14" s="788">
        <v>21386</v>
      </c>
      <c r="G14" s="677"/>
      <c r="H14" s="788"/>
      <c r="I14" s="666"/>
      <c r="J14" s="788"/>
      <c r="K14" s="666"/>
      <c r="L14" s="788"/>
      <c r="M14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4109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4007.06</v>
      </c>
      <c r="G3" s="215">
        <f t="shared" si="0"/>
        <v>708843.34000000008</v>
      </c>
      <c r="H3" s="216"/>
      <c r="I3" s="216"/>
      <c r="J3" s="211">
        <f t="shared" si="0"/>
        <v>4704.7</v>
      </c>
      <c r="K3" s="215">
        <f t="shared" si="0"/>
        <v>681435.19</v>
      </c>
      <c r="L3" s="216"/>
      <c r="M3" s="216"/>
      <c r="N3" s="211">
        <f t="shared" si="0"/>
        <v>4753.08</v>
      </c>
      <c r="O3" s="215">
        <f t="shared" si="0"/>
        <v>793800.08000000007</v>
      </c>
      <c r="P3" s="181">
        <f>IF(G3=0,"",O3/G3)</f>
        <v>1.1198526320357329</v>
      </c>
      <c r="Q3" s="213">
        <f>IF(N3=0,"",O3/N3)</f>
        <v>167.00751512703343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3686</v>
      </c>
      <c r="B6" s="733" t="s">
        <v>3687</v>
      </c>
      <c r="C6" s="733" t="s">
        <v>2950</v>
      </c>
      <c r="D6" s="733" t="s">
        <v>3688</v>
      </c>
      <c r="E6" s="733" t="s">
        <v>3689</v>
      </c>
      <c r="F6" s="229">
        <v>2</v>
      </c>
      <c r="G6" s="229">
        <v>214</v>
      </c>
      <c r="H6" s="229">
        <v>1</v>
      </c>
      <c r="I6" s="229">
        <v>107</v>
      </c>
      <c r="J6" s="229"/>
      <c r="K6" s="229"/>
      <c r="L6" s="229"/>
      <c r="M6" s="229"/>
      <c r="N6" s="229"/>
      <c r="O6" s="229"/>
      <c r="P6" s="738"/>
      <c r="Q6" s="746"/>
    </row>
    <row r="7" spans="1:17" ht="14.4" customHeight="1" x14ac:dyDescent="0.3">
      <c r="A7" s="659" t="s">
        <v>3686</v>
      </c>
      <c r="B7" s="660" t="s">
        <v>3687</v>
      </c>
      <c r="C7" s="660" t="s">
        <v>2950</v>
      </c>
      <c r="D7" s="660" t="s">
        <v>3690</v>
      </c>
      <c r="E7" s="660" t="s">
        <v>3691</v>
      </c>
      <c r="F7" s="663">
        <v>3</v>
      </c>
      <c r="G7" s="663">
        <v>1362</v>
      </c>
      <c r="H7" s="663">
        <v>1</v>
      </c>
      <c r="I7" s="663">
        <v>454</v>
      </c>
      <c r="J7" s="663"/>
      <c r="K7" s="663"/>
      <c r="L7" s="663"/>
      <c r="M7" s="663"/>
      <c r="N7" s="663"/>
      <c r="O7" s="663"/>
      <c r="P7" s="676"/>
      <c r="Q7" s="664"/>
    </row>
    <row r="8" spans="1:17" ht="14.4" customHeight="1" x14ac:dyDescent="0.3">
      <c r="A8" s="659" t="s">
        <v>3686</v>
      </c>
      <c r="B8" s="660" t="s">
        <v>3687</v>
      </c>
      <c r="C8" s="660" t="s">
        <v>2950</v>
      </c>
      <c r="D8" s="660" t="s">
        <v>3692</v>
      </c>
      <c r="E8" s="660" t="s">
        <v>3693</v>
      </c>
      <c r="F8" s="663">
        <v>8</v>
      </c>
      <c r="G8" s="663">
        <v>624</v>
      </c>
      <c r="H8" s="663">
        <v>1</v>
      </c>
      <c r="I8" s="663">
        <v>78</v>
      </c>
      <c r="J8" s="663"/>
      <c r="K8" s="663"/>
      <c r="L8" s="663"/>
      <c r="M8" s="663"/>
      <c r="N8" s="663"/>
      <c r="O8" s="663"/>
      <c r="P8" s="676"/>
      <c r="Q8" s="664"/>
    </row>
    <row r="9" spans="1:17" ht="14.4" customHeight="1" x14ac:dyDescent="0.3">
      <c r="A9" s="659" t="s">
        <v>3686</v>
      </c>
      <c r="B9" s="660" t="s">
        <v>3687</v>
      </c>
      <c r="C9" s="660" t="s">
        <v>2950</v>
      </c>
      <c r="D9" s="660" t="s">
        <v>3694</v>
      </c>
      <c r="E9" s="660" t="s">
        <v>3695</v>
      </c>
      <c r="F9" s="663">
        <v>1</v>
      </c>
      <c r="G9" s="663">
        <v>163</v>
      </c>
      <c r="H9" s="663">
        <v>1</v>
      </c>
      <c r="I9" s="663">
        <v>163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3686</v>
      </c>
      <c r="B10" s="660" t="s">
        <v>3687</v>
      </c>
      <c r="C10" s="660" t="s">
        <v>2950</v>
      </c>
      <c r="D10" s="660" t="s">
        <v>3696</v>
      </c>
      <c r="E10" s="660" t="s">
        <v>3697</v>
      </c>
      <c r="F10" s="663">
        <v>1</v>
      </c>
      <c r="G10" s="663">
        <v>166</v>
      </c>
      <c r="H10" s="663">
        <v>1</v>
      </c>
      <c r="I10" s="663">
        <v>166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3698</v>
      </c>
      <c r="B11" s="660" t="s">
        <v>1411</v>
      </c>
      <c r="C11" s="660" t="s">
        <v>3065</v>
      </c>
      <c r="D11" s="660" t="s">
        <v>3699</v>
      </c>
      <c r="E11" s="660" t="s">
        <v>3700</v>
      </c>
      <c r="F11" s="663"/>
      <c r="G11" s="663"/>
      <c r="H11" s="663"/>
      <c r="I11" s="663"/>
      <c r="J11" s="663">
        <v>0.45</v>
      </c>
      <c r="K11" s="663">
        <v>890.11</v>
      </c>
      <c r="L11" s="663"/>
      <c r="M11" s="663">
        <v>1978.0222222222221</v>
      </c>
      <c r="N11" s="663"/>
      <c r="O11" s="663"/>
      <c r="P11" s="676"/>
      <c r="Q11" s="664"/>
    </row>
    <row r="12" spans="1:17" ht="14.4" customHeight="1" x14ac:dyDescent="0.3">
      <c r="A12" s="659" t="s">
        <v>3698</v>
      </c>
      <c r="B12" s="660" t="s">
        <v>1411</v>
      </c>
      <c r="C12" s="660" t="s">
        <v>3065</v>
      </c>
      <c r="D12" s="660" t="s">
        <v>3701</v>
      </c>
      <c r="E12" s="660" t="s">
        <v>3702</v>
      </c>
      <c r="F12" s="663"/>
      <c r="G12" s="663"/>
      <c r="H12" s="663"/>
      <c r="I12" s="663"/>
      <c r="J12" s="663">
        <v>0.30000000000000004</v>
      </c>
      <c r="K12" s="663">
        <v>326.69</v>
      </c>
      <c r="L12" s="663"/>
      <c r="M12" s="663">
        <v>1088.9666666666665</v>
      </c>
      <c r="N12" s="663"/>
      <c r="O12" s="663"/>
      <c r="P12" s="676"/>
      <c r="Q12" s="664"/>
    </row>
    <row r="13" spans="1:17" ht="14.4" customHeight="1" x14ac:dyDescent="0.3">
      <c r="A13" s="659" t="s">
        <v>3698</v>
      </c>
      <c r="B13" s="660" t="s">
        <v>1411</v>
      </c>
      <c r="C13" s="660" t="s">
        <v>3065</v>
      </c>
      <c r="D13" s="660" t="s">
        <v>3703</v>
      </c>
      <c r="E13" s="660" t="s">
        <v>3702</v>
      </c>
      <c r="F13" s="663">
        <v>0.5</v>
      </c>
      <c r="G13" s="663">
        <v>1082.6600000000001</v>
      </c>
      <c r="H13" s="663">
        <v>1</v>
      </c>
      <c r="I13" s="663">
        <v>2165.3200000000002</v>
      </c>
      <c r="J13" s="663">
        <v>0.45</v>
      </c>
      <c r="K13" s="663">
        <v>974.39</v>
      </c>
      <c r="L13" s="663">
        <v>0.89999630539596909</v>
      </c>
      <c r="M13" s="663">
        <v>2165.3111111111111</v>
      </c>
      <c r="N13" s="663">
        <v>0.95</v>
      </c>
      <c r="O13" s="663">
        <v>2075.1000000000004</v>
      </c>
      <c r="P13" s="676">
        <v>1.9166682060850131</v>
      </c>
      <c r="Q13" s="664">
        <v>2184.3157894736846</v>
      </c>
    </row>
    <row r="14" spans="1:17" ht="14.4" customHeight="1" x14ac:dyDescent="0.3">
      <c r="A14" s="659" t="s">
        <v>3698</v>
      </c>
      <c r="B14" s="660" t="s">
        <v>1411</v>
      </c>
      <c r="C14" s="660" t="s">
        <v>3065</v>
      </c>
      <c r="D14" s="660" t="s">
        <v>3704</v>
      </c>
      <c r="E14" s="660" t="s">
        <v>3705</v>
      </c>
      <c r="F14" s="663">
        <v>0.05</v>
      </c>
      <c r="G14" s="663">
        <v>46.83</v>
      </c>
      <c r="H14" s="663">
        <v>1</v>
      </c>
      <c r="I14" s="663">
        <v>936.59999999999991</v>
      </c>
      <c r="J14" s="663">
        <v>0.05</v>
      </c>
      <c r="K14" s="663">
        <v>47.24</v>
      </c>
      <c r="L14" s="663">
        <v>1.0087550715353406</v>
      </c>
      <c r="M14" s="663">
        <v>944.8</v>
      </c>
      <c r="N14" s="663">
        <v>0.08</v>
      </c>
      <c r="O14" s="663">
        <v>70.86</v>
      </c>
      <c r="P14" s="676">
        <v>1.5131326073030109</v>
      </c>
      <c r="Q14" s="664">
        <v>885.75</v>
      </c>
    </row>
    <row r="15" spans="1:17" ht="14.4" customHeight="1" x14ac:dyDescent="0.3">
      <c r="A15" s="659" t="s">
        <v>3698</v>
      </c>
      <c r="B15" s="660" t="s">
        <v>1411</v>
      </c>
      <c r="C15" s="660" t="s">
        <v>3198</v>
      </c>
      <c r="D15" s="660" t="s">
        <v>3706</v>
      </c>
      <c r="E15" s="660" t="s">
        <v>2941</v>
      </c>
      <c r="F15" s="663">
        <v>403</v>
      </c>
      <c r="G15" s="663">
        <v>13000.78</v>
      </c>
      <c r="H15" s="663">
        <v>1</v>
      </c>
      <c r="I15" s="663">
        <v>32.260000000000005</v>
      </c>
      <c r="J15" s="663">
        <v>848</v>
      </c>
      <c r="K15" s="663">
        <v>28212.959999999999</v>
      </c>
      <c r="L15" s="663">
        <v>2.1700974864585048</v>
      </c>
      <c r="M15" s="663">
        <v>33.269999999999996</v>
      </c>
      <c r="N15" s="663">
        <v>824</v>
      </c>
      <c r="O15" s="663">
        <v>27439.199999999997</v>
      </c>
      <c r="P15" s="676">
        <v>2.1105810574442452</v>
      </c>
      <c r="Q15" s="664">
        <v>33.299999999999997</v>
      </c>
    </row>
    <row r="16" spans="1:17" ht="14.4" customHeight="1" x14ac:dyDescent="0.3">
      <c r="A16" s="659" t="s">
        <v>3698</v>
      </c>
      <c r="B16" s="660" t="s">
        <v>1411</v>
      </c>
      <c r="C16" s="660" t="s">
        <v>3198</v>
      </c>
      <c r="D16" s="660" t="s">
        <v>3706</v>
      </c>
      <c r="E16" s="660" t="s">
        <v>3707</v>
      </c>
      <c r="F16" s="663"/>
      <c r="G16" s="663"/>
      <c r="H16" s="663"/>
      <c r="I16" s="663"/>
      <c r="J16" s="663">
        <v>369</v>
      </c>
      <c r="K16" s="663">
        <v>12276.63</v>
      </c>
      <c r="L16" s="663"/>
      <c r="M16" s="663">
        <v>33.269999999999996</v>
      </c>
      <c r="N16" s="663"/>
      <c r="O16" s="663"/>
      <c r="P16" s="676"/>
      <c r="Q16" s="664"/>
    </row>
    <row r="17" spans="1:17" ht="14.4" customHeight="1" x14ac:dyDescent="0.3">
      <c r="A17" s="659" t="s">
        <v>3698</v>
      </c>
      <c r="B17" s="660" t="s">
        <v>1411</v>
      </c>
      <c r="C17" s="660" t="s">
        <v>3207</v>
      </c>
      <c r="D17" s="660" t="s">
        <v>3708</v>
      </c>
      <c r="E17" s="660" t="s">
        <v>3709</v>
      </c>
      <c r="F17" s="663"/>
      <c r="G17" s="663"/>
      <c r="H17" s="663"/>
      <c r="I17" s="663"/>
      <c r="J17" s="663"/>
      <c r="K17" s="663"/>
      <c r="L17" s="663"/>
      <c r="M17" s="663"/>
      <c r="N17" s="663">
        <v>2</v>
      </c>
      <c r="O17" s="663">
        <v>1768.64</v>
      </c>
      <c r="P17" s="676"/>
      <c r="Q17" s="664">
        <v>884.32</v>
      </c>
    </row>
    <row r="18" spans="1:17" ht="14.4" customHeight="1" x14ac:dyDescent="0.3">
      <c r="A18" s="659" t="s">
        <v>3698</v>
      </c>
      <c r="B18" s="660" t="s">
        <v>1411</v>
      </c>
      <c r="C18" s="660" t="s">
        <v>2950</v>
      </c>
      <c r="D18" s="660" t="s">
        <v>3710</v>
      </c>
      <c r="E18" s="660" t="s">
        <v>3711</v>
      </c>
      <c r="F18" s="663"/>
      <c r="G18" s="663"/>
      <c r="H18" s="663"/>
      <c r="I18" s="663"/>
      <c r="J18" s="663">
        <v>3</v>
      </c>
      <c r="K18" s="663">
        <v>42984</v>
      </c>
      <c r="L18" s="663"/>
      <c r="M18" s="663">
        <v>14328</v>
      </c>
      <c r="N18" s="663">
        <v>2</v>
      </c>
      <c r="O18" s="663">
        <v>28672</v>
      </c>
      <c r="P18" s="676"/>
      <c r="Q18" s="664">
        <v>14336</v>
      </c>
    </row>
    <row r="19" spans="1:17" ht="14.4" customHeight="1" x14ac:dyDescent="0.3">
      <c r="A19" s="659" t="s">
        <v>3712</v>
      </c>
      <c r="B19" s="660" t="s">
        <v>3713</v>
      </c>
      <c r="C19" s="660" t="s">
        <v>2950</v>
      </c>
      <c r="D19" s="660" t="s">
        <v>3714</v>
      </c>
      <c r="E19" s="660" t="s">
        <v>3715</v>
      </c>
      <c r="F19" s="663"/>
      <c r="G19" s="663"/>
      <c r="H19" s="663"/>
      <c r="I19" s="663"/>
      <c r="J19" s="663">
        <v>2</v>
      </c>
      <c r="K19" s="663">
        <v>1808</v>
      </c>
      <c r="L19" s="663"/>
      <c r="M19" s="663">
        <v>904</v>
      </c>
      <c r="N19" s="663"/>
      <c r="O19" s="663"/>
      <c r="P19" s="676"/>
      <c r="Q19" s="664"/>
    </row>
    <row r="20" spans="1:17" ht="14.4" customHeight="1" x14ac:dyDescent="0.3">
      <c r="A20" s="659" t="s">
        <v>3712</v>
      </c>
      <c r="B20" s="660" t="s">
        <v>3713</v>
      </c>
      <c r="C20" s="660" t="s">
        <v>2950</v>
      </c>
      <c r="D20" s="660" t="s">
        <v>3716</v>
      </c>
      <c r="E20" s="660" t="s">
        <v>3717</v>
      </c>
      <c r="F20" s="663"/>
      <c r="G20" s="663"/>
      <c r="H20" s="663"/>
      <c r="I20" s="663"/>
      <c r="J20" s="663">
        <v>1</v>
      </c>
      <c r="K20" s="663">
        <v>10084</v>
      </c>
      <c r="L20" s="663"/>
      <c r="M20" s="663">
        <v>10084</v>
      </c>
      <c r="N20" s="663"/>
      <c r="O20" s="663"/>
      <c r="P20" s="676"/>
      <c r="Q20" s="664"/>
    </row>
    <row r="21" spans="1:17" ht="14.4" customHeight="1" x14ac:dyDescent="0.3">
      <c r="A21" s="659" t="s">
        <v>3712</v>
      </c>
      <c r="B21" s="660" t="s">
        <v>3713</v>
      </c>
      <c r="C21" s="660" t="s">
        <v>2950</v>
      </c>
      <c r="D21" s="660" t="s">
        <v>3718</v>
      </c>
      <c r="E21" s="660" t="s">
        <v>3719</v>
      </c>
      <c r="F21" s="663"/>
      <c r="G21" s="663"/>
      <c r="H21" s="663"/>
      <c r="I21" s="663"/>
      <c r="J21" s="663">
        <v>4</v>
      </c>
      <c r="K21" s="663">
        <v>4980</v>
      </c>
      <c r="L21" s="663"/>
      <c r="M21" s="663">
        <v>1245</v>
      </c>
      <c r="N21" s="663"/>
      <c r="O21" s="663"/>
      <c r="P21" s="676"/>
      <c r="Q21" s="664"/>
    </row>
    <row r="22" spans="1:17" ht="14.4" customHeight="1" x14ac:dyDescent="0.3">
      <c r="A22" s="659" t="s">
        <v>3712</v>
      </c>
      <c r="B22" s="660" t="s">
        <v>3713</v>
      </c>
      <c r="C22" s="660" t="s">
        <v>2950</v>
      </c>
      <c r="D22" s="660" t="s">
        <v>3720</v>
      </c>
      <c r="E22" s="660" t="s">
        <v>3721</v>
      </c>
      <c r="F22" s="663"/>
      <c r="G22" s="663"/>
      <c r="H22" s="663"/>
      <c r="I22" s="663"/>
      <c r="J22" s="663">
        <v>1</v>
      </c>
      <c r="K22" s="663">
        <v>9337</v>
      </c>
      <c r="L22" s="663"/>
      <c r="M22" s="663">
        <v>9337</v>
      </c>
      <c r="N22" s="663"/>
      <c r="O22" s="663"/>
      <c r="P22" s="676"/>
      <c r="Q22" s="664"/>
    </row>
    <row r="23" spans="1:17" ht="14.4" customHeight="1" x14ac:dyDescent="0.3">
      <c r="A23" s="659" t="s">
        <v>3712</v>
      </c>
      <c r="B23" s="660" t="s">
        <v>3713</v>
      </c>
      <c r="C23" s="660" t="s">
        <v>2950</v>
      </c>
      <c r="D23" s="660" t="s">
        <v>3722</v>
      </c>
      <c r="E23" s="660" t="s">
        <v>3723</v>
      </c>
      <c r="F23" s="663"/>
      <c r="G23" s="663"/>
      <c r="H23" s="663"/>
      <c r="I23" s="663"/>
      <c r="J23" s="663">
        <v>2</v>
      </c>
      <c r="K23" s="663">
        <v>2004</v>
      </c>
      <c r="L23" s="663"/>
      <c r="M23" s="663">
        <v>1002</v>
      </c>
      <c r="N23" s="663"/>
      <c r="O23" s="663"/>
      <c r="P23" s="676"/>
      <c r="Q23" s="664"/>
    </row>
    <row r="24" spans="1:17" ht="14.4" customHeight="1" x14ac:dyDescent="0.3">
      <c r="A24" s="659" t="s">
        <v>3712</v>
      </c>
      <c r="B24" s="660" t="s">
        <v>3713</v>
      </c>
      <c r="C24" s="660" t="s">
        <v>2950</v>
      </c>
      <c r="D24" s="660" t="s">
        <v>3724</v>
      </c>
      <c r="E24" s="660" t="s">
        <v>3725</v>
      </c>
      <c r="F24" s="663"/>
      <c r="G24" s="663"/>
      <c r="H24" s="663"/>
      <c r="I24" s="663"/>
      <c r="J24" s="663">
        <v>4</v>
      </c>
      <c r="K24" s="663">
        <v>8932</v>
      </c>
      <c r="L24" s="663"/>
      <c r="M24" s="663">
        <v>2233</v>
      </c>
      <c r="N24" s="663"/>
      <c r="O24" s="663"/>
      <c r="P24" s="676"/>
      <c r="Q24" s="664"/>
    </row>
    <row r="25" spans="1:17" ht="14.4" customHeight="1" x14ac:dyDescent="0.3">
      <c r="A25" s="659" t="s">
        <v>3712</v>
      </c>
      <c r="B25" s="660" t="s">
        <v>3713</v>
      </c>
      <c r="C25" s="660" t="s">
        <v>2950</v>
      </c>
      <c r="D25" s="660" t="s">
        <v>3726</v>
      </c>
      <c r="E25" s="660" t="s">
        <v>3727</v>
      </c>
      <c r="F25" s="663"/>
      <c r="G25" s="663"/>
      <c r="H25" s="663"/>
      <c r="I25" s="663"/>
      <c r="J25" s="663">
        <v>2</v>
      </c>
      <c r="K25" s="663">
        <v>732</v>
      </c>
      <c r="L25" s="663"/>
      <c r="M25" s="663">
        <v>366</v>
      </c>
      <c r="N25" s="663"/>
      <c r="O25" s="663"/>
      <c r="P25" s="676"/>
      <c r="Q25" s="664"/>
    </row>
    <row r="26" spans="1:17" ht="14.4" customHeight="1" x14ac:dyDescent="0.3">
      <c r="A26" s="659" t="s">
        <v>3712</v>
      </c>
      <c r="B26" s="660" t="s">
        <v>3728</v>
      </c>
      <c r="C26" s="660" t="s">
        <v>2950</v>
      </c>
      <c r="D26" s="660" t="s">
        <v>3729</v>
      </c>
      <c r="E26" s="660" t="s">
        <v>3730</v>
      </c>
      <c r="F26" s="663"/>
      <c r="G26" s="663"/>
      <c r="H26" s="663"/>
      <c r="I26" s="663"/>
      <c r="J26" s="663">
        <v>2</v>
      </c>
      <c r="K26" s="663">
        <v>994</v>
      </c>
      <c r="L26" s="663"/>
      <c r="M26" s="663">
        <v>497</v>
      </c>
      <c r="N26" s="663"/>
      <c r="O26" s="663"/>
      <c r="P26" s="676"/>
      <c r="Q26" s="664"/>
    </row>
    <row r="27" spans="1:17" ht="14.4" customHeight="1" x14ac:dyDescent="0.3">
      <c r="A27" s="659" t="s">
        <v>3712</v>
      </c>
      <c r="B27" s="660" t="s">
        <v>3728</v>
      </c>
      <c r="C27" s="660" t="s">
        <v>2950</v>
      </c>
      <c r="D27" s="660" t="s">
        <v>3731</v>
      </c>
      <c r="E27" s="660" t="s">
        <v>3732</v>
      </c>
      <c r="F27" s="663"/>
      <c r="G27" s="663"/>
      <c r="H27" s="663"/>
      <c r="I27" s="663"/>
      <c r="J27" s="663">
        <v>3</v>
      </c>
      <c r="K27" s="663">
        <v>1050</v>
      </c>
      <c r="L27" s="663"/>
      <c r="M27" s="663">
        <v>350</v>
      </c>
      <c r="N27" s="663"/>
      <c r="O27" s="663"/>
      <c r="P27" s="676"/>
      <c r="Q27" s="664"/>
    </row>
    <row r="28" spans="1:17" ht="14.4" customHeight="1" x14ac:dyDescent="0.3">
      <c r="A28" s="659" t="s">
        <v>3712</v>
      </c>
      <c r="B28" s="660" t="s">
        <v>3728</v>
      </c>
      <c r="C28" s="660" t="s">
        <v>2950</v>
      </c>
      <c r="D28" s="660" t="s">
        <v>3733</v>
      </c>
      <c r="E28" s="660" t="s">
        <v>3734</v>
      </c>
      <c r="F28" s="663">
        <v>189</v>
      </c>
      <c r="G28" s="663">
        <v>12096</v>
      </c>
      <c r="H28" s="663">
        <v>1</v>
      </c>
      <c r="I28" s="663">
        <v>64</v>
      </c>
      <c r="J28" s="663">
        <v>150</v>
      </c>
      <c r="K28" s="663">
        <v>9750</v>
      </c>
      <c r="L28" s="663">
        <v>0.80605158730158732</v>
      </c>
      <c r="M28" s="663">
        <v>65</v>
      </c>
      <c r="N28" s="663">
        <v>214</v>
      </c>
      <c r="O28" s="663">
        <v>13910</v>
      </c>
      <c r="P28" s="676">
        <v>1.1499669312169312</v>
      </c>
      <c r="Q28" s="664">
        <v>65</v>
      </c>
    </row>
    <row r="29" spans="1:17" ht="14.4" customHeight="1" x14ac:dyDescent="0.3">
      <c r="A29" s="659" t="s">
        <v>3712</v>
      </c>
      <c r="B29" s="660" t="s">
        <v>3728</v>
      </c>
      <c r="C29" s="660" t="s">
        <v>2950</v>
      </c>
      <c r="D29" s="660" t="s">
        <v>3735</v>
      </c>
      <c r="E29" s="660" t="s">
        <v>3736</v>
      </c>
      <c r="F29" s="663"/>
      <c r="G29" s="663"/>
      <c r="H29" s="663"/>
      <c r="I29" s="663"/>
      <c r="J29" s="663">
        <v>8</v>
      </c>
      <c r="K29" s="663">
        <v>4720</v>
      </c>
      <c r="L29" s="663"/>
      <c r="M29" s="663">
        <v>590</v>
      </c>
      <c r="N29" s="663">
        <v>5</v>
      </c>
      <c r="O29" s="663">
        <v>2954</v>
      </c>
      <c r="P29" s="676"/>
      <c r="Q29" s="664">
        <v>590.79999999999995</v>
      </c>
    </row>
    <row r="30" spans="1:17" ht="14.4" customHeight="1" x14ac:dyDescent="0.3">
      <c r="A30" s="659" t="s">
        <v>3712</v>
      </c>
      <c r="B30" s="660" t="s">
        <v>3728</v>
      </c>
      <c r="C30" s="660" t="s">
        <v>2950</v>
      </c>
      <c r="D30" s="660" t="s">
        <v>3737</v>
      </c>
      <c r="E30" s="660" t="s">
        <v>3738</v>
      </c>
      <c r="F30" s="663">
        <v>8</v>
      </c>
      <c r="G30" s="663">
        <v>184</v>
      </c>
      <c r="H30" s="663">
        <v>1</v>
      </c>
      <c r="I30" s="663">
        <v>23</v>
      </c>
      <c r="J30" s="663">
        <v>2</v>
      </c>
      <c r="K30" s="663">
        <v>46</v>
      </c>
      <c r="L30" s="663">
        <v>0.25</v>
      </c>
      <c r="M30" s="663">
        <v>23</v>
      </c>
      <c r="N30" s="663">
        <v>4</v>
      </c>
      <c r="O30" s="663">
        <v>96</v>
      </c>
      <c r="P30" s="676">
        <v>0.52173913043478259</v>
      </c>
      <c r="Q30" s="664">
        <v>24</v>
      </c>
    </row>
    <row r="31" spans="1:17" ht="14.4" customHeight="1" x14ac:dyDescent="0.3">
      <c r="A31" s="659" t="s">
        <v>3712</v>
      </c>
      <c r="B31" s="660" t="s">
        <v>3728</v>
      </c>
      <c r="C31" s="660" t="s">
        <v>2950</v>
      </c>
      <c r="D31" s="660" t="s">
        <v>3739</v>
      </c>
      <c r="E31" s="660" t="s">
        <v>3740</v>
      </c>
      <c r="F31" s="663">
        <v>3</v>
      </c>
      <c r="G31" s="663">
        <v>162</v>
      </c>
      <c r="H31" s="663">
        <v>1</v>
      </c>
      <c r="I31" s="663">
        <v>54</v>
      </c>
      <c r="J31" s="663">
        <v>3</v>
      </c>
      <c r="K31" s="663">
        <v>162</v>
      </c>
      <c r="L31" s="663">
        <v>1</v>
      </c>
      <c r="M31" s="663">
        <v>54</v>
      </c>
      <c r="N31" s="663">
        <v>5</v>
      </c>
      <c r="O31" s="663">
        <v>270</v>
      </c>
      <c r="P31" s="676">
        <v>1.6666666666666667</v>
      </c>
      <c r="Q31" s="664">
        <v>54</v>
      </c>
    </row>
    <row r="32" spans="1:17" ht="14.4" customHeight="1" x14ac:dyDescent="0.3">
      <c r="A32" s="659" t="s">
        <v>3712</v>
      </c>
      <c r="B32" s="660" t="s">
        <v>3728</v>
      </c>
      <c r="C32" s="660" t="s">
        <v>2950</v>
      </c>
      <c r="D32" s="660" t="s">
        <v>3741</v>
      </c>
      <c r="E32" s="660" t="s">
        <v>3742</v>
      </c>
      <c r="F32" s="663">
        <v>188</v>
      </c>
      <c r="G32" s="663">
        <v>14476</v>
      </c>
      <c r="H32" s="663">
        <v>1</v>
      </c>
      <c r="I32" s="663">
        <v>77</v>
      </c>
      <c r="J32" s="663">
        <v>161</v>
      </c>
      <c r="K32" s="663">
        <v>12397</v>
      </c>
      <c r="L32" s="663">
        <v>0.8563829787234043</v>
      </c>
      <c r="M32" s="663">
        <v>77</v>
      </c>
      <c r="N32" s="663">
        <v>195</v>
      </c>
      <c r="O32" s="663">
        <v>15015</v>
      </c>
      <c r="P32" s="676">
        <v>1.0372340425531914</v>
      </c>
      <c r="Q32" s="664">
        <v>77</v>
      </c>
    </row>
    <row r="33" spans="1:17" ht="14.4" customHeight="1" x14ac:dyDescent="0.3">
      <c r="A33" s="659" t="s">
        <v>3712</v>
      </c>
      <c r="B33" s="660" t="s">
        <v>3728</v>
      </c>
      <c r="C33" s="660" t="s">
        <v>2950</v>
      </c>
      <c r="D33" s="660" t="s">
        <v>3743</v>
      </c>
      <c r="E33" s="660" t="s">
        <v>3744</v>
      </c>
      <c r="F33" s="663">
        <v>26</v>
      </c>
      <c r="G33" s="663">
        <v>572</v>
      </c>
      <c r="H33" s="663">
        <v>1</v>
      </c>
      <c r="I33" s="663">
        <v>22</v>
      </c>
      <c r="J33" s="663">
        <v>15</v>
      </c>
      <c r="K33" s="663">
        <v>330</v>
      </c>
      <c r="L33" s="663">
        <v>0.57692307692307687</v>
      </c>
      <c r="M33" s="663">
        <v>22</v>
      </c>
      <c r="N33" s="663">
        <v>21</v>
      </c>
      <c r="O33" s="663">
        <v>477</v>
      </c>
      <c r="P33" s="676">
        <v>0.83391608391608396</v>
      </c>
      <c r="Q33" s="664">
        <v>22.714285714285715</v>
      </c>
    </row>
    <row r="34" spans="1:17" ht="14.4" customHeight="1" x14ac:dyDescent="0.3">
      <c r="A34" s="659" t="s">
        <v>3712</v>
      </c>
      <c r="B34" s="660" t="s">
        <v>3728</v>
      </c>
      <c r="C34" s="660" t="s">
        <v>2950</v>
      </c>
      <c r="D34" s="660" t="s">
        <v>3745</v>
      </c>
      <c r="E34" s="660" t="s">
        <v>3746</v>
      </c>
      <c r="F34" s="663"/>
      <c r="G34" s="663"/>
      <c r="H34" s="663"/>
      <c r="I34" s="663"/>
      <c r="J34" s="663">
        <v>2</v>
      </c>
      <c r="K34" s="663">
        <v>418</v>
      </c>
      <c r="L34" s="663"/>
      <c r="M34" s="663">
        <v>209</v>
      </c>
      <c r="N34" s="663"/>
      <c r="O34" s="663"/>
      <c r="P34" s="676"/>
      <c r="Q34" s="664"/>
    </row>
    <row r="35" spans="1:17" ht="14.4" customHeight="1" x14ac:dyDescent="0.3">
      <c r="A35" s="659" t="s">
        <v>3712</v>
      </c>
      <c r="B35" s="660" t="s">
        <v>3728</v>
      </c>
      <c r="C35" s="660" t="s">
        <v>2950</v>
      </c>
      <c r="D35" s="660" t="s">
        <v>3747</v>
      </c>
      <c r="E35" s="660" t="s">
        <v>3748</v>
      </c>
      <c r="F35" s="663"/>
      <c r="G35" s="663"/>
      <c r="H35" s="663"/>
      <c r="I35" s="663"/>
      <c r="J35" s="663">
        <v>1</v>
      </c>
      <c r="K35" s="663">
        <v>66</v>
      </c>
      <c r="L35" s="663"/>
      <c r="M35" s="663">
        <v>66</v>
      </c>
      <c r="N35" s="663">
        <v>3</v>
      </c>
      <c r="O35" s="663">
        <v>198</v>
      </c>
      <c r="P35" s="676"/>
      <c r="Q35" s="664">
        <v>66</v>
      </c>
    </row>
    <row r="36" spans="1:17" ht="14.4" customHeight="1" x14ac:dyDescent="0.3">
      <c r="A36" s="659" t="s">
        <v>3712</v>
      </c>
      <c r="B36" s="660" t="s">
        <v>3728</v>
      </c>
      <c r="C36" s="660" t="s">
        <v>2950</v>
      </c>
      <c r="D36" s="660" t="s">
        <v>3749</v>
      </c>
      <c r="E36" s="660" t="s">
        <v>3750</v>
      </c>
      <c r="F36" s="663"/>
      <c r="G36" s="663"/>
      <c r="H36" s="663"/>
      <c r="I36" s="663"/>
      <c r="J36" s="663">
        <v>19</v>
      </c>
      <c r="K36" s="663">
        <v>6612</v>
      </c>
      <c r="L36" s="663"/>
      <c r="M36" s="663">
        <v>348</v>
      </c>
      <c r="N36" s="663"/>
      <c r="O36" s="663"/>
      <c r="P36" s="676"/>
      <c r="Q36" s="664"/>
    </row>
    <row r="37" spans="1:17" ht="14.4" customHeight="1" x14ac:dyDescent="0.3">
      <c r="A37" s="659" t="s">
        <v>3712</v>
      </c>
      <c r="B37" s="660" t="s">
        <v>3728</v>
      </c>
      <c r="C37" s="660" t="s">
        <v>2950</v>
      </c>
      <c r="D37" s="660" t="s">
        <v>3751</v>
      </c>
      <c r="E37" s="660" t="s">
        <v>3752</v>
      </c>
      <c r="F37" s="663">
        <v>17</v>
      </c>
      <c r="G37" s="663">
        <v>391</v>
      </c>
      <c r="H37" s="663">
        <v>1</v>
      </c>
      <c r="I37" s="663">
        <v>23</v>
      </c>
      <c r="J37" s="663">
        <v>13</v>
      </c>
      <c r="K37" s="663">
        <v>312</v>
      </c>
      <c r="L37" s="663">
        <v>0.79795396419437337</v>
      </c>
      <c r="M37" s="663">
        <v>24</v>
      </c>
      <c r="N37" s="663">
        <v>17</v>
      </c>
      <c r="O37" s="663">
        <v>408</v>
      </c>
      <c r="P37" s="676">
        <v>1.0434782608695652</v>
      </c>
      <c r="Q37" s="664">
        <v>24</v>
      </c>
    </row>
    <row r="38" spans="1:17" ht="14.4" customHeight="1" x14ac:dyDescent="0.3">
      <c r="A38" s="659" t="s">
        <v>3712</v>
      </c>
      <c r="B38" s="660" t="s">
        <v>3728</v>
      </c>
      <c r="C38" s="660" t="s">
        <v>2950</v>
      </c>
      <c r="D38" s="660" t="s">
        <v>3753</v>
      </c>
      <c r="E38" s="660" t="s">
        <v>3754</v>
      </c>
      <c r="F38" s="663">
        <v>9</v>
      </c>
      <c r="G38" s="663">
        <v>1620</v>
      </c>
      <c r="H38" s="663">
        <v>1</v>
      </c>
      <c r="I38" s="663">
        <v>180</v>
      </c>
      <c r="J38" s="663">
        <v>7</v>
      </c>
      <c r="K38" s="663">
        <v>1260</v>
      </c>
      <c r="L38" s="663">
        <v>0.77777777777777779</v>
      </c>
      <c r="M38" s="663">
        <v>180</v>
      </c>
      <c r="N38" s="663">
        <v>2</v>
      </c>
      <c r="O38" s="663">
        <v>360</v>
      </c>
      <c r="P38" s="676">
        <v>0.22222222222222221</v>
      </c>
      <c r="Q38" s="664">
        <v>180</v>
      </c>
    </row>
    <row r="39" spans="1:17" ht="14.4" customHeight="1" x14ac:dyDescent="0.3">
      <c r="A39" s="659" t="s">
        <v>3712</v>
      </c>
      <c r="B39" s="660" t="s">
        <v>3728</v>
      </c>
      <c r="C39" s="660" t="s">
        <v>2950</v>
      </c>
      <c r="D39" s="660" t="s">
        <v>3755</v>
      </c>
      <c r="E39" s="660" t="s">
        <v>3756</v>
      </c>
      <c r="F39" s="663"/>
      <c r="G39" s="663"/>
      <c r="H39" s="663"/>
      <c r="I39" s="663"/>
      <c r="J39" s="663"/>
      <c r="K39" s="663"/>
      <c r="L39" s="663"/>
      <c r="M39" s="663"/>
      <c r="N39" s="663">
        <v>3</v>
      </c>
      <c r="O39" s="663">
        <v>759</v>
      </c>
      <c r="P39" s="676"/>
      <c r="Q39" s="664">
        <v>253</v>
      </c>
    </row>
    <row r="40" spans="1:17" ht="14.4" customHeight="1" x14ac:dyDescent="0.3">
      <c r="A40" s="659" t="s">
        <v>3712</v>
      </c>
      <c r="B40" s="660" t="s">
        <v>3728</v>
      </c>
      <c r="C40" s="660" t="s">
        <v>2950</v>
      </c>
      <c r="D40" s="660" t="s">
        <v>3757</v>
      </c>
      <c r="E40" s="660" t="s">
        <v>3758</v>
      </c>
      <c r="F40" s="663">
        <v>10</v>
      </c>
      <c r="G40" s="663">
        <v>2160</v>
      </c>
      <c r="H40" s="663">
        <v>1</v>
      </c>
      <c r="I40" s="663">
        <v>216</v>
      </c>
      <c r="J40" s="663">
        <v>10</v>
      </c>
      <c r="K40" s="663">
        <v>2160</v>
      </c>
      <c r="L40" s="663">
        <v>1</v>
      </c>
      <c r="M40" s="663">
        <v>216</v>
      </c>
      <c r="N40" s="663">
        <v>6</v>
      </c>
      <c r="O40" s="663">
        <v>1296</v>
      </c>
      <c r="P40" s="676">
        <v>0.6</v>
      </c>
      <c r="Q40" s="664">
        <v>216</v>
      </c>
    </row>
    <row r="41" spans="1:17" ht="14.4" customHeight="1" x14ac:dyDescent="0.3">
      <c r="A41" s="659" t="s">
        <v>3712</v>
      </c>
      <c r="B41" s="660" t="s">
        <v>3728</v>
      </c>
      <c r="C41" s="660" t="s">
        <v>2950</v>
      </c>
      <c r="D41" s="660" t="s">
        <v>3759</v>
      </c>
      <c r="E41" s="660" t="s">
        <v>3760</v>
      </c>
      <c r="F41" s="663"/>
      <c r="G41" s="663"/>
      <c r="H41" s="663"/>
      <c r="I41" s="663"/>
      <c r="J41" s="663">
        <v>6</v>
      </c>
      <c r="K41" s="663">
        <v>3540</v>
      </c>
      <c r="L41" s="663"/>
      <c r="M41" s="663">
        <v>590</v>
      </c>
      <c r="N41" s="663"/>
      <c r="O41" s="663"/>
      <c r="P41" s="676"/>
      <c r="Q41" s="664"/>
    </row>
    <row r="42" spans="1:17" ht="14.4" customHeight="1" x14ac:dyDescent="0.3">
      <c r="A42" s="659" t="s">
        <v>3712</v>
      </c>
      <c r="B42" s="660" t="s">
        <v>3728</v>
      </c>
      <c r="C42" s="660" t="s">
        <v>2950</v>
      </c>
      <c r="D42" s="660" t="s">
        <v>3761</v>
      </c>
      <c r="E42" s="660" t="s">
        <v>3762</v>
      </c>
      <c r="F42" s="663"/>
      <c r="G42" s="663"/>
      <c r="H42" s="663"/>
      <c r="I42" s="663"/>
      <c r="J42" s="663"/>
      <c r="K42" s="663"/>
      <c r="L42" s="663"/>
      <c r="M42" s="663"/>
      <c r="N42" s="663">
        <v>5</v>
      </c>
      <c r="O42" s="663">
        <v>2034</v>
      </c>
      <c r="P42" s="676"/>
      <c r="Q42" s="664">
        <v>406.8</v>
      </c>
    </row>
    <row r="43" spans="1:17" ht="14.4" customHeight="1" x14ac:dyDescent="0.3">
      <c r="A43" s="659" t="s">
        <v>3712</v>
      </c>
      <c r="B43" s="660" t="s">
        <v>3728</v>
      </c>
      <c r="C43" s="660" t="s">
        <v>2950</v>
      </c>
      <c r="D43" s="660" t="s">
        <v>3763</v>
      </c>
      <c r="E43" s="660" t="s">
        <v>3764</v>
      </c>
      <c r="F43" s="663"/>
      <c r="G43" s="663"/>
      <c r="H43" s="663"/>
      <c r="I43" s="663"/>
      <c r="J43" s="663"/>
      <c r="K43" s="663"/>
      <c r="L43" s="663"/>
      <c r="M43" s="663"/>
      <c r="N43" s="663">
        <v>5</v>
      </c>
      <c r="O43" s="663">
        <v>2934</v>
      </c>
      <c r="P43" s="676"/>
      <c r="Q43" s="664">
        <v>586.79999999999995</v>
      </c>
    </row>
    <row r="44" spans="1:17" ht="14.4" customHeight="1" x14ac:dyDescent="0.3">
      <c r="A44" s="659" t="s">
        <v>3765</v>
      </c>
      <c r="B44" s="660" t="s">
        <v>3766</v>
      </c>
      <c r="C44" s="660" t="s">
        <v>2950</v>
      </c>
      <c r="D44" s="660" t="s">
        <v>3767</v>
      </c>
      <c r="E44" s="660" t="s">
        <v>3768</v>
      </c>
      <c r="F44" s="663">
        <v>72</v>
      </c>
      <c r="G44" s="663">
        <v>1944</v>
      </c>
      <c r="H44" s="663">
        <v>1</v>
      </c>
      <c r="I44" s="663">
        <v>27</v>
      </c>
      <c r="J44" s="663">
        <v>65</v>
      </c>
      <c r="K44" s="663">
        <v>1755</v>
      </c>
      <c r="L44" s="663">
        <v>0.90277777777777779</v>
      </c>
      <c r="M44" s="663">
        <v>27</v>
      </c>
      <c r="N44" s="663">
        <v>76</v>
      </c>
      <c r="O44" s="663">
        <v>2052</v>
      </c>
      <c r="P44" s="676">
        <v>1.0555555555555556</v>
      </c>
      <c r="Q44" s="664">
        <v>27</v>
      </c>
    </row>
    <row r="45" spans="1:17" ht="14.4" customHeight="1" x14ac:dyDescent="0.3">
      <c r="A45" s="659" t="s">
        <v>3765</v>
      </c>
      <c r="B45" s="660" t="s">
        <v>3766</v>
      </c>
      <c r="C45" s="660" t="s">
        <v>2950</v>
      </c>
      <c r="D45" s="660" t="s">
        <v>3769</v>
      </c>
      <c r="E45" s="660" t="s">
        <v>3770</v>
      </c>
      <c r="F45" s="663">
        <v>9</v>
      </c>
      <c r="G45" s="663">
        <v>486</v>
      </c>
      <c r="H45" s="663">
        <v>1</v>
      </c>
      <c r="I45" s="663">
        <v>54</v>
      </c>
      <c r="J45" s="663">
        <v>9</v>
      </c>
      <c r="K45" s="663">
        <v>486</v>
      </c>
      <c r="L45" s="663">
        <v>1</v>
      </c>
      <c r="M45" s="663">
        <v>54</v>
      </c>
      <c r="N45" s="663">
        <v>7</v>
      </c>
      <c r="O45" s="663">
        <v>378</v>
      </c>
      <c r="P45" s="676">
        <v>0.77777777777777779</v>
      </c>
      <c r="Q45" s="664">
        <v>54</v>
      </c>
    </row>
    <row r="46" spans="1:17" ht="14.4" customHeight="1" x14ac:dyDescent="0.3">
      <c r="A46" s="659" t="s">
        <v>3765</v>
      </c>
      <c r="B46" s="660" t="s">
        <v>3766</v>
      </c>
      <c r="C46" s="660" t="s">
        <v>2950</v>
      </c>
      <c r="D46" s="660" t="s">
        <v>3771</v>
      </c>
      <c r="E46" s="660" t="s">
        <v>3772</v>
      </c>
      <c r="F46" s="663">
        <v>64</v>
      </c>
      <c r="G46" s="663">
        <v>1536</v>
      </c>
      <c r="H46" s="663">
        <v>1</v>
      </c>
      <c r="I46" s="663">
        <v>24</v>
      </c>
      <c r="J46" s="663">
        <v>57</v>
      </c>
      <c r="K46" s="663">
        <v>1368</v>
      </c>
      <c r="L46" s="663">
        <v>0.890625</v>
      </c>
      <c r="M46" s="663">
        <v>24</v>
      </c>
      <c r="N46" s="663">
        <v>76</v>
      </c>
      <c r="O46" s="663">
        <v>1824</v>
      </c>
      <c r="P46" s="676">
        <v>1.1875</v>
      </c>
      <c r="Q46" s="664">
        <v>24</v>
      </c>
    </row>
    <row r="47" spans="1:17" ht="14.4" customHeight="1" x14ac:dyDescent="0.3">
      <c r="A47" s="659" t="s">
        <v>3765</v>
      </c>
      <c r="B47" s="660" t="s">
        <v>3766</v>
      </c>
      <c r="C47" s="660" t="s">
        <v>2950</v>
      </c>
      <c r="D47" s="660" t="s">
        <v>3773</v>
      </c>
      <c r="E47" s="660" t="s">
        <v>3774</v>
      </c>
      <c r="F47" s="663">
        <v>72</v>
      </c>
      <c r="G47" s="663">
        <v>1944</v>
      </c>
      <c r="H47" s="663">
        <v>1</v>
      </c>
      <c r="I47" s="663">
        <v>27</v>
      </c>
      <c r="J47" s="663">
        <v>68</v>
      </c>
      <c r="K47" s="663">
        <v>1836</v>
      </c>
      <c r="L47" s="663">
        <v>0.94444444444444442</v>
      </c>
      <c r="M47" s="663">
        <v>27</v>
      </c>
      <c r="N47" s="663">
        <v>86</v>
      </c>
      <c r="O47" s="663">
        <v>2322</v>
      </c>
      <c r="P47" s="676">
        <v>1.1944444444444444</v>
      </c>
      <c r="Q47" s="664">
        <v>27</v>
      </c>
    </row>
    <row r="48" spans="1:17" ht="14.4" customHeight="1" x14ac:dyDescent="0.3">
      <c r="A48" s="659" t="s">
        <v>3765</v>
      </c>
      <c r="B48" s="660" t="s">
        <v>3766</v>
      </c>
      <c r="C48" s="660" t="s">
        <v>2950</v>
      </c>
      <c r="D48" s="660" t="s">
        <v>3775</v>
      </c>
      <c r="E48" s="660" t="s">
        <v>3776</v>
      </c>
      <c r="F48" s="663">
        <v>19</v>
      </c>
      <c r="G48" s="663">
        <v>1064</v>
      </c>
      <c r="H48" s="663">
        <v>1</v>
      </c>
      <c r="I48" s="663">
        <v>56</v>
      </c>
      <c r="J48" s="663">
        <v>6</v>
      </c>
      <c r="K48" s="663">
        <v>336</v>
      </c>
      <c r="L48" s="663">
        <v>0.31578947368421051</v>
      </c>
      <c r="M48" s="663">
        <v>56</v>
      </c>
      <c r="N48" s="663"/>
      <c r="O48" s="663"/>
      <c r="P48" s="676"/>
      <c r="Q48" s="664"/>
    </row>
    <row r="49" spans="1:17" ht="14.4" customHeight="1" x14ac:dyDescent="0.3">
      <c r="A49" s="659" t="s">
        <v>3765</v>
      </c>
      <c r="B49" s="660" t="s">
        <v>3766</v>
      </c>
      <c r="C49" s="660" t="s">
        <v>2950</v>
      </c>
      <c r="D49" s="660" t="s">
        <v>3777</v>
      </c>
      <c r="E49" s="660" t="s">
        <v>3778</v>
      </c>
      <c r="F49" s="663">
        <v>53</v>
      </c>
      <c r="G49" s="663">
        <v>1431</v>
      </c>
      <c r="H49" s="663">
        <v>1</v>
      </c>
      <c r="I49" s="663">
        <v>27</v>
      </c>
      <c r="J49" s="663">
        <v>54</v>
      </c>
      <c r="K49" s="663">
        <v>1458</v>
      </c>
      <c r="L49" s="663">
        <v>1.0188679245283019</v>
      </c>
      <c r="M49" s="663">
        <v>27</v>
      </c>
      <c r="N49" s="663">
        <v>71</v>
      </c>
      <c r="O49" s="663">
        <v>1917</v>
      </c>
      <c r="P49" s="676">
        <v>1.3396226415094339</v>
      </c>
      <c r="Q49" s="664">
        <v>27</v>
      </c>
    </row>
    <row r="50" spans="1:17" ht="14.4" customHeight="1" x14ac:dyDescent="0.3">
      <c r="A50" s="659" t="s">
        <v>3765</v>
      </c>
      <c r="B50" s="660" t="s">
        <v>3766</v>
      </c>
      <c r="C50" s="660" t="s">
        <v>2950</v>
      </c>
      <c r="D50" s="660" t="s">
        <v>3779</v>
      </c>
      <c r="E50" s="660" t="s">
        <v>3780</v>
      </c>
      <c r="F50" s="663">
        <v>80</v>
      </c>
      <c r="G50" s="663">
        <v>1760</v>
      </c>
      <c r="H50" s="663">
        <v>1</v>
      </c>
      <c r="I50" s="663">
        <v>22</v>
      </c>
      <c r="J50" s="663">
        <v>74</v>
      </c>
      <c r="K50" s="663">
        <v>1628</v>
      </c>
      <c r="L50" s="663">
        <v>0.92500000000000004</v>
      </c>
      <c r="M50" s="663">
        <v>22</v>
      </c>
      <c r="N50" s="663">
        <v>89</v>
      </c>
      <c r="O50" s="663">
        <v>1958</v>
      </c>
      <c r="P50" s="676">
        <v>1.1125</v>
      </c>
      <c r="Q50" s="664">
        <v>22</v>
      </c>
    </row>
    <row r="51" spans="1:17" ht="14.4" customHeight="1" x14ac:dyDescent="0.3">
      <c r="A51" s="659" t="s">
        <v>3765</v>
      </c>
      <c r="B51" s="660" t="s">
        <v>3766</v>
      </c>
      <c r="C51" s="660" t="s">
        <v>2950</v>
      </c>
      <c r="D51" s="660" t="s">
        <v>3781</v>
      </c>
      <c r="E51" s="660" t="s">
        <v>3782</v>
      </c>
      <c r="F51" s="663">
        <v>1</v>
      </c>
      <c r="G51" s="663">
        <v>62</v>
      </c>
      <c r="H51" s="663">
        <v>1</v>
      </c>
      <c r="I51" s="663">
        <v>62</v>
      </c>
      <c r="J51" s="663">
        <v>1</v>
      </c>
      <c r="K51" s="663">
        <v>62</v>
      </c>
      <c r="L51" s="663">
        <v>1</v>
      </c>
      <c r="M51" s="663">
        <v>62</v>
      </c>
      <c r="N51" s="663"/>
      <c r="O51" s="663"/>
      <c r="P51" s="676"/>
      <c r="Q51" s="664"/>
    </row>
    <row r="52" spans="1:17" ht="14.4" customHeight="1" x14ac:dyDescent="0.3">
      <c r="A52" s="659" t="s">
        <v>3765</v>
      </c>
      <c r="B52" s="660" t="s">
        <v>3766</v>
      </c>
      <c r="C52" s="660" t="s">
        <v>2950</v>
      </c>
      <c r="D52" s="660" t="s">
        <v>3783</v>
      </c>
      <c r="E52" s="660" t="s">
        <v>3784</v>
      </c>
      <c r="F52" s="663">
        <v>17</v>
      </c>
      <c r="G52" s="663">
        <v>1037</v>
      </c>
      <c r="H52" s="663">
        <v>1</v>
      </c>
      <c r="I52" s="663">
        <v>61</v>
      </c>
      <c r="J52" s="663">
        <v>6</v>
      </c>
      <c r="K52" s="663">
        <v>366</v>
      </c>
      <c r="L52" s="663">
        <v>0.35294117647058826</v>
      </c>
      <c r="M52" s="663">
        <v>61</v>
      </c>
      <c r="N52" s="663">
        <v>4</v>
      </c>
      <c r="O52" s="663">
        <v>248</v>
      </c>
      <c r="P52" s="676">
        <v>0.23915139826422371</v>
      </c>
      <c r="Q52" s="664">
        <v>62</v>
      </c>
    </row>
    <row r="53" spans="1:17" ht="14.4" customHeight="1" x14ac:dyDescent="0.3">
      <c r="A53" s="659" t="s">
        <v>3765</v>
      </c>
      <c r="B53" s="660" t="s">
        <v>3766</v>
      </c>
      <c r="C53" s="660" t="s">
        <v>2950</v>
      </c>
      <c r="D53" s="660" t="s">
        <v>3785</v>
      </c>
      <c r="E53" s="660" t="s">
        <v>3786</v>
      </c>
      <c r="F53" s="663">
        <v>1</v>
      </c>
      <c r="G53" s="663">
        <v>394</v>
      </c>
      <c r="H53" s="663">
        <v>1</v>
      </c>
      <c r="I53" s="663">
        <v>394</v>
      </c>
      <c r="J53" s="663"/>
      <c r="K53" s="663"/>
      <c r="L53" s="663"/>
      <c r="M53" s="663"/>
      <c r="N53" s="663"/>
      <c r="O53" s="663"/>
      <c r="P53" s="676"/>
      <c r="Q53" s="664"/>
    </row>
    <row r="54" spans="1:17" ht="14.4" customHeight="1" x14ac:dyDescent="0.3">
      <c r="A54" s="659" t="s">
        <v>3765</v>
      </c>
      <c r="B54" s="660" t="s">
        <v>3766</v>
      </c>
      <c r="C54" s="660" t="s">
        <v>2950</v>
      </c>
      <c r="D54" s="660" t="s">
        <v>3787</v>
      </c>
      <c r="E54" s="660" t="s">
        <v>3788</v>
      </c>
      <c r="F54" s="663">
        <v>5</v>
      </c>
      <c r="G54" s="663">
        <v>4935</v>
      </c>
      <c r="H54" s="663">
        <v>1</v>
      </c>
      <c r="I54" s="663">
        <v>987</v>
      </c>
      <c r="J54" s="663">
        <v>9</v>
      </c>
      <c r="K54" s="663">
        <v>8883</v>
      </c>
      <c r="L54" s="663">
        <v>1.8</v>
      </c>
      <c r="M54" s="663">
        <v>987</v>
      </c>
      <c r="N54" s="663">
        <v>6</v>
      </c>
      <c r="O54" s="663">
        <v>5922</v>
      </c>
      <c r="P54" s="676">
        <v>1.2</v>
      </c>
      <c r="Q54" s="664">
        <v>987</v>
      </c>
    </row>
    <row r="55" spans="1:17" ht="14.4" customHeight="1" x14ac:dyDescent="0.3">
      <c r="A55" s="659" t="s">
        <v>3765</v>
      </c>
      <c r="B55" s="660" t="s">
        <v>3766</v>
      </c>
      <c r="C55" s="660" t="s">
        <v>2950</v>
      </c>
      <c r="D55" s="660" t="s">
        <v>3789</v>
      </c>
      <c r="E55" s="660" t="s">
        <v>3790</v>
      </c>
      <c r="F55" s="663"/>
      <c r="G55" s="663"/>
      <c r="H55" s="663"/>
      <c r="I55" s="663"/>
      <c r="J55" s="663">
        <v>1</v>
      </c>
      <c r="K55" s="663">
        <v>63</v>
      </c>
      <c r="L55" s="663"/>
      <c r="M55" s="663">
        <v>63</v>
      </c>
      <c r="N55" s="663">
        <v>1</v>
      </c>
      <c r="O55" s="663">
        <v>63</v>
      </c>
      <c r="P55" s="676"/>
      <c r="Q55" s="664">
        <v>63</v>
      </c>
    </row>
    <row r="56" spans="1:17" ht="14.4" customHeight="1" x14ac:dyDescent="0.3">
      <c r="A56" s="659" t="s">
        <v>3765</v>
      </c>
      <c r="B56" s="660" t="s">
        <v>3766</v>
      </c>
      <c r="C56" s="660" t="s">
        <v>2950</v>
      </c>
      <c r="D56" s="660" t="s">
        <v>3791</v>
      </c>
      <c r="E56" s="660" t="s">
        <v>3792</v>
      </c>
      <c r="F56" s="663">
        <v>12</v>
      </c>
      <c r="G56" s="663">
        <v>204</v>
      </c>
      <c r="H56" s="663">
        <v>1</v>
      </c>
      <c r="I56" s="663">
        <v>17</v>
      </c>
      <c r="J56" s="663">
        <v>7</v>
      </c>
      <c r="K56" s="663">
        <v>119</v>
      </c>
      <c r="L56" s="663">
        <v>0.58333333333333337</v>
      </c>
      <c r="M56" s="663">
        <v>17</v>
      </c>
      <c r="N56" s="663">
        <v>19</v>
      </c>
      <c r="O56" s="663">
        <v>323</v>
      </c>
      <c r="P56" s="676">
        <v>1.5833333333333333</v>
      </c>
      <c r="Q56" s="664">
        <v>17</v>
      </c>
    </row>
    <row r="57" spans="1:17" ht="14.4" customHeight="1" x14ac:dyDescent="0.3">
      <c r="A57" s="659" t="s">
        <v>3765</v>
      </c>
      <c r="B57" s="660" t="s">
        <v>3766</v>
      </c>
      <c r="C57" s="660" t="s">
        <v>2950</v>
      </c>
      <c r="D57" s="660" t="s">
        <v>3793</v>
      </c>
      <c r="E57" s="660" t="s">
        <v>3794</v>
      </c>
      <c r="F57" s="663"/>
      <c r="G57" s="663"/>
      <c r="H57" s="663"/>
      <c r="I57" s="663"/>
      <c r="J57" s="663"/>
      <c r="K57" s="663"/>
      <c r="L57" s="663"/>
      <c r="M57" s="663"/>
      <c r="N57" s="663">
        <v>1</v>
      </c>
      <c r="O57" s="663">
        <v>47</v>
      </c>
      <c r="P57" s="676"/>
      <c r="Q57" s="664">
        <v>47</v>
      </c>
    </row>
    <row r="58" spans="1:17" ht="14.4" customHeight="1" x14ac:dyDescent="0.3">
      <c r="A58" s="659" t="s">
        <v>3765</v>
      </c>
      <c r="B58" s="660" t="s">
        <v>3766</v>
      </c>
      <c r="C58" s="660" t="s">
        <v>2950</v>
      </c>
      <c r="D58" s="660" t="s">
        <v>3795</v>
      </c>
      <c r="E58" s="660" t="s">
        <v>3796</v>
      </c>
      <c r="F58" s="663">
        <v>1</v>
      </c>
      <c r="G58" s="663">
        <v>60</v>
      </c>
      <c r="H58" s="663">
        <v>1</v>
      </c>
      <c r="I58" s="663">
        <v>60</v>
      </c>
      <c r="J58" s="663">
        <v>1</v>
      </c>
      <c r="K58" s="663">
        <v>60</v>
      </c>
      <c r="L58" s="663">
        <v>1</v>
      </c>
      <c r="M58" s="663">
        <v>60</v>
      </c>
      <c r="N58" s="663"/>
      <c r="O58" s="663"/>
      <c r="P58" s="676"/>
      <c r="Q58" s="664"/>
    </row>
    <row r="59" spans="1:17" ht="14.4" customHeight="1" x14ac:dyDescent="0.3">
      <c r="A59" s="659" t="s">
        <v>3765</v>
      </c>
      <c r="B59" s="660" t="s">
        <v>3766</v>
      </c>
      <c r="C59" s="660" t="s">
        <v>2950</v>
      </c>
      <c r="D59" s="660" t="s">
        <v>3797</v>
      </c>
      <c r="E59" s="660" t="s">
        <v>3798</v>
      </c>
      <c r="F59" s="663">
        <v>6</v>
      </c>
      <c r="G59" s="663">
        <v>114</v>
      </c>
      <c r="H59" s="663">
        <v>1</v>
      </c>
      <c r="I59" s="663">
        <v>19</v>
      </c>
      <c r="J59" s="663">
        <v>1</v>
      </c>
      <c r="K59" s="663">
        <v>19</v>
      </c>
      <c r="L59" s="663">
        <v>0.16666666666666666</v>
      </c>
      <c r="M59" s="663">
        <v>19</v>
      </c>
      <c r="N59" s="663"/>
      <c r="O59" s="663"/>
      <c r="P59" s="676"/>
      <c r="Q59" s="664"/>
    </row>
    <row r="60" spans="1:17" ht="14.4" customHeight="1" x14ac:dyDescent="0.3">
      <c r="A60" s="659" t="s">
        <v>3765</v>
      </c>
      <c r="B60" s="660" t="s">
        <v>3766</v>
      </c>
      <c r="C60" s="660" t="s">
        <v>2950</v>
      </c>
      <c r="D60" s="660" t="s">
        <v>3799</v>
      </c>
      <c r="E60" s="660" t="s">
        <v>3800</v>
      </c>
      <c r="F60" s="663">
        <v>2</v>
      </c>
      <c r="G60" s="663">
        <v>922</v>
      </c>
      <c r="H60" s="663">
        <v>1</v>
      </c>
      <c r="I60" s="663">
        <v>461</v>
      </c>
      <c r="J60" s="663">
        <v>2</v>
      </c>
      <c r="K60" s="663">
        <v>922</v>
      </c>
      <c r="L60" s="663">
        <v>1</v>
      </c>
      <c r="M60" s="663">
        <v>461</v>
      </c>
      <c r="N60" s="663"/>
      <c r="O60" s="663"/>
      <c r="P60" s="676"/>
      <c r="Q60" s="664"/>
    </row>
    <row r="61" spans="1:17" ht="14.4" customHeight="1" x14ac:dyDescent="0.3">
      <c r="A61" s="659" t="s">
        <v>3765</v>
      </c>
      <c r="B61" s="660" t="s">
        <v>3766</v>
      </c>
      <c r="C61" s="660" t="s">
        <v>2950</v>
      </c>
      <c r="D61" s="660" t="s">
        <v>3801</v>
      </c>
      <c r="E61" s="660" t="s">
        <v>3802</v>
      </c>
      <c r="F61" s="663"/>
      <c r="G61" s="663"/>
      <c r="H61" s="663"/>
      <c r="I61" s="663"/>
      <c r="J61" s="663">
        <v>1</v>
      </c>
      <c r="K61" s="663">
        <v>312</v>
      </c>
      <c r="L61" s="663"/>
      <c r="M61" s="663">
        <v>312</v>
      </c>
      <c r="N61" s="663"/>
      <c r="O61" s="663"/>
      <c r="P61" s="676"/>
      <c r="Q61" s="664"/>
    </row>
    <row r="62" spans="1:17" ht="14.4" customHeight="1" x14ac:dyDescent="0.3">
      <c r="A62" s="659" t="s">
        <v>3765</v>
      </c>
      <c r="B62" s="660" t="s">
        <v>3766</v>
      </c>
      <c r="C62" s="660" t="s">
        <v>2950</v>
      </c>
      <c r="D62" s="660" t="s">
        <v>3803</v>
      </c>
      <c r="E62" s="660" t="s">
        <v>3804</v>
      </c>
      <c r="F62" s="663"/>
      <c r="G62" s="663"/>
      <c r="H62" s="663"/>
      <c r="I62" s="663"/>
      <c r="J62" s="663">
        <v>1</v>
      </c>
      <c r="K62" s="663">
        <v>851</v>
      </c>
      <c r="L62" s="663"/>
      <c r="M62" s="663">
        <v>851</v>
      </c>
      <c r="N62" s="663">
        <v>2</v>
      </c>
      <c r="O62" s="663">
        <v>1703</v>
      </c>
      <c r="P62" s="676"/>
      <c r="Q62" s="664">
        <v>851.5</v>
      </c>
    </row>
    <row r="63" spans="1:17" ht="14.4" customHeight="1" x14ac:dyDescent="0.3">
      <c r="A63" s="659" t="s">
        <v>3765</v>
      </c>
      <c r="B63" s="660" t="s">
        <v>3766</v>
      </c>
      <c r="C63" s="660" t="s">
        <v>2950</v>
      </c>
      <c r="D63" s="660" t="s">
        <v>3805</v>
      </c>
      <c r="E63" s="660" t="s">
        <v>3806</v>
      </c>
      <c r="F63" s="663"/>
      <c r="G63" s="663"/>
      <c r="H63" s="663"/>
      <c r="I63" s="663"/>
      <c r="J63" s="663">
        <v>1</v>
      </c>
      <c r="K63" s="663">
        <v>166</v>
      </c>
      <c r="L63" s="663"/>
      <c r="M63" s="663">
        <v>166</v>
      </c>
      <c r="N63" s="663"/>
      <c r="O63" s="663"/>
      <c r="P63" s="676"/>
      <c r="Q63" s="664"/>
    </row>
    <row r="64" spans="1:17" ht="14.4" customHeight="1" x14ac:dyDescent="0.3">
      <c r="A64" s="659" t="s">
        <v>3765</v>
      </c>
      <c r="B64" s="660" t="s">
        <v>3766</v>
      </c>
      <c r="C64" s="660" t="s">
        <v>2950</v>
      </c>
      <c r="D64" s="660" t="s">
        <v>3807</v>
      </c>
      <c r="E64" s="660" t="s">
        <v>3808</v>
      </c>
      <c r="F64" s="663">
        <v>1</v>
      </c>
      <c r="G64" s="663">
        <v>165</v>
      </c>
      <c r="H64" s="663">
        <v>1</v>
      </c>
      <c r="I64" s="663">
        <v>165</v>
      </c>
      <c r="J64" s="663"/>
      <c r="K64" s="663"/>
      <c r="L64" s="663"/>
      <c r="M64" s="663"/>
      <c r="N64" s="663"/>
      <c r="O64" s="663"/>
      <c r="P64" s="676"/>
      <c r="Q64" s="664"/>
    </row>
    <row r="65" spans="1:17" ht="14.4" customHeight="1" x14ac:dyDescent="0.3">
      <c r="A65" s="659" t="s">
        <v>3765</v>
      </c>
      <c r="B65" s="660" t="s">
        <v>3766</v>
      </c>
      <c r="C65" s="660" t="s">
        <v>2950</v>
      </c>
      <c r="D65" s="660" t="s">
        <v>3809</v>
      </c>
      <c r="E65" s="660" t="s">
        <v>3810</v>
      </c>
      <c r="F65" s="663"/>
      <c r="G65" s="663"/>
      <c r="H65" s="663"/>
      <c r="I65" s="663"/>
      <c r="J65" s="663"/>
      <c r="K65" s="663"/>
      <c r="L65" s="663"/>
      <c r="M65" s="663"/>
      <c r="N65" s="663">
        <v>1</v>
      </c>
      <c r="O65" s="663">
        <v>309</v>
      </c>
      <c r="P65" s="676"/>
      <c r="Q65" s="664">
        <v>309</v>
      </c>
    </row>
    <row r="66" spans="1:17" ht="14.4" customHeight="1" x14ac:dyDescent="0.3">
      <c r="A66" s="659" t="s">
        <v>3765</v>
      </c>
      <c r="B66" s="660" t="s">
        <v>3766</v>
      </c>
      <c r="C66" s="660" t="s">
        <v>2950</v>
      </c>
      <c r="D66" s="660" t="s">
        <v>3811</v>
      </c>
      <c r="E66" s="660" t="s">
        <v>3812</v>
      </c>
      <c r="F66" s="663"/>
      <c r="G66" s="663"/>
      <c r="H66" s="663"/>
      <c r="I66" s="663"/>
      <c r="J66" s="663"/>
      <c r="K66" s="663"/>
      <c r="L66" s="663"/>
      <c r="M66" s="663"/>
      <c r="N66" s="663">
        <v>1</v>
      </c>
      <c r="O66" s="663">
        <v>783</v>
      </c>
      <c r="P66" s="676"/>
      <c r="Q66" s="664">
        <v>783</v>
      </c>
    </row>
    <row r="67" spans="1:17" ht="14.4" customHeight="1" x14ac:dyDescent="0.3">
      <c r="A67" s="659" t="s">
        <v>3765</v>
      </c>
      <c r="B67" s="660" t="s">
        <v>3766</v>
      </c>
      <c r="C67" s="660" t="s">
        <v>2950</v>
      </c>
      <c r="D67" s="660" t="s">
        <v>3813</v>
      </c>
      <c r="E67" s="660" t="s">
        <v>3814</v>
      </c>
      <c r="F67" s="663"/>
      <c r="G67" s="663"/>
      <c r="H67" s="663"/>
      <c r="I67" s="663"/>
      <c r="J67" s="663">
        <v>1</v>
      </c>
      <c r="K67" s="663">
        <v>186</v>
      </c>
      <c r="L67" s="663"/>
      <c r="M67" s="663">
        <v>186</v>
      </c>
      <c r="N67" s="663"/>
      <c r="O67" s="663"/>
      <c r="P67" s="676"/>
      <c r="Q67" s="664"/>
    </row>
    <row r="68" spans="1:17" ht="14.4" customHeight="1" x14ac:dyDescent="0.3">
      <c r="A68" s="659" t="s">
        <v>3765</v>
      </c>
      <c r="B68" s="660" t="s">
        <v>3766</v>
      </c>
      <c r="C68" s="660" t="s">
        <v>2950</v>
      </c>
      <c r="D68" s="660" t="s">
        <v>3815</v>
      </c>
      <c r="E68" s="660" t="s">
        <v>3816</v>
      </c>
      <c r="F68" s="663">
        <v>3</v>
      </c>
      <c r="G68" s="663">
        <v>678</v>
      </c>
      <c r="H68" s="663">
        <v>1</v>
      </c>
      <c r="I68" s="663">
        <v>226</v>
      </c>
      <c r="J68" s="663"/>
      <c r="K68" s="663"/>
      <c r="L68" s="663"/>
      <c r="M68" s="663"/>
      <c r="N68" s="663"/>
      <c r="O68" s="663"/>
      <c r="P68" s="676"/>
      <c r="Q68" s="664"/>
    </row>
    <row r="69" spans="1:17" ht="14.4" customHeight="1" x14ac:dyDescent="0.3">
      <c r="A69" s="659" t="s">
        <v>3765</v>
      </c>
      <c r="B69" s="660" t="s">
        <v>3766</v>
      </c>
      <c r="C69" s="660" t="s">
        <v>2950</v>
      </c>
      <c r="D69" s="660" t="s">
        <v>3817</v>
      </c>
      <c r="E69" s="660" t="s">
        <v>3818</v>
      </c>
      <c r="F69" s="663">
        <v>1</v>
      </c>
      <c r="G69" s="663">
        <v>559</v>
      </c>
      <c r="H69" s="663">
        <v>1</v>
      </c>
      <c r="I69" s="663">
        <v>559</v>
      </c>
      <c r="J69" s="663">
        <v>1</v>
      </c>
      <c r="K69" s="663">
        <v>560</v>
      </c>
      <c r="L69" s="663">
        <v>1.0017889087656529</v>
      </c>
      <c r="M69" s="663">
        <v>560</v>
      </c>
      <c r="N69" s="663"/>
      <c r="O69" s="663"/>
      <c r="P69" s="676"/>
      <c r="Q69" s="664"/>
    </row>
    <row r="70" spans="1:17" ht="14.4" customHeight="1" x14ac:dyDescent="0.3">
      <c r="A70" s="659" t="s">
        <v>3765</v>
      </c>
      <c r="B70" s="660" t="s">
        <v>3766</v>
      </c>
      <c r="C70" s="660" t="s">
        <v>2950</v>
      </c>
      <c r="D70" s="660" t="s">
        <v>3819</v>
      </c>
      <c r="E70" s="660" t="s">
        <v>3820</v>
      </c>
      <c r="F70" s="663">
        <v>1</v>
      </c>
      <c r="G70" s="663">
        <v>130</v>
      </c>
      <c r="H70" s="663">
        <v>1</v>
      </c>
      <c r="I70" s="663">
        <v>130</v>
      </c>
      <c r="J70" s="663"/>
      <c r="K70" s="663"/>
      <c r="L70" s="663"/>
      <c r="M70" s="663"/>
      <c r="N70" s="663">
        <v>1</v>
      </c>
      <c r="O70" s="663">
        <v>132</v>
      </c>
      <c r="P70" s="676">
        <v>1.0153846153846153</v>
      </c>
      <c r="Q70" s="664">
        <v>132</v>
      </c>
    </row>
    <row r="71" spans="1:17" ht="14.4" customHeight="1" x14ac:dyDescent="0.3">
      <c r="A71" s="659" t="s">
        <v>3765</v>
      </c>
      <c r="B71" s="660" t="s">
        <v>3766</v>
      </c>
      <c r="C71" s="660" t="s">
        <v>2950</v>
      </c>
      <c r="D71" s="660" t="s">
        <v>3821</v>
      </c>
      <c r="E71" s="660" t="s">
        <v>3822</v>
      </c>
      <c r="F71" s="663">
        <v>3</v>
      </c>
      <c r="G71" s="663">
        <v>2814</v>
      </c>
      <c r="H71" s="663">
        <v>1</v>
      </c>
      <c r="I71" s="663">
        <v>938</v>
      </c>
      <c r="J71" s="663"/>
      <c r="K71" s="663"/>
      <c r="L71" s="663"/>
      <c r="M71" s="663"/>
      <c r="N71" s="663">
        <v>1</v>
      </c>
      <c r="O71" s="663">
        <v>940</v>
      </c>
      <c r="P71" s="676">
        <v>0.33404406538734899</v>
      </c>
      <c r="Q71" s="664">
        <v>940</v>
      </c>
    </row>
    <row r="72" spans="1:17" ht="14.4" customHeight="1" x14ac:dyDescent="0.3">
      <c r="A72" s="659" t="s">
        <v>3765</v>
      </c>
      <c r="B72" s="660" t="s">
        <v>3766</v>
      </c>
      <c r="C72" s="660" t="s">
        <v>2950</v>
      </c>
      <c r="D72" s="660" t="s">
        <v>3823</v>
      </c>
      <c r="E72" s="660" t="s">
        <v>3824</v>
      </c>
      <c r="F72" s="663">
        <v>94</v>
      </c>
      <c r="G72" s="663">
        <v>2726</v>
      </c>
      <c r="H72" s="663">
        <v>1</v>
      </c>
      <c r="I72" s="663">
        <v>29</v>
      </c>
      <c r="J72" s="663">
        <v>79</v>
      </c>
      <c r="K72" s="663">
        <v>2291</v>
      </c>
      <c r="L72" s="663">
        <v>0.84042553191489366</v>
      </c>
      <c r="M72" s="663">
        <v>29</v>
      </c>
      <c r="N72" s="663">
        <v>89</v>
      </c>
      <c r="O72" s="663">
        <v>2649</v>
      </c>
      <c r="P72" s="676">
        <v>0.97175348495964786</v>
      </c>
      <c r="Q72" s="664">
        <v>29.764044943820224</v>
      </c>
    </row>
    <row r="73" spans="1:17" ht="14.4" customHeight="1" x14ac:dyDescent="0.3">
      <c r="A73" s="659" t="s">
        <v>3765</v>
      </c>
      <c r="B73" s="660" t="s">
        <v>3766</v>
      </c>
      <c r="C73" s="660" t="s">
        <v>2950</v>
      </c>
      <c r="D73" s="660" t="s">
        <v>3825</v>
      </c>
      <c r="E73" s="660" t="s">
        <v>3826</v>
      </c>
      <c r="F73" s="663">
        <v>1</v>
      </c>
      <c r="G73" s="663">
        <v>50</v>
      </c>
      <c r="H73" s="663">
        <v>1</v>
      </c>
      <c r="I73" s="663">
        <v>50</v>
      </c>
      <c r="J73" s="663">
        <v>1</v>
      </c>
      <c r="K73" s="663">
        <v>50</v>
      </c>
      <c r="L73" s="663">
        <v>1</v>
      </c>
      <c r="M73" s="663">
        <v>50</v>
      </c>
      <c r="N73" s="663"/>
      <c r="O73" s="663"/>
      <c r="P73" s="676"/>
      <c r="Q73" s="664"/>
    </row>
    <row r="74" spans="1:17" ht="14.4" customHeight="1" x14ac:dyDescent="0.3">
      <c r="A74" s="659" t="s">
        <v>3765</v>
      </c>
      <c r="B74" s="660" t="s">
        <v>3766</v>
      </c>
      <c r="C74" s="660" t="s">
        <v>2950</v>
      </c>
      <c r="D74" s="660" t="s">
        <v>3827</v>
      </c>
      <c r="E74" s="660" t="s">
        <v>3828</v>
      </c>
      <c r="F74" s="663">
        <v>9</v>
      </c>
      <c r="G74" s="663">
        <v>108</v>
      </c>
      <c r="H74" s="663">
        <v>1</v>
      </c>
      <c r="I74" s="663">
        <v>12</v>
      </c>
      <c r="J74" s="663">
        <v>8</v>
      </c>
      <c r="K74" s="663">
        <v>96</v>
      </c>
      <c r="L74" s="663">
        <v>0.88888888888888884</v>
      </c>
      <c r="M74" s="663">
        <v>12</v>
      </c>
      <c r="N74" s="663">
        <v>4</v>
      </c>
      <c r="O74" s="663">
        <v>48</v>
      </c>
      <c r="P74" s="676">
        <v>0.44444444444444442</v>
      </c>
      <c r="Q74" s="664">
        <v>12</v>
      </c>
    </row>
    <row r="75" spans="1:17" ht="14.4" customHeight="1" x14ac:dyDescent="0.3">
      <c r="A75" s="659" t="s">
        <v>3765</v>
      </c>
      <c r="B75" s="660" t="s">
        <v>3766</v>
      </c>
      <c r="C75" s="660" t="s">
        <v>2950</v>
      </c>
      <c r="D75" s="660" t="s">
        <v>3829</v>
      </c>
      <c r="E75" s="660" t="s">
        <v>3830</v>
      </c>
      <c r="F75" s="663">
        <v>2</v>
      </c>
      <c r="G75" s="663">
        <v>360</v>
      </c>
      <c r="H75" s="663">
        <v>1</v>
      </c>
      <c r="I75" s="663">
        <v>180</v>
      </c>
      <c r="J75" s="663">
        <v>1</v>
      </c>
      <c r="K75" s="663">
        <v>181</v>
      </c>
      <c r="L75" s="663">
        <v>0.50277777777777777</v>
      </c>
      <c r="M75" s="663">
        <v>181</v>
      </c>
      <c r="N75" s="663">
        <v>2</v>
      </c>
      <c r="O75" s="663">
        <v>364</v>
      </c>
      <c r="P75" s="676">
        <v>1.0111111111111111</v>
      </c>
      <c r="Q75" s="664">
        <v>182</v>
      </c>
    </row>
    <row r="76" spans="1:17" ht="14.4" customHeight="1" x14ac:dyDescent="0.3">
      <c r="A76" s="659" t="s">
        <v>3765</v>
      </c>
      <c r="B76" s="660" t="s">
        <v>3766</v>
      </c>
      <c r="C76" s="660" t="s">
        <v>2950</v>
      </c>
      <c r="D76" s="660" t="s">
        <v>3831</v>
      </c>
      <c r="E76" s="660" t="s">
        <v>3832</v>
      </c>
      <c r="F76" s="663">
        <v>19</v>
      </c>
      <c r="G76" s="663">
        <v>1349</v>
      </c>
      <c r="H76" s="663">
        <v>1</v>
      </c>
      <c r="I76" s="663">
        <v>71</v>
      </c>
      <c r="J76" s="663">
        <v>9</v>
      </c>
      <c r="K76" s="663">
        <v>639</v>
      </c>
      <c r="L76" s="663">
        <v>0.47368421052631576</v>
      </c>
      <c r="M76" s="663">
        <v>71</v>
      </c>
      <c r="N76" s="663"/>
      <c r="O76" s="663"/>
      <c r="P76" s="676"/>
      <c r="Q76" s="664"/>
    </row>
    <row r="77" spans="1:17" ht="14.4" customHeight="1" x14ac:dyDescent="0.3">
      <c r="A77" s="659" t="s">
        <v>3765</v>
      </c>
      <c r="B77" s="660" t="s">
        <v>3766</v>
      </c>
      <c r="C77" s="660" t="s">
        <v>2950</v>
      </c>
      <c r="D77" s="660" t="s">
        <v>3833</v>
      </c>
      <c r="E77" s="660" t="s">
        <v>3834</v>
      </c>
      <c r="F77" s="663">
        <v>1</v>
      </c>
      <c r="G77" s="663">
        <v>181</v>
      </c>
      <c r="H77" s="663">
        <v>1</v>
      </c>
      <c r="I77" s="663">
        <v>181</v>
      </c>
      <c r="J77" s="663"/>
      <c r="K77" s="663"/>
      <c r="L77" s="663"/>
      <c r="M77" s="663"/>
      <c r="N77" s="663"/>
      <c r="O77" s="663"/>
      <c r="P77" s="676"/>
      <c r="Q77" s="664"/>
    </row>
    <row r="78" spans="1:17" ht="14.4" customHeight="1" x14ac:dyDescent="0.3">
      <c r="A78" s="659" t="s">
        <v>3765</v>
      </c>
      <c r="B78" s="660" t="s">
        <v>3766</v>
      </c>
      <c r="C78" s="660" t="s">
        <v>2950</v>
      </c>
      <c r="D78" s="660" t="s">
        <v>3718</v>
      </c>
      <c r="E78" s="660" t="s">
        <v>3719</v>
      </c>
      <c r="F78" s="663"/>
      <c r="G78" s="663"/>
      <c r="H78" s="663"/>
      <c r="I78" s="663"/>
      <c r="J78" s="663"/>
      <c r="K78" s="663"/>
      <c r="L78" s="663"/>
      <c r="M78" s="663"/>
      <c r="N78" s="663">
        <v>1</v>
      </c>
      <c r="O78" s="663">
        <v>1245</v>
      </c>
      <c r="P78" s="676"/>
      <c r="Q78" s="664">
        <v>1245</v>
      </c>
    </row>
    <row r="79" spans="1:17" ht="14.4" customHeight="1" x14ac:dyDescent="0.3">
      <c r="A79" s="659" t="s">
        <v>3765</v>
      </c>
      <c r="B79" s="660" t="s">
        <v>3766</v>
      </c>
      <c r="C79" s="660" t="s">
        <v>2950</v>
      </c>
      <c r="D79" s="660" t="s">
        <v>3835</v>
      </c>
      <c r="E79" s="660" t="s">
        <v>3836</v>
      </c>
      <c r="F79" s="663">
        <v>15</v>
      </c>
      <c r="G79" s="663">
        <v>2205</v>
      </c>
      <c r="H79" s="663">
        <v>1</v>
      </c>
      <c r="I79" s="663">
        <v>147</v>
      </c>
      <c r="J79" s="663">
        <v>42</v>
      </c>
      <c r="K79" s="663">
        <v>6174</v>
      </c>
      <c r="L79" s="663">
        <v>2.8</v>
      </c>
      <c r="M79" s="663">
        <v>147</v>
      </c>
      <c r="N79" s="663">
        <v>72</v>
      </c>
      <c r="O79" s="663">
        <v>10640</v>
      </c>
      <c r="P79" s="676">
        <v>4.8253968253968251</v>
      </c>
      <c r="Q79" s="664">
        <v>147.77777777777777</v>
      </c>
    </row>
    <row r="80" spans="1:17" ht="14.4" customHeight="1" x14ac:dyDescent="0.3">
      <c r="A80" s="659" t="s">
        <v>3765</v>
      </c>
      <c r="B80" s="660" t="s">
        <v>3766</v>
      </c>
      <c r="C80" s="660" t="s">
        <v>2950</v>
      </c>
      <c r="D80" s="660" t="s">
        <v>3837</v>
      </c>
      <c r="E80" s="660" t="s">
        <v>3838</v>
      </c>
      <c r="F80" s="663">
        <v>106</v>
      </c>
      <c r="G80" s="663">
        <v>3074</v>
      </c>
      <c r="H80" s="663">
        <v>1</v>
      </c>
      <c r="I80" s="663">
        <v>29</v>
      </c>
      <c r="J80" s="663">
        <v>86</v>
      </c>
      <c r="K80" s="663">
        <v>2494</v>
      </c>
      <c r="L80" s="663">
        <v>0.81132075471698117</v>
      </c>
      <c r="M80" s="663">
        <v>29</v>
      </c>
      <c r="N80" s="663">
        <v>95</v>
      </c>
      <c r="O80" s="663">
        <v>2826</v>
      </c>
      <c r="P80" s="676">
        <v>0.91932335718932989</v>
      </c>
      <c r="Q80" s="664">
        <v>29.747368421052631</v>
      </c>
    </row>
    <row r="81" spans="1:17" ht="14.4" customHeight="1" x14ac:dyDescent="0.3">
      <c r="A81" s="659" t="s">
        <v>3765</v>
      </c>
      <c r="B81" s="660" t="s">
        <v>3766</v>
      </c>
      <c r="C81" s="660" t="s">
        <v>2950</v>
      </c>
      <c r="D81" s="660" t="s">
        <v>3839</v>
      </c>
      <c r="E81" s="660" t="s">
        <v>3840</v>
      </c>
      <c r="F81" s="663">
        <v>62</v>
      </c>
      <c r="G81" s="663">
        <v>1922</v>
      </c>
      <c r="H81" s="663">
        <v>1</v>
      </c>
      <c r="I81" s="663">
        <v>31</v>
      </c>
      <c r="J81" s="663">
        <v>53</v>
      </c>
      <c r="K81" s="663">
        <v>1643</v>
      </c>
      <c r="L81" s="663">
        <v>0.85483870967741937</v>
      </c>
      <c r="M81" s="663">
        <v>31</v>
      </c>
      <c r="N81" s="663">
        <v>72</v>
      </c>
      <c r="O81" s="663">
        <v>2232</v>
      </c>
      <c r="P81" s="676">
        <v>1.1612903225806452</v>
      </c>
      <c r="Q81" s="664">
        <v>31</v>
      </c>
    </row>
    <row r="82" spans="1:17" ht="14.4" customHeight="1" x14ac:dyDescent="0.3">
      <c r="A82" s="659" t="s">
        <v>3765</v>
      </c>
      <c r="B82" s="660" t="s">
        <v>3766</v>
      </c>
      <c r="C82" s="660" t="s">
        <v>2950</v>
      </c>
      <c r="D82" s="660" t="s">
        <v>3841</v>
      </c>
      <c r="E82" s="660" t="s">
        <v>3842</v>
      </c>
      <c r="F82" s="663">
        <v>72</v>
      </c>
      <c r="G82" s="663">
        <v>1944</v>
      </c>
      <c r="H82" s="663">
        <v>1</v>
      </c>
      <c r="I82" s="663">
        <v>27</v>
      </c>
      <c r="J82" s="663">
        <v>66</v>
      </c>
      <c r="K82" s="663">
        <v>1782</v>
      </c>
      <c r="L82" s="663">
        <v>0.91666666666666663</v>
      </c>
      <c r="M82" s="663">
        <v>27</v>
      </c>
      <c r="N82" s="663">
        <v>76</v>
      </c>
      <c r="O82" s="663">
        <v>2052</v>
      </c>
      <c r="P82" s="676">
        <v>1.0555555555555556</v>
      </c>
      <c r="Q82" s="664">
        <v>27</v>
      </c>
    </row>
    <row r="83" spans="1:17" ht="14.4" customHeight="1" x14ac:dyDescent="0.3">
      <c r="A83" s="659" t="s">
        <v>3765</v>
      </c>
      <c r="B83" s="660" t="s">
        <v>3766</v>
      </c>
      <c r="C83" s="660" t="s">
        <v>2950</v>
      </c>
      <c r="D83" s="660" t="s">
        <v>3843</v>
      </c>
      <c r="E83" s="660" t="s">
        <v>3844</v>
      </c>
      <c r="F83" s="663">
        <v>1</v>
      </c>
      <c r="G83" s="663">
        <v>253</v>
      </c>
      <c r="H83" s="663">
        <v>1</v>
      </c>
      <c r="I83" s="663">
        <v>253</v>
      </c>
      <c r="J83" s="663"/>
      <c r="K83" s="663"/>
      <c r="L83" s="663"/>
      <c r="M83" s="663"/>
      <c r="N83" s="663"/>
      <c r="O83" s="663"/>
      <c r="P83" s="676"/>
      <c r="Q83" s="664"/>
    </row>
    <row r="84" spans="1:17" ht="14.4" customHeight="1" x14ac:dyDescent="0.3">
      <c r="A84" s="659" t="s">
        <v>3765</v>
      </c>
      <c r="B84" s="660" t="s">
        <v>3766</v>
      </c>
      <c r="C84" s="660" t="s">
        <v>2950</v>
      </c>
      <c r="D84" s="660" t="s">
        <v>3845</v>
      </c>
      <c r="E84" s="660" t="s">
        <v>3846</v>
      </c>
      <c r="F84" s="663">
        <v>2</v>
      </c>
      <c r="G84" s="663">
        <v>44</v>
      </c>
      <c r="H84" s="663">
        <v>1</v>
      </c>
      <c r="I84" s="663">
        <v>22</v>
      </c>
      <c r="J84" s="663">
        <v>2</v>
      </c>
      <c r="K84" s="663">
        <v>44</v>
      </c>
      <c r="L84" s="663">
        <v>1</v>
      </c>
      <c r="M84" s="663">
        <v>22</v>
      </c>
      <c r="N84" s="663">
        <v>2</v>
      </c>
      <c r="O84" s="663">
        <v>44</v>
      </c>
      <c r="P84" s="676">
        <v>1</v>
      </c>
      <c r="Q84" s="664">
        <v>22</v>
      </c>
    </row>
    <row r="85" spans="1:17" ht="14.4" customHeight="1" x14ac:dyDescent="0.3">
      <c r="A85" s="659" t="s">
        <v>3765</v>
      </c>
      <c r="B85" s="660" t="s">
        <v>3766</v>
      </c>
      <c r="C85" s="660" t="s">
        <v>2950</v>
      </c>
      <c r="D85" s="660" t="s">
        <v>3847</v>
      </c>
      <c r="E85" s="660" t="s">
        <v>3848</v>
      </c>
      <c r="F85" s="663">
        <v>72</v>
      </c>
      <c r="G85" s="663">
        <v>1800</v>
      </c>
      <c r="H85" s="663">
        <v>1</v>
      </c>
      <c r="I85" s="663">
        <v>25</v>
      </c>
      <c r="J85" s="663">
        <v>69</v>
      </c>
      <c r="K85" s="663">
        <v>1725</v>
      </c>
      <c r="L85" s="663">
        <v>0.95833333333333337</v>
      </c>
      <c r="M85" s="663">
        <v>25</v>
      </c>
      <c r="N85" s="663">
        <v>86</v>
      </c>
      <c r="O85" s="663">
        <v>2150</v>
      </c>
      <c r="P85" s="676">
        <v>1.1944444444444444</v>
      </c>
      <c r="Q85" s="664">
        <v>25</v>
      </c>
    </row>
    <row r="86" spans="1:17" ht="14.4" customHeight="1" x14ac:dyDescent="0.3">
      <c r="A86" s="659" t="s">
        <v>3765</v>
      </c>
      <c r="B86" s="660" t="s">
        <v>3766</v>
      </c>
      <c r="C86" s="660" t="s">
        <v>2950</v>
      </c>
      <c r="D86" s="660" t="s">
        <v>3849</v>
      </c>
      <c r="E86" s="660" t="s">
        <v>3850</v>
      </c>
      <c r="F86" s="663"/>
      <c r="G86" s="663"/>
      <c r="H86" s="663"/>
      <c r="I86" s="663"/>
      <c r="J86" s="663">
        <v>1</v>
      </c>
      <c r="K86" s="663">
        <v>33</v>
      </c>
      <c r="L86" s="663"/>
      <c r="M86" s="663">
        <v>33</v>
      </c>
      <c r="N86" s="663">
        <v>1</v>
      </c>
      <c r="O86" s="663">
        <v>33</v>
      </c>
      <c r="P86" s="676"/>
      <c r="Q86" s="664">
        <v>33</v>
      </c>
    </row>
    <row r="87" spans="1:17" ht="14.4" customHeight="1" x14ac:dyDescent="0.3">
      <c r="A87" s="659" t="s">
        <v>3765</v>
      </c>
      <c r="B87" s="660" t="s">
        <v>3766</v>
      </c>
      <c r="C87" s="660" t="s">
        <v>2950</v>
      </c>
      <c r="D87" s="660" t="s">
        <v>3851</v>
      </c>
      <c r="E87" s="660" t="s">
        <v>3852</v>
      </c>
      <c r="F87" s="663"/>
      <c r="G87" s="663"/>
      <c r="H87" s="663"/>
      <c r="I87" s="663"/>
      <c r="J87" s="663"/>
      <c r="K87" s="663"/>
      <c r="L87" s="663"/>
      <c r="M87" s="663"/>
      <c r="N87" s="663">
        <v>1</v>
      </c>
      <c r="O87" s="663">
        <v>30</v>
      </c>
      <c r="P87" s="676"/>
      <c r="Q87" s="664">
        <v>30</v>
      </c>
    </row>
    <row r="88" spans="1:17" ht="14.4" customHeight="1" x14ac:dyDescent="0.3">
      <c r="A88" s="659" t="s">
        <v>3765</v>
      </c>
      <c r="B88" s="660" t="s">
        <v>3766</v>
      </c>
      <c r="C88" s="660" t="s">
        <v>2950</v>
      </c>
      <c r="D88" s="660" t="s">
        <v>3853</v>
      </c>
      <c r="E88" s="660" t="s">
        <v>3854</v>
      </c>
      <c r="F88" s="663">
        <v>5</v>
      </c>
      <c r="G88" s="663">
        <v>130</v>
      </c>
      <c r="H88" s="663">
        <v>1</v>
      </c>
      <c r="I88" s="663">
        <v>26</v>
      </c>
      <c r="J88" s="663">
        <v>1</v>
      </c>
      <c r="K88" s="663">
        <v>26</v>
      </c>
      <c r="L88" s="663">
        <v>0.2</v>
      </c>
      <c r="M88" s="663">
        <v>26</v>
      </c>
      <c r="N88" s="663">
        <v>9</v>
      </c>
      <c r="O88" s="663">
        <v>234</v>
      </c>
      <c r="P88" s="676">
        <v>1.8</v>
      </c>
      <c r="Q88" s="664">
        <v>26</v>
      </c>
    </row>
    <row r="89" spans="1:17" ht="14.4" customHeight="1" x14ac:dyDescent="0.3">
      <c r="A89" s="659" t="s">
        <v>3765</v>
      </c>
      <c r="B89" s="660" t="s">
        <v>3766</v>
      </c>
      <c r="C89" s="660" t="s">
        <v>2950</v>
      </c>
      <c r="D89" s="660" t="s">
        <v>3855</v>
      </c>
      <c r="E89" s="660" t="s">
        <v>3856</v>
      </c>
      <c r="F89" s="663"/>
      <c r="G89" s="663"/>
      <c r="H89" s="663"/>
      <c r="I89" s="663"/>
      <c r="J89" s="663"/>
      <c r="K89" s="663"/>
      <c r="L89" s="663"/>
      <c r="M89" s="663"/>
      <c r="N89" s="663">
        <v>1</v>
      </c>
      <c r="O89" s="663">
        <v>84</v>
      </c>
      <c r="P89" s="676"/>
      <c r="Q89" s="664">
        <v>84</v>
      </c>
    </row>
    <row r="90" spans="1:17" ht="14.4" customHeight="1" x14ac:dyDescent="0.3">
      <c r="A90" s="659" t="s">
        <v>3765</v>
      </c>
      <c r="B90" s="660" t="s">
        <v>3766</v>
      </c>
      <c r="C90" s="660" t="s">
        <v>2950</v>
      </c>
      <c r="D90" s="660" t="s">
        <v>3857</v>
      </c>
      <c r="E90" s="660" t="s">
        <v>3858</v>
      </c>
      <c r="F90" s="663">
        <v>6</v>
      </c>
      <c r="G90" s="663">
        <v>1038</v>
      </c>
      <c r="H90" s="663">
        <v>1</v>
      </c>
      <c r="I90" s="663">
        <v>173</v>
      </c>
      <c r="J90" s="663">
        <v>1</v>
      </c>
      <c r="K90" s="663">
        <v>174</v>
      </c>
      <c r="L90" s="663">
        <v>0.16763005780346821</v>
      </c>
      <c r="M90" s="663">
        <v>174</v>
      </c>
      <c r="N90" s="663">
        <v>5</v>
      </c>
      <c r="O90" s="663">
        <v>875</v>
      </c>
      <c r="P90" s="676">
        <v>0.84296724470134876</v>
      </c>
      <c r="Q90" s="664">
        <v>175</v>
      </c>
    </row>
    <row r="91" spans="1:17" ht="14.4" customHeight="1" x14ac:dyDescent="0.3">
      <c r="A91" s="659" t="s">
        <v>3765</v>
      </c>
      <c r="B91" s="660" t="s">
        <v>3766</v>
      </c>
      <c r="C91" s="660" t="s">
        <v>2950</v>
      </c>
      <c r="D91" s="660" t="s">
        <v>3859</v>
      </c>
      <c r="E91" s="660" t="s">
        <v>3860</v>
      </c>
      <c r="F91" s="663">
        <v>1</v>
      </c>
      <c r="G91" s="663">
        <v>250</v>
      </c>
      <c r="H91" s="663">
        <v>1</v>
      </c>
      <c r="I91" s="663">
        <v>250</v>
      </c>
      <c r="J91" s="663"/>
      <c r="K91" s="663"/>
      <c r="L91" s="663"/>
      <c r="M91" s="663"/>
      <c r="N91" s="663"/>
      <c r="O91" s="663"/>
      <c r="P91" s="676"/>
      <c r="Q91" s="664"/>
    </row>
    <row r="92" spans="1:17" ht="14.4" customHeight="1" x14ac:dyDescent="0.3">
      <c r="A92" s="659" t="s">
        <v>3765</v>
      </c>
      <c r="B92" s="660" t="s">
        <v>3766</v>
      </c>
      <c r="C92" s="660" t="s">
        <v>2950</v>
      </c>
      <c r="D92" s="660" t="s">
        <v>3861</v>
      </c>
      <c r="E92" s="660" t="s">
        <v>3862</v>
      </c>
      <c r="F92" s="663">
        <v>14</v>
      </c>
      <c r="G92" s="663">
        <v>210</v>
      </c>
      <c r="H92" s="663">
        <v>1</v>
      </c>
      <c r="I92" s="663">
        <v>15</v>
      </c>
      <c r="J92" s="663">
        <v>12</v>
      </c>
      <c r="K92" s="663">
        <v>180</v>
      </c>
      <c r="L92" s="663">
        <v>0.8571428571428571</v>
      </c>
      <c r="M92" s="663">
        <v>15</v>
      </c>
      <c r="N92" s="663">
        <v>21</v>
      </c>
      <c r="O92" s="663">
        <v>315</v>
      </c>
      <c r="P92" s="676">
        <v>1.5</v>
      </c>
      <c r="Q92" s="664">
        <v>15</v>
      </c>
    </row>
    <row r="93" spans="1:17" ht="14.4" customHeight="1" x14ac:dyDescent="0.3">
      <c r="A93" s="659" t="s">
        <v>3765</v>
      </c>
      <c r="B93" s="660" t="s">
        <v>3766</v>
      </c>
      <c r="C93" s="660" t="s">
        <v>2950</v>
      </c>
      <c r="D93" s="660" t="s">
        <v>3863</v>
      </c>
      <c r="E93" s="660" t="s">
        <v>3864</v>
      </c>
      <c r="F93" s="663">
        <v>2</v>
      </c>
      <c r="G93" s="663">
        <v>46</v>
      </c>
      <c r="H93" s="663">
        <v>1</v>
      </c>
      <c r="I93" s="663">
        <v>23</v>
      </c>
      <c r="J93" s="663">
        <v>1</v>
      </c>
      <c r="K93" s="663">
        <v>23</v>
      </c>
      <c r="L93" s="663">
        <v>0.5</v>
      </c>
      <c r="M93" s="663">
        <v>23</v>
      </c>
      <c r="N93" s="663">
        <v>4</v>
      </c>
      <c r="O93" s="663">
        <v>92</v>
      </c>
      <c r="P93" s="676">
        <v>2</v>
      </c>
      <c r="Q93" s="664">
        <v>23</v>
      </c>
    </row>
    <row r="94" spans="1:17" ht="14.4" customHeight="1" x14ac:dyDescent="0.3">
      <c r="A94" s="659" t="s">
        <v>3765</v>
      </c>
      <c r="B94" s="660" t="s">
        <v>3766</v>
      </c>
      <c r="C94" s="660" t="s">
        <v>2950</v>
      </c>
      <c r="D94" s="660" t="s">
        <v>3865</v>
      </c>
      <c r="E94" s="660" t="s">
        <v>3866</v>
      </c>
      <c r="F94" s="663">
        <v>2</v>
      </c>
      <c r="G94" s="663">
        <v>498</v>
      </c>
      <c r="H94" s="663">
        <v>1</v>
      </c>
      <c r="I94" s="663">
        <v>249</v>
      </c>
      <c r="J94" s="663"/>
      <c r="K94" s="663"/>
      <c r="L94" s="663"/>
      <c r="M94" s="663"/>
      <c r="N94" s="663"/>
      <c r="O94" s="663"/>
      <c r="P94" s="676"/>
      <c r="Q94" s="664"/>
    </row>
    <row r="95" spans="1:17" ht="14.4" customHeight="1" x14ac:dyDescent="0.3">
      <c r="A95" s="659" t="s">
        <v>3765</v>
      </c>
      <c r="B95" s="660" t="s">
        <v>3766</v>
      </c>
      <c r="C95" s="660" t="s">
        <v>2950</v>
      </c>
      <c r="D95" s="660" t="s">
        <v>3867</v>
      </c>
      <c r="E95" s="660" t="s">
        <v>3868</v>
      </c>
      <c r="F95" s="663">
        <v>1</v>
      </c>
      <c r="G95" s="663">
        <v>37</v>
      </c>
      <c r="H95" s="663">
        <v>1</v>
      </c>
      <c r="I95" s="663">
        <v>37</v>
      </c>
      <c r="J95" s="663">
        <v>1</v>
      </c>
      <c r="K95" s="663">
        <v>37</v>
      </c>
      <c r="L95" s="663">
        <v>1</v>
      </c>
      <c r="M95" s="663">
        <v>37</v>
      </c>
      <c r="N95" s="663">
        <v>2</v>
      </c>
      <c r="O95" s="663">
        <v>74</v>
      </c>
      <c r="P95" s="676">
        <v>2</v>
      </c>
      <c r="Q95" s="664">
        <v>37</v>
      </c>
    </row>
    <row r="96" spans="1:17" ht="14.4" customHeight="1" x14ac:dyDescent="0.3">
      <c r="A96" s="659" t="s">
        <v>3765</v>
      </c>
      <c r="B96" s="660" t="s">
        <v>3766</v>
      </c>
      <c r="C96" s="660" t="s">
        <v>2950</v>
      </c>
      <c r="D96" s="660" t="s">
        <v>3869</v>
      </c>
      <c r="E96" s="660" t="s">
        <v>3870</v>
      </c>
      <c r="F96" s="663">
        <v>76</v>
      </c>
      <c r="G96" s="663">
        <v>1748</v>
      </c>
      <c r="H96" s="663">
        <v>1</v>
      </c>
      <c r="I96" s="663">
        <v>23</v>
      </c>
      <c r="J96" s="663">
        <v>63</v>
      </c>
      <c r="K96" s="663">
        <v>1449</v>
      </c>
      <c r="L96" s="663">
        <v>0.82894736842105265</v>
      </c>
      <c r="M96" s="663">
        <v>23</v>
      </c>
      <c r="N96" s="663">
        <v>80</v>
      </c>
      <c r="O96" s="663">
        <v>1840</v>
      </c>
      <c r="P96" s="676">
        <v>1.0526315789473684</v>
      </c>
      <c r="Q96" s="664">
        <v>23</v>
      </c>
    </row>
    <row r="97" spans="1:17" ht="14.4" customHeight="1" x14ac:dyDescent="0.3">
      <c r="A97" s="659" t="s">
        <v>3765</v>
      </c>
      <c r="B97" s="660" t="s">
        <v>3766</v>
      </c>
      <c r="C97" s="660" t="s">
        <v>2950</v>
      </c>
      <c r="D97" s="660" t="s">
        <v>3871</v>
      </c>
      <c r="E97" s="660" t="s">
        <v>3872</v>
      </c>
      <c r="F97" s="663"/>
      <c r="G97" s="663"/>
      <c r="H97" s="663"/>
      <c r="I97" s="663"/>
      <c r="J97" s="663">
        <v>1</v>
      </c>
      <c r="K97" s="663">
        <v>169</v>
      </c>
      <c r="L97" s="663"/>
      <c r="M97" s="663">
        <v>169</v>
      </c>
      <c r="N97" s="663"/>
      <c r="O97" s="663"/>
      <c r="P97" s="676"/>
      <c r="Q97" s="664"/>
    </row>
    <row r="98" spans="1:17" ht="14.4" customHeight="1" x14ac:dyDescent="0.3">
      <c r="A98" s="659" t="s">
        <v>3765</v>
      </c>
      <c r="B98" s="660" t="s">
        <v>3766</v>
      </c>
      <c r="C98" s="660" t="s">
        <v>2950</v>
      </c>
      <c r="D98" s="660" t="s">
        <v>3873</v>
      </c>
      <c r="E98" s="660" t="s">
        <v>3874</v>
      </c>
      <c r="F98" s="663">
        <v>2</v>
      </c>
      <c r="G98" s="663">
        <v>662</v>
      </c>
      <c r="H98" s="663">
        <v>1</v>
      </c>
      <c r="I98" s="663">
        <v>331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3765</v>
      </c>
      <c r="B99" s="660" t="s">
        <v>3766</v>
      </c>
      <c r="C99" s="660" t="s">
        <v>2950</v>
      </c>
      <c r="D99" s="660" t="s">
        <v>3875</v>
      </c>
      <c r="E99" s="660" t="s">
        <v>3876</v>
      </c>
      <c r="F99" s="663">
        <v>6</v>
      </c>
      <c r="G99" s="663">
        <v>174</v>
      </c>
      <c r="H99" s="663">
        <v>1</v>
      </c>
      <c r="I99" s="663">
        <v>29</v>
      </c>
      <c r="J99" s="663">
        <v>3</v>
      </c>
      <c r="K99" s="663">
        <v>87</v>
      </c>
      <c r="L99" s="663">
        <v>0.5</v>
      </c>
      <c r="M99" s="663">
        <v>29</v>
      </c>
      <c r="N99" s="663">
        <v>11</v>
      </c>
      <c r="O99" s="663">
        <v>319</v>
      </c>
      <c r="P99" s="676">
        <v>1.8333333333333333</v>
      </c>
      <c r="Q99" s="664">
        <v>29</v>
      </c>
    </row>
    <row r="100" spans="1:17" ht="14.4" customHeight="1" x14ac:dyDescent="0.3">
      <c r="A100" s="659" t="s">
        <v>3765</v>
      </c>
      <c r="B100" s="660" t="s">
        <v>3766</v>
      </c>
      <c r="C100" s="660" t="s">
        <v>2950</v>
      </c>
      <c r="D100" s="660" t="s">
        <v>3877</v>
      </c>
      <c r="E100" s="660" t="s">
        <v>3878</v>
      </c>
      <c r="F100" s="663"/>
      <c r="G100" s="663"/>
      <c r="H100" s="663"/>
      <c r="I100" s="663"/>
      <c r="J100" s="663">
        <v>1</v>
      </c>
      <c r="K100" s="663">
        <v>176</v>
      </c>
      <c r="L100" s="663"/>
      <c r="M100" s="663">
        <v>176</v>
      </c>
      <c r="N100" s="663"/>
      <c r="O100" s="663"/>
      <c r="P100" s="676"/>
      <c r="Q100" s="664"/>
    </row>
    <row r="101" spans="1:17" ht="14.4" customHeight="1" x14ac:dyDescent="0.3">
      <c r="A101" s="659" t="s">
        <v>3765</v>
      </c>
      <c r="B101" s="660" t="s">
        <v>3766</v>
      </c>
      <c r="C101" s="660" t="s">
        <v>2950</v>
      </c>
      <c r="D101" s="660" t="s">
        <v>3879</v>
      </c>
      <c r="E101" s="660" t="s">
        <v>3880</v>
      </c>
      <c r="F101" s="663"/>
      <c r="G101" s="663"/>
      <c r="H101" s="663"/>
      <c r="I101" s="663"/>
      <c r="J101" s="663"/>
      <c r="K101" s="663"/>
      <c r="L101" s="663"/>
      <c r="M101" s="663"/>
      <c r="N101" s="663">
        <v>1</v>
      </c>
      <c r="O101" s="663">
        <v>15</v>
      </c>
      <c r="P101" s="676"/>
      <c r="Q101" s="664">
        <v>15</v>
      </c>
    </row>
    <row r="102" spans="1:17" ht="14.4" customHeight="1" x14ac:dyDescent="0.3">
      <c r="A102" s="659" t="s">
        <v>3765</v>
      </c>
      <c r="B102" s="660" t="s">
        <v>3766</v>
      </c>
      <c r="C102" s="660" t="s">
        <v>2950</v>
      </c>
      <c r="D102" s="660" t="s">
        <v>3881</v>
      </c>
      <c r="E102" s="660" t="s">
        <v>3882</v>
      </c>
      <c r="F102" s="663">
        <v>13</v>
      </c>
      <c r="G102" s="663">
        <v>247</v>
      </c>
      <c r="H102" s="663">
        <v>1</v>
      </c>
      <c r="I102" s="663">
        <v>19</v>
      </c>
      <c r="J102" s="663">
        <v>9</v>
      </c>
      <c r="K102" s="663">
        <v>171</v>
      </c>
      <c r="L102" s="663">
        <v>0.69230769230769229</v>
      </c>
      <c r="M102" s="663">
        <v>19</v>
      </c>
      <c r="N102" s="663">
        <v>19</v>
      </c>
      <c r="O102" s="663">
        <v>361</v>
      </c>
      <c r="P102" s="676">
        <v>1.4615384615384615</v>
      </c>
      <c r="Q102" s="664">
        <v>19</v>
      </c>
    </row>
    <row r="103" spans="1:17" ht="14.4" customHeight="1" x14ac:dyDescent="0.3">
      <c r="A103" s="659" t="s">
        <v>3765</v>
      </c>
      <c r="B103" s="660" t="s">
        <v>3766</v>
      </c>
      <c r="C103" s="660" t="s">
        <v>2950</v>
      </c>
      <c r="D103" s="660" t="s">
        <v>3883</v>
      </c>
      <c r="E103" s="660" t="s">
        <v>3884</v>
      </c>
      <c r="F103" s="663">
        <v>18</v>
      </c>
      <c r="G103" s="663">
        <v>360</v>
      </c>
      <c r="H103" s="663">
        <v>1</v>
      </c>
      <c r="I103" s="663">
        <v>20</v>
      </c>
      <c r="J103" s="663">
        <v>9</v>
      </c>
      <c r="K103" s="663">
        <v>180</v>
      </c>
      <c r="L103" s="663">
        <v>0.5</v>
      </c>
      <c r="M103" s="663">
        <v>20</v>
      </c>
      <c r="N103" s="663">
        <v>9</v>
      </c>
      <c r="O103" s="663">
        <v>180</v>
      </c>
      <c r="P103" s="676">
        <v>0.5</v>
      </c>
      <c r="Q103" s="664">
        <v>20</v>
      </c>
    </row>
    <row r="104" spans="1:17" ht="14.4" customHeight="1" x14ac:dyDescent="0.3">
      <c r="A104" s="659" t="s">
        <v>3765</v>
      </c>
      <c r="B104" s="660" t="s">
        <v>3766</v>
      </c>
      <c r="C104" s="660" t="s">
        <v>2950</v>
      </c>
      <c r="D104" s="660" t="s">
        <v>3885</v>
      </c>
      <c r="E104" s="660" t="s">
        <v>3886</v>
      </c>
      <c r="F104" s="663"/>
      <c r="G104" s="663"/>
      <c r="H104" s="663"/>
      <c r="I104" s="663"/>
      <c r="J104" s="663">
        <v>1</v>
      </c>
      <c r="K104" s="663">
        <v>266</v>
      </c>
      <c r="L104" s="663"/>
      <c r="M104" s="663">
        <v>266</v>
      </c>
      <c r="N104" s="663"/>
      <c r="O104" s="663"/>
      <c r="P104" s="676"/>
      <c r="Q104" s="664"/>
    </row>
    <row r="105" spans="1:17" ht="14.4" customHeight="1" x14ac:dyDescent="0.3">
      <c r="A105" s="659" t="s">
        <v>3765</v>
      </c>
      <c r="B105" s="660" t="s">
        <v>3766</v>
      </c>
      <c r="C105" s="660" t="s">
        <v>2950</v>
      </c>
      <c r="D105" s="660" t="s">
        <v>3887</v>
      </c>
      <c r="E105" s="660" t="s">
        <v>3888</v>
      </c>
      <c r="F105" s="663"/>
      <c r="G105" s="663"/>
      <c r="H105" s="663"/>
      <c r="I105" s="663"/>
      <c r="J105" s="663">
        <v>1</v>
      </c>
      <c r="K105" s="663">
        <v>172</v>
      </c>
      <c r="L105" s="663"/>
      <c r="M105" s="663">
        <v>172</v>
      </c>
      <c r="N105" s="663"/>
      <c r="O105" s="663"/>
      <c r="P105" s="676"/>
      <c r="Q105" s="664"/>
    </row>
    <row r="106" spans="1:17" ht="14.4" customHeight="1" x14ac:dyDescent="0.3">
      <c r="A106" s="659" t="s">
        <v>3765</v>
      </c>
      <c r="B106" s="660" t="s">
        <v>3766</v>
      </c>
      <c r="C106" s="660" t="s">
        <v>2950</v>
      </c>
      <c r="D106" s="660" t="s">
        <v>3889</v>
      </c>
      <c r="E106" s="660" t="s">
        <v>3890</v>
      </c>
      <c r="F106" s="663"/>
      <c r="G106" s="663"/>
      <c r="H106" s="663"/>
      <c r="I106" s="663"/>
      <c r="J106" s="663">
        <v>1</v>
      </c>
      <c r="K106" s="663">
        <v>84</v>
      </c>
      <c r="L106" s="663"/>
      <c r="M106" s="663">
        <v>84</v>
      </c>
      <c r="N106" s="663">
        <v>1</v>
      </c>
      <c r="O106" s="663">
        <v>84</v>
      </c>
      <c r="P106" s="676"/>
      <c r="Q106" s="664">
        <v>84</v>
      </c>
    </row>
    <row r="107" spans="1:17" ht="14.4" customHeight="1" x14ac:dyDescent="0.3">
      <c r="A107" s="659" t="s">
        <v>3765</v>
      </c>
      <c r="B107" s="660" t="s">
        <v>3766</v>
      </c>
      <c r="C107" s="660" t="s">
        <v>2950</v>
      </c>
      <c r="D107" s="660" t="s">
        <v>3891</v>
      </c>
      <c r="E107" s="660" t="s">
        <v>3892</v>
      </c>
      <c r="F107" s="663">
        <v>1</v>
      </c>
      <c r="G107" s="663">
        <v>78</v>
      </c>
      <c r="H107" s="663">
        <v>1</v>
      </c>
      <c r="I107" s="663">
        <v>78</v>
      </c>
      <c r="J107" s="663"/>
      <c r="K107" s="663"/>
      <c r="L107" s="663"/>
      <c r="M107" s="663"/>
      <c r="N107" s="663"/>
      <c r="O107" s="663"/>
      <c r="P107" s="676"/>
      <c r="Q107" s="664"/>
    </row>
    <row r="108" spans="1:17" ht="14.4" customHeight="1" x14ac:dyDescent="0.3">
      <c r="A108" s="659" t="s">
        <v>3765</v>
      </c>
      <c r="B108" s="660" t="s">
        <v>3766</v>
      </c>
      <c r="C108" s="660" t="s">
        <v>2950</v>
      </c>
      <c r="D108" s="660" t="s">
        <v>3893</v>
      </c>
      <c r="E108" s="660" t="s">
        <v>3894</v>
      </c>
      <c r="F108" s="663">
        <v>2</v>
      </c>
      <c r="G108" s="663">
        <v>44</v>
      </c>
      <c r="H108" s="663">
        <v>1</v>
      </c>
      <c r="I108" s="663">
        <v>22</v>
      </c>
      <c r="J108" s="663"/>
      <c r="K108" s="663"/>
      <c r="L108" s="663"/>
      <c r="M108" s="663"/>
      <c r="N108" s="663">
        <v>4</v>
      </c>
      <c r="O108" s="663">
        <v>88</v>
      </c>
      <c r="P108" s="676">
        <v>2</v>
      </c>
      <c r="Q108" s="664">
        <v>22</v>
      </c>
    </row>
    <row r="109" spans="1:17" ht="14.4" customHeight="1" x14ac:dyDescent="0.3">
      <c r="A109" s="659" t="s">
        <v>3765</v>
      </c>
      <c r="B109" s="660" t="s">
        <v>3766</v>
      </c>
      <c r="C109" s="660" t="s">
        <v>2950</v>
      </c>
      <c r="D109" s="660" t="s">
        <v>3895</v>
      </c>
      <c r="E109" s="660" t="s">
        <v>3896</v>
      </c>
      <c r="F109" s="663">
        <v>3</v>
      </c>
      <c r="G109" s="663">
        <v>1485</v>
      </c>
      <c r="H109" s="663">
        <v>1</v>
      </c>
      <c r="I109" s="663">
        <v>495</v>
      </c>
      <c r="J109" s="663">
        <v>1</v>
      </c>
      <c r="K109" s="663">
        <v>495</v>
      </c>
      <c r="L109" s="663">
        <v>0.33333333333333331</v>
      </c>
      <c r="M109" s="663">
        <v>495</v>
      </c>
      <c r="N109" s="663"/>
      <c r="O109" s="663"/>
      <c r="P109" s="676"/>
      <c r="Q109" s="664"/>
    </row>
    <row r="110" spans="1:17" ht="14.4" customHeight="1" x14ac:dyDescent="0.3">
      <c r="A110" s="659" t="s">
        <v>3765</v>
      </c>
      <c r="B110" s="660" t="s">
        <v>3766</v>
      </c>
      <c r="C110" s="660" t="s">
        <v>2950</v>
      </c>
      <c r="D110" s="660" t="s">
        <v>3897</v>
      </c>
      <c r="E110" s="660" t="s">
        <v>3898</v>
      </c>
      <c r="F110" s="663">
        <v>1</v>
      </c>
      <c r="G110" s="663">
        <v>562</v>
      </c>
      <c r="H110" s="663">
        <v>1</v>
      </c>
      <c r="I110" s="663">
        <v>562</v>
      </c>
      <c r="J110" s="663"/>
      <c r="K110" s="663"/>
      <c r="L110" s="663"/>
      <c r="M110" s="663"/>
      <c r="N110" s="663">
        <v>1</v>
      </c>
      <c r="O110" s="663">
        <v>564</v>
      </c>
      <c r="P110" s="676">
        <v>1.0035587188612101</v>
      </c>
      <c r="Q110" s="664">
        <v>564</v>
      </c>
    </row>
    <row r="111" spans="1:17" ht="14.4" customHeight="1" x14ac:dyDescent="0.3">
      <c r="A111" s="659" t="s">
        <v>3765</v>
      </c>
      <c r="B111" s="660" t="s">
        <v>3766</v>
      </c>
      <c r="C111" s="660" t="s">
        <v>2950</v>
      </c>
      <c r="D111" s="660" t="s">
        <v>3722</v>
      </c>
      <c r="E111" s="660" t="s">
        <v>3723</v>
      </c>
      <c r="F111" s="663">
        <v>1</v>
      </c>
      <c r="G111" s="663">
        <v>1000</v>
      </c>
      <c r="H111" s="663">
        <v>1</v>
      </c>
      <c r="I111" s="663">
        <v>1000</v>
      </c>
      <c r="J111" s="663"/>
      <c r="K111" s="663"/>
      <c r="L111" s="663"/>
      <c r="M111" s="663"/>
      <c r="N111" s="663">
        <v>1</v>
      </c>
      <c r="O111" s="663">
        <v>1002</v>
      </c>
      <c r="P111" s="676">
        <v>1.002</v>
      </c>
      <c r="Q111" s="664">
        <v>1002</v>
      </c>
    </row>
    <row r="112" spans="1:17" ht="14.4" customHeight="1" x14ac:dyDescent="0.3">
      <c r="A112" s="659" t="s">
        <v>3765</v>
      </c>
      <c r="B112" s="660" t="s">
        <v>3766</v>
      </c>
      <c r="C112" s="660" t="s">
        <v>2950</v>
      </c>
      <c r="D112" s="660" t="s">
        <v>3899</v>
      </c>
      <c r="E112" s="660" t="s">
        <v>3900</v>
      </c>
      <c r="F112" s="663"/>
      <c r="G112" s="663"/>
      <c r="H112" s="663"/>
      <c r="I112" s="663"/>
      <c r="J112" s="663">
        <v>1</v>
      </c>
      <c r="K112" s="663">
        <v>261</v>
      </c>
      <c r="L112" s="663"/>
      <c r="M112" s="663">
        <v>261</v>
      </c>
      <c r="N112" s="663"/>
      <c r="O112" s="663"/>
      <c r="P112" s="676"/>
      <c r="Q112" s="664"/>
    </row>
    <row r="113" spans="1:17" ht="14.4" customHeight="1" x14ac:dyDescent="0.3">
      <c r="A113" s="659" t="s">
        <v>3765</v>
      </c>
      <c r="B113" s="660" t="s">
        <v>3766</v>
      </c>
      <c r="C113" s="660" t="s">
        <v>2950</v>
      </c>
      <c r="D113" s="660" t="s">
        <v>3901</v>
      </c>
      <c r="E113" s="660" t="s">
        <v>3902</v>
      </c>
      <c r="F113" s="663">
        <v>1</v>
      </c>
      <c r="G113" s="663">
        <v>310</v>
      </c>
      <c r="H113" s="663">
        <v>1</v>
      </c>
      <c r="I113" s="663">
        <v>310</v>
      </c>
      <c r="J113" s="663"/>
      <c r="K113" s="663"/>
      <c r="L113" s="663"/>
      <c r="M113" s="663"/>
      <c r="N113" s="663"/>
      <c r="O113" s="663"/>
      <c r="P113" s="676"/>
      <c r="Q113" s="664"/>
    </row>
    <row r="114" spans="1:17" ht="14.4" customHeight="1" x14ac:dyDescent="0.3">
      <c r="A114" s="659" t="s">
        <v>3765</v>
      </c>
      <c r="B114" s="660" t="s">
        <v>3766</v>
      </c>
      <c r="C114" s="660" t="s">
        <v>2950</v>
      </c>
      <c r="D114" s="660" t="s">
        <v>3903</v>
      </c>
      <c r="E114" s="660" t="s">
        <v>3904</v>
      </c>
      <c r="F114" s="663">
        <v>2</v>
      </c>
      <c r="G114" s="663">
        <v>1298</v>
      </c>
      <c r="H114" s="663">
        <v>1</v>
      </c>
      <c r="I114" s="663">
        <v>649</v>
      </c>
      <c r="J114" s="663"/>
      <c r="K114" s="663"/>
      <c r="L114" s="663"/>
      <c r="M114" s="663"/>
      <c r="N114" s="663">
        <v>1</v>
      </c>
      <c r="O114" s="663">
        <v>650</v>
      </c>
      <c r="P114" s="676">
        <v>0.50077041602465333</v>
      </c>
      <c r="Q114" s="664">
        <v>650</v>
      </c>
    </row>
    <row r="115" spans="1:17" ht="14.4" customHeight="1" x14ac:dyDescent="0.3">
      <c r="A115" s="659" t="s">
        <v>3765</v>
      </c>
      <c r="B115" s="660" t="s">
        <v>3766</v>
      </c>
      <c r="C115" s="660" t="s">
        <v>2950</v>
      </c>
      <c r="D115" s="660" t="s">
        <v>3905</v>
      </c>
      <c r="E115" s="660" t="s">
        <v>3906</v>
      </c>
      <c r="F115" s="663">
        <v>1</v>
      </c>
      <c r="G115" s="663">
        <v>291</v>
      </c>
      <c r="H115" s="663">
        <v>1</v>
      </c>
      <c r="I115" s="663">
        <v>291</v>
      </c>
      <c r="J115" s="663"/>
      <c r="K115" s="663"/>
      <c r="L115" s="663"/>
      <c r="M115" s="663"/>
      <c r="N115" s="663">
        <v>1</v>
      </c>
      <c r="O115" s="663">
        <v>292</v>
      </c>
      <c r="P115" s="676">
        <v>1.0034364261168385</v>
      </c>
      <c r="Q115" s="664">
        <v>292</v>
      </c>
    </row>
    <row r="116" spans="1:17" ht="14.4" customHeight="1" x14ac:dyDescent="0.3">
      <c r="A116" s="659" t="s">
        <v>3765</v>
      </c>
      <c r="B116" s="660" t="s">
        <v>3766</v>
      </c>
      <c r="C116" s="660" t="s">
        <v>2950</v>
      </c>
      <c r="D116" s="660" t="s">
        <v>3726</v>
      </c>
      <c r="E116" s="660" t="s">
        <v>3727</v>
      </c>
      <c r="F116" s="663">
        <v>1</v>
      </c>
      <c r="G116" s="663">
        <v>365</v>
      </c>
      <c r="H116" s="663">
        <v>1</v>
      </c>
      <c r="I116" s="663">
        <v>365</v>
      </c>
      <c r="J116" s="663"/>
      <c r="K116" s="663"/>
      <c r="L116" s="663"/>
      <c r="M116" s="663"/>
      <c r="N116" s="663"/>
      <c r="O116" s="663"/>
      <c r="P116" s="676"/>
      <c r="Q116" s="664"/>
    </row>
    <row r="117" spans="1:17" ht="14.4" customHeight="1" x14ac:dyDescent="0.3">
      <c r="A117" s="659" t="s">
        <v>3765</v>
      </c>
      <c r="B117" s="660" t="s">
        <v>3766</v>
      </c>
      <c r="C117" s="660" t="s">
        <v>2950</v>
      </c>
      <c r="D117" s="660" t="s">
        <v>3907</v>
      </c>
      <c r="E117" s="660" t="s">
        <v>3908</v>
      </c>
      <c r="F117" s="663"/>
      <c r="G117" s="663"/>
      <c r="H117" s="663"/>
      <c r="I117" s="663"/>
      <c r="J117" s="663">
        <v>1</v>
      </c>
      <c r="K117" s="663">
        <v>45</v>
      </c>
      <c r="L117" s="663"/>
      <c r="M117" s="663">
        <v>45</v>
      </c>
      <c r="N117" s="663"/>
      <c r="O117" s="663"/>
      <c r="P117" s="676"/>
      <c r="Q117" s="664"/>
    </row>
    <row r="118" spans="1:17" ht="14.4" customHeight="1" x14ac:dyDescent="0.3">
      <c r="A118" s="659" t="s">
        <v>3765</v>
      </c>
      <c r="B118" s="660" t="s">
        <v>3766</v>
      </c>
      <c r="C118" s="660" t="s">
        <v>2950</v>
      </c>
      <c r="D118" s="660" t="s">
        <v>3909</v>
      </c>
      <c r="E118" s="660" t="s">
        <v>3910</v>
      </c>
      <c r="F118" s="663"/>
      <c r="G118" s="663"/>
      <c r="H118" s="663"/>
      <c r="I118" s="663"/>
      <c r="J118" s="663"/>
      <c r="K118" s="663"/>
      <c r="L118" s="663"/>
      <c r="M118" s="663"/>
      <c r="N118" s="663">
        <v>1</v>
      </c>
      <c r="O118" s="663">
        <v>309</v>
      </c>
      <c r="P118" s="676"/>
      <c r="Q118" s="664">
        <v>309</v>
      </c>
    </row>
    <row r="119" spans="1:17" ht="14.4" customHeight="1" x14ac:dyDescent="0.3">
      <c r="A119" s="659" t="s">
        <v>3765</v>
      </c>
      <c r="B119" s="660" t="s">
        <v>3766</v>
      </c>
      <c r="C119" s="660" t="s">
        <v>2950</v>
      </c>
      <c r="D119" s="660" t="s">
        <v>3911</v>
      </c>
      <c r="E119" s="660" t="s">
        <v>3912</v>
      </c>
      <c r="F119" s="663"/>
      <c r="G119" s="663"/>
      <c r="H119" s="663"/>
      <c r="I119" s="663"/>
      <c r="J119" s="663">
        <v>3</v>
      </c>
      <c r="K119" s="663">
        <v>303</v>
      </c>
      <c r="L119" s="663"/>
      <c r="M119" s="663">
        <v>101</v>
      </c>
      <c r="N119" s="663"/>
      <c r="O119" s="663"/>
      <c r="P119" s="676"/>
      <c r="Q119" s="664"/>
    </row>
    <row r="120" spans="1:17" ht="14.4" customHeight="1" x14ac:dyDescent="0.3">
      <c r="A120" s="659" t="s">
        <v>3765</v>
      </c>
      <c r="B120" s="660" t="s">
        <v>3913</v>
      </c>
      <c r="C120" s="660" t="s">
        <v>2950</v>
      </c>
      <c r="D120" s="660" t="s">
        <v>3914</v>
      </c>
      <c r="E120" s="660" t="s">
        <v>3915</v>
      </c>
      <c r="F120" s="663"/>
      <c r="G120" s="663"/>
      <c r="H120" s="663"/>
      <c r="I120" s="663"/>
      <c r="J120" s="663">
        <v>1</v>
      </c>
      <c r="K120" s="663">
        <v>1035</v>
      </c>
      <c r="L120" s="663"/>
      <c r="M120" s="663">
        <v>1035</v>
      </c>
      <c r="N120" s="663"/>
      <c r="O120" s="663"/>
      <c r="P120" s="676"/>
      <c r="Q120" s="664"/>
    </row>
    <row r="121" spans="1:17" ht="14.4" customHeight="1" x14ac:dyDescent="0.3">
      <c r="A121" s="659" t="s">
        <v>3765</v>
      </c>
      <c r="B121" s="660" t="s">
        <v>3913</v>
      </c>
      <c r="C121" s="660" t="s">
        <v>2950</v>
      </c>
      <c r="D121" s="660" t="s">
        <v>3718</v>
      </c>
      <c r="E121" s="660" t="s">
        <v>3719</v>
      </c>
      <c r="F121" s="663">
        <v>1</v>
      </c>
      <c r="G121" s="663">
        <v>1236</v>
      </c>
      <c r="H121" s="663">
        <v>1</v>
      </c>
      <c r="I121" s="663">
        <v>1236</v>
      </c>
      <c r="J121" s="663"/>
      <c r="K121" s="663"/>
      <c r="L121" s="663"/>
      <c r="M121" s="663"/>
      <c r="N121" s="663"/>
      <c r="O121" s="663"/>
      <c r="P121" s="676"/>
      <c r="Q121" s="664"/>
    </row>
    <row r="122" spans="1:17" ht="14.4" customHeight="1" x14ac:dyDescent="0.3">
      <c r="A122" s="659" t="s">
        <v>3916</v>
      </c>
      <c r="B122" s="660" t="s">
        <v>3917</v>
      </c>
      <c r="C122" s="660" t="s">
        <v>3065</v>
      </c>
      <c r="D122" s="660" t="s">
        <v>3918</v>
      </c>
      <c r="E122" s="660" t="s">
        <v>3700</v>
      </c>
      <c r="F122" s="663">
        <v>3.6999999999999997</v>
      </c>
      <c r="G122" s="663">
        <v>4595.5499999999993</v>
      </c>
      <c r="H122" s="663">
        <v>1</v>
      </c>
      <c r="I122" s="663">
        <v>1242.0405405405404</v>
      </c>
      <c r="J122" s="663"/>
      <c r="K122" s="663"/>
      <c r="L122" s="663"/>
      <c r="M122" s="663"/>
      <c r="N122" s="663">
        <v>1.9</v>
      </c>
      <c r="O122" s="663">
        <v>1879.14</v>
      </c>
      <c r="P122" s="676">
        <v>0.40890426608349389</v>
      </c>
      <c r="Q122" s="664">
        <v>989.0210526315791</v>
      </c>
    </row>
    <row r="123" spans="1:17" ht="14.4" customHeight="1" x14ac:dyDescent="0.3">
      <c r="A123" s="659" t="s">
        <v>3916</v>
      </c>
      <c r="B123" s="660" t="s">
        <v>3917</v>
      </c>
      <c r="C123" s="660" t="s">
        <v>3065</v>
      </c>
      <c r="D123" s="660" t="s">
        <v>3919</v>
      </c>
      <c r="E123" s="660" t="s">
        <v>3920</v>
      </c>
      <c r="F123" s="663">
        <v>0.35</v>
      </c>
      <c r="G123" s="663">
        <v>4514.96</v>
      </c>
      <c r="H123" s="663">
        <v>1</v>
      </c>
      <c r="I123" s="663">
        <v>12899.885714285716</v>
      </c>
      <c r="J123" s="663">
        <v>0.04</v>
      </c>
      <c r="K123" s="663">
        <v>413.49</v>
      </c>
      <c r="L123" s="663">
        <v>9.1582206708365074E-2</v>
      </c>
      <c r="M123" s="663">
        <v>10337.25</v>
      </c>
      <c r="N123" s="663">
        <v>0.14000000000000001</v>
      </c>
      <c r="O123" s="663">
        <v>1447.23</v>
      </c>
      <c r="P123" s="676">
        <v>0.32054104576784731</v>
      </c>
      <c r="Q123" s="664">
        <v>10337.357142857141</v>
      </c>
    </row>
    <row r="124" spans="1:17" ht="14.4" customHeight="1" x14ac:dyDescent="0.3">
      <c r="A124" s="659" t="s">
        <v>3916</v>
      </c>
      <c r="B124" s="660" t="s">
        <v>3917</v>
      </c>
      <c r="C124" s="660" t="s">
        <v>3065</v>
      </c>
      <c r="D124" s="660" t="s">
        <v>3921</v>
      </c>
      <c r="E124" s="660" t="s">
        <v>3922</v>
      </c>
      <c r="F124" s="663">
        <v>1</v>
      </c>
      <c r="G124" s="663">
        <v>966.74</v>
      </c>
      <c r="H124" s="663">
        <v>1</v>
      </c>
      <c r="I124" s="663">
        <v>966.74</v>
      </c>
      <c r="J124" s="663"/>
      <c r="K124" s="663"/>
      <c r="L124" s="663"/>
      <c r="M124" s="663"/>
      <c r="N124" s="663">
        <v>1</v>
      </c>
      <c r="O124" s="663">
        <v>975.22</v>
      </c>
      <c r="P124" s="676">
        <v>1.0087717483501253</v>
      </c>
      <c r="Q124" s="664">
        <v>975.22</v>
      </c>
    </row>
    <row r="125" spans="1:17" ht="14.4" customHeight="1" x14ac:dyDescent="0.3">
      <c r="A125" s="659" t="s">
        <v>3916</v>
      </c>
      <c r="B125" s="660" t="s">
        <v>3917</v>
      </c>
      <c r="C125" s="660" t="s">
        <v>3065</v>
      </c>
      <c r="D125" s="660" t="s">
        <v>3923</v>
      </c>
      <c r="E125" s="660" t="s">
        <v>3702</v>
      </c>
      <c r="F125" s="663">
        <v>0.46</v>
      </c>
      <c r="G125" s="663">
        <v>4980.22</v>
      </c>
      <c r="H125" s="663">
        <v>1</v>
      </c>
      <c r="I125" s="663">
        <v>10826.565217391304</v>
      </c>
      <c r="J125" s="663">
        <v>0.41000000000000003</v>
      </c>
      <c r="K125" s="663">
        <v>4461.68</v>
      </c>
      <c r="L125" s="663">
        <v>0.89588010168225496</v>
      </c>
      <c r="M125" s="663">
        <v>10882.146341463415</v>
      </c>
      <c r="N125" s="663">
        <v>0.61</v>
      </c>
      <c r="O125" s="663">
        <v>6662.12</v>
      </c>
      <c r="P125" s="676">
        <v>1.3377160045138567</v>
      </c>
      <c r="Q125" s="664">
        <v>10921.508196721312</v>
      </c>
    </row>
    <row r="126" spans="1:17" ht="14.4" customHeight="1" x14ac:dyDescent="0.3">
      <c r="A126" s="659" t="s">
        <v>3916</v>
      </c>
      <c r="B126" s="660" t="s">
        <v>3917</v>
      </c>
      <c r="C126" s="660" t="s">
        <v>3065</v>
      </c>
      <c r="D126" s="660" t="s">
        <v>3703</v>
      </c>
      <c r="E126" s="660" t="s">
        <v>3702</v>
      </c>
      <c r="F126" s="663"/>
      <c r="G126" s="663"/>
      <c r="H126" s="663"/>
      <c r="I126" s="663"/>
      <c r="J126" s="663"/>
      <c r="K126" s="663"/>
      <c r="L126" s="663"/>
      <c r="M126" s="663"/>
      <c r="N126" s="663">
        <v>1.35</v>
      </c>
      <c r="O126" s="663">
        <v>2948.81</v>
      </c>
      <c r="P126" s="676"/>
      <c r="Q126" s="664">
        <v>2184.3037037037034</v>
      </c>
    </row>
    <row r="127" spans="1:17" ht="14.4" customHeight="1" x14ac:dyDescent="0.3">
      <c r="A127" s="659" t="s">
        <v>3916</v>
      </c>
      <c r="B127" s="660" t="s">
        <v>3917</v>
      </c>
      <c r="C127" s="660" t="s">
        <v>3065</v>
      </c>
      <c r="D127" s="660" t="s">
        <v>3924</v>
      </c>
      <c r="E127" s="660" t="s">
        <v>3925</v>
      </c>
      <c r="F127" s="663"/>
      <c r="G127" s="663"/>
      <c r="H127" s="663"/>
      <c r="I127" s="663"/>
      <c r="J127" s="663"/>
      <c r="K127" s="663"/>
      <c r="L127" s="663"/>
      <c r="M127" s="663"/>
      <c r="N127" s="663">
        <v>0.05</v>
      </c>
      <c r="O127" s="663">
        <v>18.96</v>
      </c>
      <c r="P127" s="676"/>
      <c r="Q127" s="664">
        <v>379.2</v>
      </c>
    </row>
    <row r="128" spans="1:17" ht="14.4" customHeight="1" x14ac:dyDescent="0.3">
      <c r="A128" s="659" t="s">
        <v>3916</v>
      </c>
      <c r="B128" s="660" t="s">
        <v>3917</v>
      </c>
      <c r="C128" s="660" t="s">
        <v>3207</v>
      </c>
      <c r="D128" s="660" t="s">
        <v>3926</v>
      </c>
      <c r="E128" s="660" t="s">
        <v>3927</v>
      </c>
      <c r="F128" s="663"/>
      <c r="G128" s="663"/>
      <c r="H128" s="663"/>
      <c r="I128" s="663"/>
      <c r="J128" s="663"/>
      <c r="K128" s="663"/>
      <c r="L128" s="663"/>
      <c r="M128" s="663"/>
      <c r="N128" s="663">
        <v>1</v>
      </c>
      <c r="O128" s="663">
        <v>1707.31</v>
      </c>
      <c r="P128" s="676"/>
      <c r="Q128" s="664">
        <v>1707.31</v>
      </c>
    </row>
    <row r="129" spans="1:17" ht="14.4" customHeight="1" x14ac:dyDescent="0.3">
      <c r="A129" s="659" t="s">
        <v>3916</v>
      </c>
      <c r="B129" s="660" t="s">
        <v>3917</v>
      </c>
      <c r="C129" s="660" t="s">
        <v>3207</v>
      </c>
      <c r="D129" s="660" t="s">
        <v>3928</v>
      </c>
      <c r="E129" s="660" t="s">
        <v>3927</v>
      </c>
      <c r="F129" s="663">
        <v>1</v>
      </c>
      <c r="G129" s="663">
        <v>2066.3000000000002</v>
      </c>
      <c r="H129" s="663">
        <v>1</v>
      </c>
      <c r="I129" s="663">
        <v>2066.3000000000002</v>
      </c>
      <c r="J129" s="663"/>
      <c r="K129" s="663"/>
      <c r="L129" s="663"/>
      <c r="M129" s="663"/>
      <c r="N129" s="663"/>
      <c r="O129" s="663"/>
      <c r="P129" s="676"/>
      <c r="Q129" s="664"/>
    </row>
    <row r="130" spans="1:17" ht="14.4" customHeight="1" x14ac:dyDescent="0.3">
      <c r="A130" s="659" t="s">
        <v>3916</v>
      </c>
      <c r="B130" s="660" t="s">
        <v>3917</v>
      </c>
      <c r="C130" s="660" t="s">
        <v>3207</v>
      </c>
      <c r="D130" s="660" t="s">
        <v>3929</v>
      </c>
      <c r="E130" s="660" t="s">
        <v>3930</v>
      </c>
      <c r="F130" s="663">
        <v>1</v>
      </c>
      <c r="G130" s="663">
        <v>1027.76</v>
      </c>
      <c r="H130" s="663">
        <v>1</v>
      </c>
      <c r="I130" s="663">
        <v>1027.76</v>
      </c>
      <c r="J130" s="663"/>
      <c r="K130" s="663"/>
      <c r="L130" s="663"/>
      <c r="M130" s="663"/>
      <c r="N130" s="663">
        <v>1</v>
      </c>
      <c r="O130" s="663">
        <v>1027.76</v>
      </c>
      <c r="P130" s="676">
        <v>1</v>
      </c>
      <c r="Q130" s="664">
        <v>1027.76</v>
      </c>
    </row>
    <row r="131" spans="1:17" ht="14.4" customHeight="1" x14ac:dyDescent="0.3">
      <c r="A131" s="659" t="s">
        <v>3916</v>
      </c>
      <c r="B131" s="660" t="s">
        <v>3917</v>
      </c>
      <c r="C131" s="660" t="s">
        <v>3207</v>
      </c>
      <c r="D131" s="660" t="s">
        <v>3931</v>
      </c>
      <c r="E131" s="660" t="s">
        <v>3932</v>
      </c>
      <c r="F131" s="663">
        <v>2</v>
      </c>
      <c r="G131" s="663">
        <v>13781.56</v>
      </c>
      <c r="H131" s="663">
        <v>1</v>
      </c>
      <c r="I131" s="663">
        <v>6890.78</v>
      </c>
      <c r="J131" s="663"/>
      <c r="K131" s="663"/>
      <c r="L131" s="663"/>
      <c r="M131" s="663"/>
      <c r="N131" s="663">
        <v>1</v>
      </c>
      <c r="O131" s="663">
        <v>6890.78</v>
      </c>
      <c r="P131" s="676">
        <v>0.5</v>
      </c>
      <c r="Q131" s="664">
        <v>6890.78</v>
      </c>
    </row>
    <row r="132" spans="1:17" ht="14.4" customHeight="1" x14ac:dyDescent="0.3">
      <c r="A132" s="659" t="s">
        <v>3916</v>
      </c>
      <c r="B132" s="660" t="s">
        <v>3917</v>
      </c>
      <c r="C132" s="660" t="s">
        <v>3207</v>
      </c>
      <c r="D132" s="660" t="s">
        <v>3933</v>
      </c>
      <c r="E132" s="660" t="s">
        <v>3934</v>
      </c>
      <c r="F132" s="663">
        <v>1</v>
      </c>
      <c r="G132" s="663">
        <v>34900</v>
      </c>
      <c r="H132" s="663">
        <v>1</v>
      </c>
      <c r="I132" s="663">
        <v>34900</v>
      </c>
      <c r="J132" s="663"/>
      <c r="K132" s="663"/>
      <c r="L132" s="663"/>
      <c r="M132" s="663"/>
      <c r="N132" s="663"/>
      <c r="O132" s="663"/>
      <c r="P132" s="676"/>
      <c r="Q132" s="664"/>
    </row>
    <row r="133" spans="1:17" ht="14.4" customHeight="1" x14ac:dyDescent="0.3">
      <c r="A133" s="659" t="s">
        <v>3916</v>
      </c>
      <c r="B133" s="660" t="s">
        <v>3917</v>
      </c>
      <c r="C133" s="660" t="s">
        <v>3207</v>
      </c>
      <c r="D133" s="660" t="s">
        <v>3935</v>
      </c>
      <c r="E133" s="660" t="s">
        <v>3936</v>
      </c>
      <c r="F133" s="663">
        <v>1</v>
      </c>
      <c r="G133" s="663">
        <v>831.16</v>
      </c>
      <c r="H133" s="663">
        <v>1</v>
      </c>
      <c r="I133" s="663">
        <v>831.16</v>
      </c>
      <c r="J133" s="663"/>
      <c r="K133" s="663"/>
      <c r="L133" s="663"/>
      <c r="M133" s="663"/>
      <c r="N133" s="663"/>
      <c r="O133" s="663"/>
      <c r="P133" s="676"/>
      <c r="Q133" s="664"/>
    </row>
    <row r="134" spans="1:17" ht="14.4" customHeight="1" x14ac:dyDescent="0.3">
      <c r="A134" s="659" t="s">
        <v>3916</v>
      </c>
      <c r="B134" s="660" t="s">
        <v>3917</v>
      </c>
      <c r="C134" s="660" t="s">
        <v>3207</v>
      </c>
      <c r="D134" s="660" t="s">
        <v>3937</v>
      </c>
      <c r="E134" s="660" t="s">
        <v>3938</v>
      </c>
      <c r="F134" s="663">
        <v>1</v>
      </c>
      <c r="G134" s="663">
        <v>1305.82</v>
      </c>
      <c r="H134" s="663">
        <v>1</v>
      </c>
      <c r="I134" s="663">
        <v>1305.82</v>
      </c>
      <c r="J134" s="663"/>
      <c r="K134" s="663"/>
      <c r="L134" s="663"/>
      <c r="M134" s="663"/>
      <c r="N134" s="663">
        <v>1</v>
      </c>
      <c r="O134" s="663">
        <v>1305.82</v>
      </c>
      <c r="P134" s="676">
        <v>1</v>
      </c>
      <c r="Q134" s="664">
        <v>1305.82</v>
      </c>
    </row>
    <row r="135" spans="1:17" ht="14.4" customHeight="1" x14ac:dyDescent="0.3">
      <c r="A135" s="659" t="s">
        <v>3916</v>
      </c>
      <c r="B135" s="660" t="s">
        <v>3917</v>
      </c>
      <c r="C135" s="660" t="s">
        <v>3207</v>
      </c>
      <c r="D135" s="660" t="s">
        <v>3939</v>
      </c>
      <c r="E135" s="660" t="s">
        <v>3940</v>
      </c>
      <c r="F135" s="663"/>
      <c r="G135" s="663"/>
      <c r="H135" s="663"/>
      <c r="I135" s="663"/>
      <c r="J135" s="663"/>
      <c r="K135" s="663"/>
      <c r="L135" s="663"/>
      <c r="M135" s="663"/>
      <c r="N135" s="663">
        <v>1</v>
      </c>
      <c r="O135" s="663">
        <v>6587.13</v>
      </c>
      <c r="P135" s="676"/>
      <c r="Q135" s="664">
        <v>6587.13</v>
      </c>
    </row>
    <row r="136" spans="1:17" ht="14.4" customHeight="1" x14ac:dyDescent="0.3">
      <c r="A136" s="659" t="s">
        <v>3916</v>
      </c>
      <c r="B136" s="660" t="s">
        <v>3917</v>
      </c>
      <c r="C136" s="660" t="s">
        <v>2950</v>
      </c>
      <c r="D136" s="660" t="s">
        <v>3941</v>
      </c>
      <c r="E136" s="660" t="s">
        <v>3942</v>
      </c>
      <c r="F136" s="663">
        <v>95</v>
      </c>
      <c r="G136" s="663">
        <v>19380</v>
      </c>
      <c r="H136" s="663">
        <v>1</v>
      </c>
      <c r="I136" s="663">
        <v>204</v>
      </c>
      <c r="J136" s="663">
        <v>57</v>
      </c>
      <c r="K136" s="663">
        <v>11685</v>
      </c>
      <c r="L136" s="663">
        <v>0.6029411764705882</v>
      </c>
      <c r="M136" s="663">
        <v>205</v>
      </c>
      <c r="N136" s="663">
        <v>53</v>
      </c>
      <c r="O136" s="663">
        <v>10908</v>
      </c>
      <c r="P136" s="676">
        <v>0.56284829721362228</v>
      </c>
      <c r="Q136" s="664">
        <v>205.81132075471697</v>
      </c>
    </row>
    <row r="137" spans="1:17" ht="14.4" customHeight="1" x14ac:dyDescent="0.3">
      <c r="A137" s="659" t="s">
        <v>3916</v>
      </c>
      <c r="B137" s="660" t="s">
        <v>3917</v>
      </c>
      <c r="C137" s="660" t="s">
        <v>2950</v>
      </c>
      <c r="D137" s="660" t="s">
        <v>3943</v>
      </c>
      <c r="E137" s="660" t="s">
        <v>3944</v>
      </c>
      <c r="F137" s="663">
        <v>4</v>
      </c>
      <c r="G137" s="663">
        <v>596</v>
      </c>
      <c r="H137" s="663">
        <v>1</v>
      </c>
      <c r="I137" s="663">
        <v>149</v>
      </c>
      <c r="J137" s="663">
        <v>3</v>
      </c>
      <c r="K137" s="663">
        <v>450</v>
      </c>
      <c r="L137" s="663">
        <v>0.75503355704697983</v>
      </c>
      <c r="M137" s="663">
        <v>150</v>
      </c>
      <c r="N137" s="663">
        <v>3</v>
      </c>
      <c r="O137" s="663">
        <v>452</v>
      </c>
      <c r="P137" s="676">
        <v>0.75838926174496646</v>
      </c>
      <c r="Q137" s="664">
        <v>150.66666666666666</v>
      </c>
    </row>
    <row r="138" spans="1:17" ht="14.4" customHeight="1" x14ac:dyDescent="0.3">
      <c r="A138" s="659" t="s">
        <v>3916</v>
      </c>
      <c r="B138" s="660" t="s">
        <v>3917</v>
      </c>
      <c r="C138" s="660" t="s">
        <v>2950</v>
      </c>
      <c r="D138" s="660" t="s">
        <v>3945</v>
      </c>
      <c r="E138" s="660" t="s">
        <v>3946</v>
      </c>
      <c r="F138" s="663">
        <v>1</v>
      </c>
      <c r="G138" s="663">
        <v>181</v>
      </c>
      <c r="H138" s="663">
        <v>1</v>
      </c>
      <c r="I138" s="663">
        <v>181</v>
      </c>
      <c r="J138" s="663"/>
      <c r="K138" s="663"/>
      <c r="L138" s="663"/>
      <c r="M138" s="663"/>
      <c r="N138" s="663">
        <v>3</v>
      </c>
      <c r="O138" s="663">
        <v>548</v>
      </c>
      <c r="P138" s="676">
        <v>3.027624309392265</v>
      </c>
      <c r="Q138" s="664">
        <v>182.66666666666666</v>
      </c>
    </row>
    <row r="139" spans="1:17" ht="14.4" customHeight="1" x14ac:dyDescent="0.3">
      <c r="A139" s="659" t="s">
        <v>3916</v>
      </c>
      <c r="B139" s="660" t="s">
        <v>3917</v>
      </c>
      <c r="C139" s="660" t="s">
        <v>2950</v>
      </c>
      <c r="D139" s="660" t="s">
        <v>3947</v>
      </c>
      <c r="E139" s="660" t="s">
        <v>3948</v>
      </c>
      <c r="F139" s="663"/>
      <c r="G139" s="663"/>
      <c r="H139" s="663"/>
      <c r="I139" s="663"/>
      <c r="J139" s="663"/>
      <c r="K139" s="663"/>
      <c r="L139" s="663"/>
      <c r="M139" s="663"/>
      <c r="N139" s="663">
        <v>6</v>
      </c>
      <c r="O139" s="663">
        <v>744</v>
      </c>
      <c r="P139" s="676"/>
      <c r="Q139" s="664">
        <v>124</v>
      </c>
    </row>
    <row r="140" spans="1:17" ht="14.4" customHeight="1" x14ac:dyDescent="0.3">
      <c r="A140" s="659" t="s">
        <v>3916</v>
      </c>
      <c r="B140" s="660" t="s">
        <v>3917</v>
      </c>
      <c r="C140" s="660" t="s">
        <v>2950</v>
      </c>
      <c r="D140" s="660" t="s">
        <v>3949</v>
      </c>
      <c r="E140" s="660" t="s">
        <v>3950</v>
      </c>
      <c r="F140" s="663">
        <v>4</v>
      </c>
      <c r="G140" s="663">
        <v>864</v>
      </c>
      <c r="H140" s="663">
        <v>1</v>
      </c>
      <c r="I140" s="663">
        <v>216</v>
      </c>
      <c r="J140" s="663">
        <v>8</v>
      </c>
      <c r="K140" s="663">
        <v>1736</v>
      </c>
      <c r="L140" s="663">
        <v>2.0092592592592591</v>
      </c>
      <c r="M140" s="663">
        <v>217</v>
      </c>
      <c r="N140" s="663">
        <v>5</v>
      </c>
      <c r="O140" s="663">
        <v>1090</v>
      </c>
      <c r="P140" s="676">
        <v>1.2615740740740742</v>
      </c>
      <c r="Q140" s="664">
        <v>218</v>
      </c>
    </row>
    <row r="141" spans="1:17" ht="14.4" customHeight="1" x14ac:dyDescent="0.3">
      <c r="A141" s="659" t="s">
        <v>3916</v>
      </c>
      <c r="B141" s="660" t="s">
        <v>3917</v>
      </c>
      <c r="C141" s="660" t="s">
        <v>2950</v>
      </c>
      <c r="D141" s="660" t="s">
        <v>3951</v>
      </c>
      <c r="E141" s="660" t="s">
        <v>3952</v>
      </c>
      <c r="F141" s="663">
        <v>1</v>
      </c>
      <c r="G141" s="663">
        <v>216</v>
      </c>
      <c r="H141" s="663">
        <v>1</v>
      </c>
      <c r="I141" s="663">
        <v>216</v>
      </c>
      <c r="J141" s="663">
        <v>2</v>
      </c>
      <c r="K141" s="663">
        <v>434</v>
      </c>
      <c r="L141" s="663">
        <v>2.0092592592592591</v>
      </c>
      <c r="M141" s="663">
        <v>217</v>
      </c>
      <c r="N141" s="663">
        <v>4</v>
      </c>
      <c r="O141" s="663">
        <v>871</v>
      </c>
      <c r="P141" s="676">
        <v>4.0324074074074074</v>
      </c>
      <c r="Q141" s="664">
        <v>217.75</v>
      </c>
    </row>
    <row r="142" spans="1:17" ht="14.4" customHeight="1" x14ac:dyDescent="0.3">
      <c r="A142" s="659" t="s">
        <v>3916</v>
      </c>
      <c r="B142" s="660" t="s">
        <v>3917</v>
      </c>
      <c r="C142" s="660" t="s">
        <v>2950</v>
      </c>
      <c r="D142" s="660" t="s">
        <v>3953</v>
      </c>
      <c r="E142" s="660" t="s">
        <v>3954</v>
      </c>
      <c r="F142" s="663"/>
      <c r="G142" s="663"/>
      <c r="H142" s="663"/>
      <c r="I142" s="663"/>
      <c r="J142" s="663"/>
      <c r="K142" s="663"/>
      <c r="L142" s="663"/>
      <c r="M142" s="663"/>
      <c r="N142" s="663">
        <v>1</v>
      </c>
      <c r="O142" s="663">
        <v>220</v>
      </c>
      <c r="P142" s="676"/>
      <c r="Q142" s="664">
        <v>220</v>
      </c>
    </row>
    <row r="143" spans="1:17" ht="14.4" customHeight="1" x14ac:dyDescent="0.3">
      <c r="A143" s="659" t="s">
        <v>3916</v>
      </c>
      <c r="B143" s="660" t="s">
        <v>3917</v>
      </c>
      <c r="C143" s="660" t="s">
        <v>2950</v>
      </c>
      <c r="D143" s="660" t="s">
        <v>3955</v>
      </c>
      <c r="E143" s="660" t="s">
        <v>3956</v>
      </c>
      <c r="F143" s="663">
        <v>2</v>
      </c>
      <c r="G143" s="663">
        <v>650</v>
      </c>
      <c r="H143" s="663">
        <v>1</v>
      </c>
      <c r="I143" s="663">
        <v>325</v>
      </c>
      <c r="J143" s="663"/>
      <c r="K143" s="663"/>
      <c r="L143" s="663"/>
      <c r="M143" s="663"/>
      <c r="N143" s="663"/>
      <c r="O143" s="663"/>
      <c r="P143" s="676"/>
      <c r="Q143" s="664"/>
    </row>
    <row r="144" spans="1:17" ht="14.4" customHeight="1" x14ac:dyDescent="0.3">
      <c r="A144" s="659" t="s">
        <v>3916</v>
      </c>
      <c r="B144" s="660" t="s">
        <v>3917</v>
      </c>
      <c r="C144" s="660" t="s">
        <v>2950</v>
      </c>
      <c r="D144" s="660" t="s">
        <v>3957</v>
      </c>
      <c r="E144" s="660" t="s">
        <v>3958</v>
      </c>
      <c r="F144" s="663">
        <v>3</v>
      </c>
      <c r="G144" s="663">
        <v>12366</v>
      </c>
      <c r="H144" s="663">
        <v>1</v>
      </c>
      <c r="I144" s="663">
        <v>4122</v>
      </c>
      <c r="J144" s="663">
        <v>1</v>
      </c>
      <c r="K144" s="663">
        <v>4127</v>
      </c>
      <c r="L144" s="663">
        <v>0.33373766779880315</v>
      </c>
      <c r="M144" s="663">
        <v>4127</v>
      </c>
      <c r="N144" s="663">
        <v>1</v>
      </c>
      <c r="O144" s="663">
        <v>4135</v>
      </c>
      <c r="P144" s="676">
        <v>0.33438460294355493</v>
      </c>
      <c r="Q144" s="664">
        <v>4135</v>
      </c>
    </row>
    <row r="145" spans="1:17" ht="14.4" customHeight="1" x14ac:dyDescent="0.3">
      <c r="A145" s="659" t="s">
        <v>3916</v>
      </c>
      <c r="B145" s="660" t="s">
        <v>3917</v>
      </c>
      <c r="C145" s="660" t="s">
        <v>2950</v>
      </c>
      <c r="D145" s="660" t="s">
        <v>3959</v>
      </c>
      <c r="E145" s="660" t="s">
        <v>3960</v>
      </c>
      <c r="F145" s="663">
        <v>2</v>
      </c>
      <c r="G145" s="663">
        <v>7622</v>
      </c>
      <c r="H145" s="663">
        <v>1</v>
      </c>
      <c r="I145" s="663">
        <v>3811</v>
      </c>
      <c r="J145" s="663"/>
      <c r="K145" s="663"/>
      <c r="L145" s="663"/>
      <c r="M145" s="663"/>
      <c r="N145" s="663">
        <v>1</v>
      </c>
      <c r="O145" s="663">
        <v>3821</v>
      </c>
      <c r="P145" s="676">
        <v>0.50131199160325379</v>
      </c>
      <c r="Q145" s="664">
        <v>3821</v>
      </c>
    </row>
    <row r="146" spans="1:17" ht="14.4" customHeight="1" x14ac:dyDescent="0.3">
      <c r="A146" s="659" t="s">
        <v>3916</v>
      </c>
      <c r="B146" s="660" t="s">
        <v>3917</v>
      </c>
      <c r="C146" s="660" t="s">
        <v>2950</v>
      </c>
      <c r="D146" s="660" t="s">
        <v>3961</v>
      </c>
      <c r="E146" s="660" t="s">
        <v>3962</v>
      </c>
      <c r="F146" s="663">
        <v>4</v>
      </c>
      <c r="G146" s="663">
        <v>20580</v>
      </c>
      <c r="H146" s="663">
        <v>1</v>
      </c>
      <c r="I146" s="663">
        <v>5145</v>
      </c>
      <c r="J146" s="663">
        <v>1</v>
      </c>
      <c r="K146" s="663">
        <v>5150</v>
      </c>
      <c r="L146" s="663">
        <v>0.25024295432458699</v>
      </c>
      <c r="M146" s="663">
        <v>5150</v>
      </c>
      <c r="N146" s="663"/>
      <c r="O146" s="663"/>
      <c r="P146" s="676"/>
      <c r="Q146" s="664"/>
    </row>
    <row r="147" spans="1:17" ht="14.4" customHeight="1" x14ac:dyDescent="0.3">
      <c r="A147" s="659" t="s">
        <v>3916</v>
      </c>
      <c r="B147" s="660" t="s">
        <v>3917</v>
      </c>
      <c r="C147" s="660" t="s">
        <v>2950</v>
      </c>
      <c r="D147" s="660" t="s">
        <v>3963</v>
      </c>
      <c r="E147" s="660" t="s">
        <v>3964</v>
      </c>
      <c r="F147" s="663">
        <v>2</v>
      </c>
      <c r="G147" s="663">
        <v>15656</v>
      </c>
      <c r="H147" s="663">
        <v>1</v>
      </c>
      <c r="I147" s="663">
        <v>7828</v>
      </c>
      <c r="J147" s="663"/>
      <c r="K147" s="663"/>
      <c r="L147" s="663"/>
      <c r="M147" s="663"/>
      <c r="N147" s="663"/>
      <c r="O147" s="663"/>
      <c r="P147" s="676"/>
      <c r="Q147" s="664"/>
    </row>
    <row r="148" spans="1:17" ht="14.4" customHeight="1" x14ac:dyDescent="0.3">
      <c r="A148" s="659" t="s">
        <v>3916</v>
      </c>
      <c r="B148" s="660" t="s">
        <v>3917</v>
      </c>
      <c r="C148" s="660" t="s">
        <v>2950</v>
      </c>
      <c r="D148" s="660" t="s">
        <v>3965</v>
      </c>
      <c r="E148" s="660" t="s">
        <v>3966</v>
      </c>
      <c r="F148" s="663">
        <v>2</v>
      </c>
      <c r="G148" s="663">
        <v>2552</v>
      </c>
      <c r="H148" s="663">
        <v>1</v>
      </c>
      <c r="I148" s="663">
        <v>1276</v>
      </c>
      <c r="J148" s="663"/>
      <c r="K148" s="663"/>
      <c r="L148" s="663"/>
      <c r="M148" s="663"/>
      <c r="N148" s="663"/>
      <c r="O148" s="663"/>
      <c r="P148" s="676"/>
      <c r="Q148" s="664"/>
    </row>
    <row r="149" spans="1:17" ht="14.4" customHeight="1" x14ac:dyDescent="0.3">
      <c r="A149" s="659" t="s">
        <v>3916</v>
      </c>
      <c r="B149" s="660" t="s">
        <v>3917</v>
      </c>
      <c r="C149" s="660" t="s">
        <v>2950</v>
      </c>
      <c r="D149" s="660" t="s">
        <v>3967</v>
      </c>
      <c r="E149" s="660" t="s">
        <v>3968</v>
      </c>
      <c r="F149" s="663">
        <v>2</v>
      </c>
      <c r="G149" s="663">
        <v>2326</v>
      </c>
      <c r="H149" s="663">
        <v>1</v>
      </c>
      <c r="I149" s="663">
        <v>1163</v>
      </c>
      <c r="J149" s="663"/>
      <c r="K149" s="663"/>
      <c r="L149" s="663"/>
      <c r="M149" s="663"/>
      <c r="N149" s="663"/>
      <c r="O149" s="663"/>
      <c r="P149" s="676"/>
      <c r="Q149" s="664"/>
    </row>
    <row r="150" spans="1:17" ht="14.4" customHeight="1" x14ac:dyDescent="0.3">
      <c r="A150" s="659" t="s">
        <v>3916</v>
      </c>
      <c r="B150" s="660" t="s">
        <v>3917</v>
      </c>
      <c r="C150" s="660" t="s">
        <v>2950</v>
      </c>
      <c r="D150" s="660" t="s">
        <v>3969</v>
      </c>
      <c r="E150" s="660" t="s">
        <v>3970</v>
      </c>
      <c r="F150" s="663">
        <v>3</v>
      </c>
      <c r="G150" s="663">
        <v>15195</v>
      </c>
      <c r="H150" s="663">
        <v>1</v>
      </c>
      <c r="I150" s="663">
        <v>5065</v>
      </c>
      <c r="J150" s="663"/>
      <c r="K150" s="663"/>
      <c r="L150" s="663"/>
      <c r="M150" s="663"/>
      <c r="N150" s="663">
        <v>8</v>
      </c>
      <c r="O150" s="663">
        <v>40592</v>
      </c>
      <c r="P150" s="676">
        <v>2.6714050674564001</v>
      </c>
      <c r="Q150" s="664">
        <v>5074</v>
      </c>
    </row>
    <row r="151" spans="1:17" ht="14.4" customHeight="1" x14ac:dyDescent="0.3">
      <c r="A151" s="659" t="s">
        <v>3916</v>
      </c>
      <c r="B151" s="660" t="s">
        <v>3917</v>
      </c>
      <c r="C151" s="660" t="s">
        <v>2950</v>
      </c>
      <c r="D151" s="660" t="s">
        <v>3971</v>
      </c>
      <c r="E151" s="660" t="s">
        <v>3972</v>
      </c>
      <c r="F151" s="663">
        <v>51</v>
      </c>
      <c r="G151" s="663">
        <v>8772</v>
      </c>
      <c r="H151" s="663">
        <v>1</v>
      </c>
      <c r="I151" s="663">
        <v>172</v>
      </c>
      <c r="J151" s="663">
        <v>35</v>
      </c>
      <c r="K151" s="663">
        <v>6055</v>
      </c>
      <c r="L151" s="663">
        <v>0.69026447788417689</v>
      </c>
      <c r="M151" s="663">
        <v>173</v>
      </c>
      <c r="N151" s="663">
        <v>45</v>
      </c>
      <c r="O151" s="663">
        <v>7819</v>
      </c>
      <c r="P151" s="676">
        <v>0.89135886912904694</v>
      </c>
      <c r="Q151" s="664">
        <v>173.75555555555556</v>
      </c>
    </row>
    <row r="152" spans="1:17" ht="14.4" customHeight="1" x14ac:dyDescent="0.3">
      <c r="A152" s="659" t="s">
        <v>3916</v>
      </c>
      <c r="B152" s="660" t="s">
        <v>3917</v>
      </c>
      <c r="C152" s="660" t="s">
        <v>2950</v>
      </c>
      <c r="D152" s="660" t="s">
        <v>3973</v>
      </c>
      <c r="E152" s="660" t="s">
        <v>3974</v>
      </c>
      <c r="F152" s="663">
        <v>30</v>
      </c>
      <c r="G152" s="663">
        <v>59820</v>
      </c>
      <c r="H152" s="663">
        <v>1</v>
      </c>
      <c r="I152" s="663">
        <v>1994</v>
      </c>
      <c r="J152" s="663">
        <v>21</v>
      </c>
      <c r="K152" s="663">
        <v>41916</v>
      </c>
      <c r="L152" s="663">
        <v>0.70070210631895691</v>
      </c>
      <c r="M152" s="663">
        <v>1996</v>
      </c>
      <c r="N152" s="663">
        <v>17</v>
      </c>
      <c r="O152" s="663">
        <v>33968</v>
      </c>
      <c r="P152" s="676">
        <v>0.56783684386492816</v>
      </c>
      <c r="Q152" s="664">
        <v>1998.1176470588234</v>
      </c>
    </row>
    <row r="153" spans="1:17" ht="14.4" customHeight="1" x14ac:dyDescent="0.3">
      <c r="A153" s="659" t="s">
        <v>3916</v>
      </c>
      <c r="B153" s="660" t="s">
        <v>3917</v>
      </c>
      <c r="C153" s="660" t="s">
        <v>2950</v>
      </c>
      <c r="D153" s="660" t="s">
        <v>3975</v>
      </c>
      <c r="E153" s="660" t="s">
        <v>3976</v>
      </c>
      <c r="F153" s="663">
        <v>1</v>
      </c>
      <c r="G153" s="663">
        <v>2691</v>
      </c>
      <c r="H153" s="663">
        <v>1</v>
      </c>
      <c r="I153" s="663">
        <v>2691</v>
      </c>
      <c r="J153" s="663"/>
      <c r="K153" s="663"/>
      <c r="L153" s="663"/>
      <c r="M153" s="663"/>
      <c r="N153" s="663">
        <v>2</v>
      </c>
      <c r="O153" s="663">
        <v>5390</v>
      </c>
      <c r="P153" s="676">
        <v>2.00297287253809</v>
      </c>
      <c r="Q153" s="664">
        <v>2695</v>
      </c>
    </row>
    <row r="154" spans="1:17" ht="14.4" customHeight="1" x14ac:dyDescent="0.3">
      <c r="A154" s="659" t="s">
        <v>3916</v>
      </c>
      <c r="B154" s="660" t="s">
        <v>3917</v>
      </c>
      <c r="C154" s="660" t="s">
        <v>2950</v>
      </c>
      <c r="D154" s="660" t="s">
        <v>3977</v>
      </c>
      <c r="E154" s="660" t="s">
        <v>3978</v>
      </c>
      <c r="F154" s="663"/>
      <c r="G154" s="663"/>
      <c r="H154" s="663"/>
      <c r="I154" s="663"/>
      <c r="J154" s="663">
        <v>1</v>
      </c>
      <c r="K154" s="663">
        <v>5180</v>
      </c>
      <c r="L154" s="663"/>
      <c r="M154" s="663">
        <v>5180</v>
      </c>
      <c r="N154" s="663">
        <v>1</v>
      </c>
      <c r="O154" s="663">
        <v>5186</v>
      </c>
      <c r="P154" s="676"/>
      <c r="Q154" s="664">
        <v>5186</v>
      </c>
    </row>
    <row r="155" spans="1:17" ht="14.4" customHeight="1" x14ac:dyDescent="0.3">
      <c r="A155" s="659" t="s">
        <v>3916</v>
      </c>
      <c r="B155" s="660" t="s">
        <v>3917</v>
      </c>
      <c r="C155" s="660" t="s">
        <v>2950</v>
      </c>
      <c r="D155" s="660" t="s">
        <v>3979</v>
      </c>
      <c r="E155" s="660" t="s">
        <v>3980</v>
      </c>
      <c r="F155" s="663">
        <v>1</v>
      </c>
      <c r="G155" s="663">
        <v>2074</v>
      </c>
      <c r="H155" s="663">
        <v>1</v>
      </c>
      <c r="I155" s="663">
        <v>2074</v>
      </c>
      <c r="J155" s="663"/>
      <c r="K155" s="663"/>
      <c r="L155" s="663"/>
      <c r="M155" s="663"/>
      <c r="N155" s="663"/>
      <c r="O155" s="663"/>
      <c r="P155" s="676"/>
      <c r="Q155" s="664"/>
    </row>
    <row r="156" spans="1:17" ht="14.4" customHeight="1" x14ac:dyDescent="0.3">
      <c r="A156" s="659" t="s">
        <v>3916</v>
      </c>
      <c r="B156" s="660" t="s">
        <v>3917</v>
      </c>
      <c r="C156" s="660" t="s">
        <v>2950</v>
      </c>
      <c r="D156" s="660" t="s">
        <v>3981</v>
      </c>
      <c r="E156" s="660" t="s">
        <v>3982</v>
      </c>
      <c r="F156" s="663">
        <v>2</v>
      </c>
      <c r="G156" s="663">
        <v>298</v>
      </c>
      <c r="H156" s="663">
        <v>1</v>
      </c>
      <c r="I156" s="663">
        <v>149</v>
      </c>
      <c r="J156" s="663">
        <v>3</v>
      </c>
      <c r="K156" s="663">
        <v>450</v>
      </c>
      <c r="L156" s="663">
        <v>1.5100671140939597</v>
      </c>
      <c r="M156" s="663">
        <v>150</v>
      </c>
      <c r="N156" s="663">
        <v>5</v>
      </c>
      <c r="O156" s="663">
        <v>755</v>
      </c>
      <c r="P156" s="676">
        <v>2.5335570469798658</v>
      </c>
      <c r="Q156" s="664">
        <v>151</v>
      </c>
    </row>
    <row r="157" spans="1:17" ht="14.4" customHeight="1" x14ac:dyDescent="0.3">
      <c r="A157" s="659" t="s">
        <v>3916</v>
      </c>
      <c r="B157" s="660" t="s">
        <v>3917</v>
      </c>
      <c r="C157" s="660" t="s">
        <v>2950</v>
      </c>
      <c r="D157" s="660" t="s">
        <v>3983</v>
      </c>
      <c r="E157" s="660" t="s">
        <v>3984</v>
      </c>
      <c r="F157" s="663"/>
      <c r="G157" s="663"/>
      <c r="H157" s="663"/>
      <c r="I157" s="663"/>
      <c r="J157" s="663"/>
      <c r="K157" s="663"/>
      <c r="L157" s="663"/>
      <c r="M157" s="663"/>
      <c r="N157" s="663">
        <v>1</v>
      </c>
      <c r="O157" s="663">
        <v>415</v>
      </c>
      <c r="P157" s="676"/>
      <c r="Q157" s="664">
        <v>415</v>
      </c>
    </row>
    <row r="158" spans="1:17" ht="14.4" customHeight="1" x14ac:dyDescent="0.3">
      <c r="A158" s="659" t="s">
        <v>3916</v>
      </c>
      <c r="B158" s="660" t="s">
        <v>3917</v>
      </c>
      <c r="C158" s="660" t="s">
        <v>2950</v>
      </c>
      <c r="D158" s="660" t="s">
        <v>3985</v>
      </c>
      <c r="E158" s="660" t="s">
        <v>3986</v>
      </c>
      <c r="F158" s="663">
        <v>65</v>
      </c>
      <c r="G158" s="663">
        <v>10205</v>
      </c>
      <c r="H158" s="663">
        <v>1</v>
      </c>
      <c r="I158" s="663">
        <v>157</v>
      </c>
      <c r="J158" s="663">
        <v>33</v>
      </c>
      <c r="K158" s="663">
        <v>5214</v>
      </c>
      <c r="L158" s="663">
        <v>0.51092601665850068</v>
      </c>
      <c r="M158" s="663">
        <v>158</v>
      </c>
      <c r="N158" s="663">
        <v>33</v>
      </c>
      <c r="O158" s="663">
        <v>5236</v>
      </c>
      <c r="P158" s="676">
        <v>0.5130818226359628</v>
      </c>
      <c r="Q158" s="664">
        <v>158.66666666666666</v>
      </c>
    </row>
    <row r="159" spans="1:17" ht="14.4" customHeight="1" x14ac:dyDescent="0.3">
      <c r="A159" s="659" t="s">
        <v>3916</v>
      </c>
      <c r="B159" s="660" t="s">
        <v>3917</v>
      </c>
      <c r="C159" s="660" t="s">
        <v>2950</v>
      </c>
      <c r="D159" s="660" t="s">
        <v>3987</v>
      </c>
      <c r="E159" s="660" t="s">
        <v>3988</v>
      </c>
      <c r="F159" s="663">
        <v>12</v>
      </c>
      <c r="G159" s="663">
        <v>25392</v>
      </c>
      <c r="H159" s="663">
        <v>1</v>
      </c>
      <c r="I159" s="663">
        <v>2116</v>
      </c>
      <c r="J159" s="663">
        <v>9</v>
      </c>
      <c r="K159" s="663">
        <v>19062</v>
      </c>
      <c r="L159" s="663">
        <v>0.75070888468809072</v>
      </c>
      <c r="M159" s="663">
        <v>2118</v>
      </c>
      <c r="N159" s="663">
        <v>19</v>
      </c>
      <c r="O159" s="663">
        <v>40284</v>
      </c>
      <c r="P159" s="676">
        <v>1.58648393194707</v>
      </c>
      <c r="Q159" s="664">
        <v>2120.2105263157896</v>
      </c>
    </row>
    <row r="160" spans="1:17" ht="14.4" customHeight="1" x14ac:dyDescent="0.3">
      <c r="A160" s="659" t="s">
        <v>3916</v>
      </c>
      <c r="B160" s="660" t="s">
        <v>3917</v>
      </c>
      <c r="C160" s="660" t="s">
        <v>2950</v>
      </c>
      <c r="D160" s="660" t="s">
        <v>3989</v>
      </c>
      <c r="E160" s="660" t="s">
        <v>3960</v>
      </c>
      <c r="F160" s="663">
        <v>2</v>
      </c>
      <c r="G160" s="663">
        <v>3724</v>
      </c>
      <c r="H160" s="663">
        <v>1</v>
      </c>
      <c r="I160" s="663">
        <v>1862</v>
      </c>
      <c r="J160" s="663"/>
      <c r="K160" s="663"/>
      <c r="L160" s="663"/>
      <c r="M160" s="663"/>
      <c r="N160" s="663">
        <v>2</v>
      </c>
      <c r="O160" s="663">
        <v>3734</v>
      </c>
      <c r="P160" s="676">
        <v>1.0026852846401719</v>
      </c>
      <c r="Q160" s="664">
        <v>1867</v>
      </c>
    </row>
    <row r="161" spans="1:17" ht="14.4" customHeight="1" x14ac:dyDescent="0.3">
      <c r="A161" s="659" t="s">
        <v>3916</v>
      </c>
      <c r="B161" s="660" t="s">
        <v>3917</v>
      </c>
      <c r="C161" s="660" t="s">
        <v>2950</v>
      </c>
      <c r="D161" s="660" t="s">
        <v>3990</v>
      </c>
      <c r="E161" s="660" t="s">
        <v>3991</v>
      </c>
      <c r="F161" s="663"/>
      <c r="G161" s="663"/>
      <c r="H161" s="663"/>
      <c r="I161" s="663"/>
      <c r="J161" s="663"/>
      <c r="K161" s="663"/>
      <c r="L161" s="663"/>
      <c r="M161" s="663"/>
      <c r="N161" s="663">
        <v>1</v>
      </c>
      <c r="O161" s="663">
        <v>8395</v>
      </c>
      <c r="P161" s="676"/>
      <c r="Q161" s="664">
        <v>8395</v>
      </c>
    </row>
    <row r="162" spans="1:17" ht="14.4" customHeight="1" x14ac:dyDescent="0.3">
      <c r="A162" s="659" t="s">
        <v>3992</v>
      </c>
      <c r="B162" s="660" t="s">
        <v>3993</v>
      </c>
      <c r="C162" s="660" t="s">
        <v>2950</v>
      </c>
      <c r="D162" s="660" t="s">
        <v>3994</v>
      </c>
      <c r="E162" s="660" t="s">
        <v>3995</v>
      </c>
      <c r="F162" s="663">
        <v>20</v>
      </c>
      <c r="G162" s="663">
        <v>4040</v>
      </c>
      <c r="H162" s="663">
        <v>1</v>
      </c>
      <c r="I162" s="663">
        <v>202</v>
      </c>
      <c r="J162" s="663">
        <v>25</v>
      </c>
      <c r="K162" s="663">
        <v>5075</v>
      </c>
      <c r="L162" s="663">
        <v>1.2561881188118811</v>
      </c>
      <c r="M162" s="663">
        <v>203</v>
      </c>
      <c r="N162" s="663">
        <v>16</v>
      </c>
      <c r="O162" s="663">
        <v>3276</v>
      </c>
      <c r="P162" s="676">
        <v>0.81089108910891095</v>
      </c>
      <c r="Q162" s="664">
        <v>204.75</v>
      </c>
    </row>
    <row r="163" spans="1:17" ht="14.4" customHeight="1" x14ac:dyDescent="0.3">
      <c r="A163" s="659" t="s">
        <v>3992</v>
      </c>
      <c r="B163" s="660" t="s">
        <v>3993</v>
      </c>
      <c r="C163" s="660" t="s">
        <v>2950</v>
      </c>
      <c r="D163" s="660" t="s">
        <v>3996</v>
      </c>
      <c r="E163" s="660" t="s">
        <v>3997</v>
      </c>
      <c r="F163" s="663"/>
      <c r="G163" s="663"/>
      <c r="H163" s="663"/>
      <c r="I163" s="663"/>
      <c r="J163" s="663">
        <v>97</v>
      </c>
      <c r="K163" s="663">
        <v>28324</v>
      </c>
      <c r="L163" s="663"/>
      <c r="M163" s="663">
        <v>292</v>
      </c>
      <c r="N163" s="663">
        <v>12</v>
      </c>
      <c r="O163" s="663">
        <v>3504</v>
      </c>
      <c r="P163" s="676"/>
      <c r="Q163" s="664">
        <v>292</v>
      </c>
    </row>
    <row r="164" spans="1:17" ht="14.4" customHeight="1" x14ac:dyDescent="0.3">
      <c r="A164" s="659" t="s">
        <v>3992</v>
      </c>
      <c r="B164" s="660" t="s">
        <v>3993</v>
      </c>
      <c r="C164" s="660" t="s">
        <v>2950</v>
      </c>
      <c r="D164" s="660" t="s">
        <v>3998</v>
      </c>
      <c r="E164" s="660" t="s">
        <v>3999</v>
      </c>
      <c r="F164" s="663">
        <v>12</v>
      </c>
      <c r="G164" s="663">
        <v>1596</v>
      </c>
      <c r="H164" s="663">
        <v>1</v>
      </c>
      <c r="I164" s="663">
        <v>133</v>
      </c>
      <c r="J164" s="663">
        <v>32</v>
      </c>
      <c r="K164" s="663">
        <v>4288</v>
      </c>
      <c r="L164" s="663">
        <v>2.6867167919799497</v>
      </c>
      <c r="M164" s="663">
        <v>134</v>
      </c>
      <c r="N164" s="663">
        <v>29</v>
      </c>
      <c r="O164" s="663">
        <v>3907</v>
      </c>
      <c r="P164" s="676">
        <v>2.4479949874686717</v>
      </c>
      <c r="Q164" s="664">
        <v>134.72413793103448</v>
      </c>
    </row>
    <row r="165" spans="1:17" ht="14.4" customHeight="1" x14ac:dyDescent="0.3">
      <c r="A165" s="659" t="s">
        <v>3992</v>
      </c>
      <c r="B165" s="660" t="s">
        <v>3993</v>
      </c>
      <c r="C165" s="660" t="s">
        <v>2950</v>
      </c>
      <c r="D165" s="660" t="s">
        <v>4000</v>
      </c>
      <c r="E165" s="660" t="s">
        <v>3999</v>
      </c>
      <c r="F165" s="663"/>
      <c r="G165" s="663"/>
      <c r="H165" s="663"/>
      <c r="I165" s="663"/>
      <c r="J165" s="663">
        <v>1</v>
      </c>
      <c r="K165" s="663">
        <v>175</v>
      </c>
      <c r="L165" s="663"/>
      <c r="M165" s="663">
        <v>175</v>
      </c>
      <c r="N165" s="663"/>
      <c r="O165" s="663"/>
      <c r="P165" s="676"/>
      <c r="Q165" s="664"/>
    </row>
    <row r="166" spans="1:17" ht="14.4" customHeight="1" x14ac:dyDescent="0.3">
      <c r="A166" s="659" t="s">
        <v>3992</v>
      </c>
      <c r="B166" s="660" t="s">
        <v>3993</v>
      </c>
      <c r="C166" s="660" t="s">
        <v>2950</v>
      </c>
      <c r="D166" s="660" t="s">
        <v>4001</v>
      </c>
      <c r="E166" s="660" t="s">
        <v>4002</v>
      </c>
      <c r="F166" s="663"/>
      <c r="G166" s="663"/>
      <c r="H166" s="663"/>
      <c r="I166" s="663"/>
      <c r="J166" s="663">
        <v>2</v>
      </c>
      <c r="K166" s="663">
        <v>1224</v>
      </c>
      <c r="L166" s="663"/>
      <c r="M166" s="663">
        <v>612</v>
      </c>
      <c r="N166" s="663"/>
      <c r="O166" s="663"/>
      <c r="P166" s="676"/>
      <c r="Q166" s="664"/>
    </row>
    <row r="167" spans="1:17" ht="14.4" customHeight="1" x14ac:dyDescent="0.3">
      <c r="A167" s="659" t="s">
        <v>3992</v>
      </c>
      <c r="B167" s="660" t="s">
        <v>3993</v>
      </c>
      <c r="C167" s="660" t="s">
        <v>2950</v>
      </c>
      <c r="D167" s="660" t="s">
        <v>4003</v>
      </c>
      <c r="E167" s="660" t="s">
        <v>4004</v>
      </c>
      <c r="F167" s="663"/>
      <c r="G167" s="663"/>
      <c r="H167" s="663"/>
      <c r="I167" s="663"/>
      <c r="J167" s="663">
        <v>4</v>
      </c>
      <c r="K167" s="663">
        <v>636</v>
      </c>
      <c r="L167" s="663"/>
      <c r="M167" s="663">
        <v>159</v>
      </c>
      <c r="N167" s="663">
        <v>1</v>
      </c>
      <c r="O167" s="663">
        <v>159</v>
      </c>
      <c r="P167" s="676"/>
      <c r="Q167" s="664">
        <v>159</v>
      </c>
    </row>
    <row r="168" spans="1:17" ht="14.4" customHeight="1" x14ac:dyDescent="0.3">
      <c r="A168" s="659" t="s">
        <v>3992</v>
      </c>
      <c r="B168" s="660" t="s">
        <v>3993</v>
      </c>
      <c r="C168" s="660" t="s">
        <v>2950</v>
      </c>
      <c r="D168" s="660" t="s">
        <v>4005</v>
      </c>
      <c r="E168" s="660" t="s">
        <v>4006</v>
      </c>
      <c r="F168" s="663">
        <v>7</v>
      </c>
      <c r="G168" s="663">
        <v>1827</v>
      </c>
      <c r="H168" s="663">
        <v>1</v>
      </c>
      <c r="I168" s="663">
        <v>261</v>
      </c>
      <c r="J168" s="663">
        <v>10</v>
      </c>
      <c r="K168" s="663">
        <v>2620</v>
      </c>
      <c r="L168" s="663">
        <v>1.4340448823207443</v>
      </c>
      <c r="M168" s="663">
        <v>262</v>
      </c>
      <c r="N168" s="663">
        <v>6</v>
      </c>
      <c r="O168" s="663">
        <v>1587</v>
      </c>
      <c r="P168" s="676">
        <v>0.86863711001642041</v>
      </c>
      <c r="Q168" s="664">
        <v>264.5</v>
      </c>
    </row>
    <row r="169" spans="1:17" ht="14.4" customHeight="1" x14ac:dyDescent="0.3">
      <c r="A169" s="659" t="s">
        <v>3992</v>
      </c>
      <c r="B169" s="660" t="s">
        <v>3993</v>
      </c>
      <c r="C169" s="660" t="s">
        <v>2950</v>
      </c>
      <c r="D169" s="660" t="s">
        <v>4007</v>
      </c>
      <c r="E169" s="660" t="s">
        <v>4008</v>
      </c>
      <c r="F169" s="663">
        <v>7</v>
      </c>
      <c r="G169" s="663">
        <v>980</v>
      </c>
      <c r="H169" s="663">
        <v>1</v>
      </c>
      <c r="I169" s="663">
        <v>140</v>
      </c>
      <c r="J169" s="663">
        <v>10</v>
      </c>
      <c r="K169" s="663">
        <v>1410</v>
      </c>
      <c r="L169" s="663">
        <v>1.4387755102040816</v>
      </c>
      <c r="M169" s="663">
        <v>141</v>
      </c>
      <c r="N169" s="663">
        <v>5</v>
      </c>
      <c r="O169" s="663">
        <v>705</v>
      </c>
      <c r="P169" s="676">
        <v>0.71938775510204078</v>
      </c>
      <c r="Q169" s="664">
        <v>141</v>
      </c>
    </row>
    <row r="170" spans="1:17" ht="14.4" customHeight="1" x14ac:dyDescent="0.3">
      <c r="A170" s="659" t="s">
        <v>3992</v>
      </c>
      <c r="B170" s="660" t="s">
        <v>3993</v>
      </c>
      <c r="C170" s="660" t="s">
        <v>2950</v>
      </c>
      <c r="D170" s="660" t="s">
        <v>4009</v>
      </c>
      <c r="E170" s="660" t="s">
        <v>4008</v>
      </c>
      <c r="F170" s="663">
        <v>12</v>
      </c>
      <c r="G170" s="663">
        <v>936</v>
      </c>
      <c r="H170" s="663">
        <v>1</v>
      </c>
      <c r="I170" s="663">
        <v>78</v>
      </c>
      <c r="J170" s="663">
        <v>32</v>
      </c>
      <c r="K170" s="663">
        <v>2496</v>
      </c>
      <c r="L170" s="663">
        <v>2.6666666666666665</v>
      </c>
      <c r="M170" s="663">
        <v>78</v>
      </c>
      <c r="N170" s="663">
        <v>29</v>
      </c>
      <c r="O170" s="663">
        <v>2262</v>
      </c>
      <c r="P170" s="676">
        <v>2.4166666666666665</v>
      </c>
      <c r="Q170" s="664">
        <v>78</v>
      </c>
    </row>
    <row r="171" spans="1:17" ht="14.4" customHeight="1" x14ac:dyDescent="0.3">
      <c r="A171" s="659" t="s">
        <v>3992</v>
      </c>
      <c r="B171" s="660" t="s">
        <v>3993</v>
      </c>
      <c r="C171" s="660" t="s">
        <v>2950</v>
      </c>
      <c r="D171" s="660" t="s">
        <v>4010</v>
      </c>
      <c r="E171" s="660" t="s">
        <v>4011</v>
      </c>
      <c r="F171" s="663">
        <v>6</v>
      </c>
      <c r="G171" s="663">
        <v>1812</v>
      </c>
      <c r="H171" s="663">
        <v>1</v>
      </c>
      <c r="I171" s="663">
        <v>302</v>
      </c>
      <c r="J171" s="663">
        <v>10</v>
      </c>
      <c r="K171" s="663">
        <v>3030</v>
      </c>
      <c r="L171" s="663">
        <v>1.6721854304635762</v>
      </c>
      <c r="M171" s="663">
        <v>303</v>
      </c>
      <c r="N171" s="663">
        <v>5</v>
      </c>
      <c r="O171" s="663">
        <v>1530</v>
      </c>
      <c r="P171" s="676">
        <v>0.8443708609271523</v>
      </c>
      <c r="Q171" s="664">
        <v>306</v>
      </c>
    </row>
    <row r="172" spans="1:17" ht="14.4" customHeight="1" x14ac:dyDescent="0.3">
      <c r="A172" s="659" t="s">
        <v>3992</v>
      </c>
      <c r="B172" s="660" t="s">
        <v>3993</v>
      </c>
      <c r="C172" s="660" t="s">
        <v>2950</v>
      </c>
      <c r="D172" s="660" t="s">
        <v>4012</v>
      </c>
      <c r="E172" s="660" t="s">
        <v>4013</v>
      </c>
      <c r="F172" s="663">
        <v>18</v>
      </c>
      <c r="G172" s="663">
        <v>2862</v>
      </c>
      <c r="H172" s="663">
        <v>1</v>
      </c>
      <c r="I172" s="663">
        <v>159</v>
      </c>
      <c r="J172" s="663">
        <v>30</v>
      </c>
      <c r="K172" s="663">
        <v>4800</v>
      </c>
      <c r="L172" s="663">
        <v>1.6771488469601676</v>
      </c>
      <c r="M172" s="663">
        <v>160</v>
      </c>
      <c r="N172" s="663">
        <v>28</v>
      </c>
      <c r="O172" s="663">
        <v>4501</v>
      </c>
      <c r="P172" s="676">
        <v>1.5726764500349406</v>
      </c>
      <c r="Q172" s="664">
        <v>160.75</v>
      </c>
    </row>
    <row r="173" spans="1:17" ht="14.4" customHeight="1" x14ac:dyDescent="0.3">
      <c r="A173" s="659" t="s">
        <v>3992</v>
      </c>
      <c r="B173" s="660" t="s">
        <v>3993</v>
      </c>
      <c r="C173" s="660" t="s">
        <v>2950</v>
      </c>
      <c r="D173" s="660" t="s">
        <v>4014</v>
      </c>
      <c r="E173" s="660" t="s">
        <v>3995</v>
      </c>
      <c r="F173" s="663">
        <v>23</v>
      </c>
      <c r="G173" s="663">
        <v>1610</v>
      </c>
      <c r="H173" s="663">
        <v>1</v>
      </c>
      <c r="I173" s="663">
        <v>70</v>
      </c>
      <c r="J173" s="663">
        <v>68</v>
      </c>
      <c r="K173" s="663">
        <v>4760</v>
      </c>
      <c r="L173" s="663">
        <v>2.9565217391304346</v>
      </c>
      <c r="M173" s="663">
        <v>70</v>
      </c>
      <c r="N173" s="663">
        <v>62</v>
      </c>
      <c r="O173" s="663">
        <v>4385</v>
      </c>
      <c r="P173" s="676">
        <v>2.7236024844720497</v>
      </c>
      <c r="Q173" s="664">
        <v>70.725806451612897</v>
      </c>
    </row>
    <row r="174" spans="1:17" ht="14.4" customHeight="1" x14ac:dyDescent="0.3">
      <c r="A174" s="659" t="s">
        <v>3992</v>
      </c>
      <c r="B174" s="660" t="s">
        <v>3993</v>
      </c>
      <c r="C174" s="660" t="s">
        <v>2950</v>
      </c>
      <c r="D174" s="660" t="s">
        <v>4015</v>
      </c>
      <c r="E174" s="660" t="s">
        <v>4016</v>
      </c>
      <c r="F174" s="663"/>
      <c r="G174" s="663"/>
      <c r="H174" s="663"/>
      <c r="I174" s="663"/>
      <c r="J174" s="663">
        <v>1</v>
      </c>
      <c r="K174" s="663">
        <v>216</v>
      </c>
      <c r="L174" s="663"/>
      <c r="M174" s="663">
        <v>216</v>
      </c>
      <c r="N174" s="663"/>
      <c r="O174" s="663"/>
      <c r="P174" s="676"/>
      <c r="Q174" s="664"/>
    </row>
    <row r="175" spans="1:17" ht="14.4" customHeight="1" x14ac:dyDescent="0.3">
      <c r="A175" s="659" t="s">
        <v>3992</v>
      </c>
      <c r="B175" s="660" t="s">
        <v>3993</v>
      </c>
      <c r="C175" s="660" t="s">
        <v>2950</v>
      </c>
      <c r="D175" s="660" t="s">
        <v>4017</v>
      </c>
      <c r="E175" s="660" t="s">
        <v>4018</v>
      </c>
      <c r="F175" s="663"/>
      <c r="G175" s="663"/>
      <c r="H175" s="663"/>
      <c r="I175" s="663"/>
      <c r="J175" s="663">
        <v>3</v>
      </c>
      <c r="K175" s="663">
        <v>3567</v>
      </c>
      <c r="L175" s="663"/>
      <c r="M175" s="663">
        <v>1189</v>
      </c>
      <c r="N175" s="663">
        <v>2</v>
      </c>
      <c r="O175" s="663">
        <v>2378</v>
      </c>
      <c r="P175" s="676"/>
      <c r="Q175" s="664">
        <v>1189</v>
      </c>
    </row>
    <row r="176" spans="1:17" ht="14.4" customHeight="1" x14ac:dyDescent="0.3">
      <c r="A176" s="659" t="s">
        <v>3992</v>
      </c>
      <c r="B176" s="660" t="s">
        <v>3993</v>
      </c>
      <c r="C176" s="660" t="s">
        <v>2950</v>
      </c>
      <c r="D176" s="660" t="s">
        <v>4019</v>
      </c>
      <c r="E176" s="660" t="s">
        <v>4020</v>
      </c>
      <c r="F176" s="663"/>
      <c r="G176" s="663"/>
      <c r="H176" s="663"/>
      <c r="I176" s="663"/>
      <c r="J176" s="663">
        <v>4</v>
      </c>
      <c r="K176" s="663">
        <v>432</v>
      </c>
      <c r="L176" s="663"/>
      <c r="M176" s="663">
        <v>108</v>
      </c>
      <c r="N176" s="663">
        <v>1</v>
      </c>
      <c r="O176" s="663">
        <v>108</v>
      </c>
      <c r="P176" s="676"/>
      <c r="Q176" s="664">
        <v>108</v>
      </c>
    </row>
    <row r="177" spans="1:17" ht="14.4" customHeight="1" x14ac:dyDescent="0.3">
      <c r="A177" s="659" t="s">
        <v>4021</v>
      </c>
      <c r="B177" s="660" t="s">
        <v>4022</v>
      </c>
      <c r="C177" s="660" t="s">
        <v>2950</v>
      </c>
      <c r="D177" s="660" t="s">
        <v>4023</v>
      </c>
      <c r="E177" s="660" t="s">
        <v>4024</v>
      </c>
      <c r="F177" s="663">
        <v>390</v>
      </c>
      <c r="G177" s="663">
        <v>20670</v>
      </c>
      <c r="H177" s="663">
        <v>1</v>
      </c>
      <c r="I177" s="663">
        <v>53</v>
      </c>
      <c r="J177" s="663">
        <v>326</v>
      </c>
      <c r="K177" s="663">
        <v>17278</v>
      </c>
      <c r="L177" s="663">
        <v>0.83589743589743593</v>
      </c>
      <c r="M177" s="663">
        <v>53</v>
      </c>
      <c r="N177" s="663">
        <v>364</v>
      </c>
      <c r="O177" s="663">
        <v>19518</v>
      </c>
      <c r="P177" s="676">
        <v>0.94426705370101593</v>
      </c>
      <c r="Q177" s="664">
        <v>53.620879120879124</v>
      </c>
    </row>
    <row r="178" spans="1:17" ht="14.4" customHeight="1" x14ac:dyDescent="0.3">
      <c r="A178" s="659" t="s">
        <v>4021</v>
      </c>
      <c r="B178" s="660" t="s">
        <v>4022</v>
      </c>
      <c r="C178" s="660" t="s">
        <v>2950</v>
      </c>
      <c r="D178" s="660" t="s">
        <v>4025</v>
      </c>
      <c r="E178" s="660" t="s">
        <v>4026</v>
      </c>
      <c r="F178" s="663">
        <v>68</v>
      </c>
      <c r="G178" s="663">
        <v>8160</v>
      </c>
      <c r="H178" s="663">
        <v>1</v>
      </c>
      <c r="I178" s="663">
        <v>120</v>
      </c>
      <c r="J178" s="663">
        <v>81</v>
      </c>
      <c r="K178" s="663">
        <v>9801</v>
      </c>
      <c r="L178" s="663">
        <v>1.2011029411764707</v>
      </c>
      <c r="M178" s="663">
        <v>121</v>
      </c>
      <c r="N178" s="663">
        <v>38</v>
      </c>
      <c r="O178" s="663">
        <v>4616</v>
      </c>
      <c r="P178" s="676">
        <v>0.56568627450980391</v>
      </c>
      <c r="Q178" s="664">
        <v>121.47368421052632</v>
      </c>
    </row>
    <row r="179" spans="1:17" ht="14.4" customHeight="1" x14ac:dyDescent="0.3">
      <c r="A179" s="659" t="s">
        <v>4021</v>
      </c>
      <c r="B179" s="660" t="s">
        <v>4022</v>
      </c>
      <c r="C179" s="660" t="s">
        <v>2950</v>
      </c>
      <c r="D179" s="660" t="s">
        <v>4027</v>
      </c>
      <c r="E179" s="660" t="s">
        <v>4028</v>
      </c>
      <c r="F179" s="663"/>
      <c r="G179" s="663"/>
      <c r="H179" s="663"/>
      <c r="I179" s="663"/>
      <c r="J179" s="663">
        <v>6</v>
      </c>
      <c r="K179" s="663">
        <v>2280</v>
      </c>
      <c r="L179" s="663"/>
      <c r="M179" s="663">
        <v>380</v>
      </c>
      <c r="N179" s="663">
        <v>7</v>
      </c>
      <c r="O179" s="663">
        <v>2681</v>
      </c>
      <c r="P179" s="676"/>
      <c r="Q179" s="664">
        <v>383</v>
      </c>
    </row>
    <row r="180" spans="1:17" ht="14.4" customHeight="1" x14ac:dyDescent="0.3">
      <c r="A180" s="659" t="s">
        <v>4021</v>
      </c>
      <c r="B180" s="660" t="s">
        <v>4022</v>
      </c>
      <c r="C180" s="660" t="s">
        <v>2950</v>
      </c>
      <c r="D180" s="660" t="s">
        <v>4029</v>
      </c>
      <c r="E180" s="660" t="s">
        <v>4030</v>
      </c>
      <c r="F180" s="663">
        <v>34</v>
      </c>
      <c r="G180" s="663">
        <v>5678</v>
      </c>
      <c r="H180" s="663">
        <v>1</v>
      </c>
      <c r="I180" s="663">
        <v>167</v>
      </c>
      <c r="J180" s="663">
        <v>42</v>
      </c>
      <c r="K180" s="663">
        <v>7056</v>
      </c>
      <c r="L180" s="663">
        <v>1.2426910884114124</v>
      </c>
      <c r="M180" s="663">
        <v>168</v>
      </c>
      <c r="N180" s="663">
        <v>35</v>
      </c>
      <c r="O180" s="663">
        <v>5928</v>
      </c>
      <c r="P180" s="676">
        <v>1.0440295878830574</v>
      </c>
      <c r="Q180" s="664">
        <v>169.37142857142857</v>
      </c>
    </row>
    <row r="181" spans="1:17" ht="14.4" customHeight="1" x14ac:dyDescent="0.3">
      <c r="A181" s="659" t="s">
        <v>4021</v>
      </c>
      <c r="B181" s="660" t="s">
        <v>4022</v>
      </c>
      <c r="C181" s="660" t="s">
        <v>2950</v>
      </c>
      <c r="D181" s="660" t="s">
        <v>4031</v>
      </c>
      <c r="E181" s="660" t="s">
        <v>4032</v>
      </c>
      <c r="F181" s="663">
        <v>18</v>
      </c>
      <c r="G181" s="663">
        <v>5634</v>
      </c>
      <c r="H181" s="663">
        <v>1</v>
      </c>
      <c r="I181" s="663">
        <v>313</v>
      </c>
      <c r="J181" s="663">
        <v>14</v>
      </c>
      <c r="K181" s="663">
        <v>4424</v>
      </c>
      <c r="L181" s="663">
        <v>0.78523251686190987</v>
      </c>
      <c r="M181" s="663">
        <v>316</v>
      </c>
      <c r="N181" s="663">
        <v>18</v>
      </c>
      <c r="O181" s="663">
        <v>5736</v>
      </c>
      <c r="P181" s="676">
        <v>1.0181043663471778</v>
      </c>
      <c r="Q181" s="664">
        <v>318.66666666666669</v>
      </c>
    </row>
    <row r="182" spans="1:17" ht="14.4" customHeight="1" x14ac:dyDescent="0.3">
      <c r="A182" s="659" t="s">
        <v>4021</v>
      </c>
      <c r="B182" s="660" t="s">
        <v>4022</v>
      </c>
      <c r="C182" s="660" t="s">
        <v>2950</v>
      </c>
      <c r="D182" s="660" t="s">
        <v>4033</v>
      </c>
      <c r="E182" s="660" t="s">
        <v>4034</v>
      </c>
      <c r="F182" s="663"/>
      <c r="G182" s="663"/>
      <c r="H182" s="663"/>
      <c r="I182" s="663"/>
      <c r="J182" s="663">
        <v>1</v>
      </c>
      <c r="K182" s="663">
        <v>435</v>
      </c>
      <c r="L182" s="663"/>
      <c r="M182" s="663">
        <v>435</v>
      </c>
      <c r="N182" s="663">
        <v>1</v>
      </c>
      <c r="O182" s="663">
        <v>435</v>
      </c>
      <c r="P182" s="676"/>
      <c r="Q182" s="664">
        <v>435</v>
      </c>
    </row>
    <row r="183" spans="1:17" ht="14.4" customHeight="1" x14ac:dyDescent="0.3">
      <c r="A183" s="659" t="s">
        <v>4021</v>
      </c>
      <c r="B183" s="660" t="s">
        <v>4022</v>
      </c>
      <c r="C183" s="660" t="s">
        <v>2950</v>
      </c>
      <c r="D183" s="660" t="s">
        <v>4035</v>
      </c>
      <c r="E183" s="660" t="s">
        <v>4036</v>
      </c>
      <c r="F183" s="663">
        <v>46</v>
      </c>
      <c r="G183" s="663">
        <v>15502</v>
      </c>
      <c r="H183" s="663">
        <v>1</v>
      </c>
      <c r="I183" s="663">
        <v>337</v>
      </c>
      <c r="J183" s="663">
        <v>43</v>
      </c>
      <c r="K183" s="663">
        <v>14534</v>
      </c>
      <c r="L183" s="663">
        <v>0.93755644432976393</v>
      </c>
      <c r="M183" s="663">
        <v>338</v>
      </c>
      <c r="N183" s="663">
        <v>98</v>
      </c>
      <c r="O183" s="663">
        <v>33250</v>
      </c>
      <c r="P183" s="676">
        <v>2.1448845310282545</v>
      </c>
      <c r="Q183" s="664">
        <v>339.28571428571428</v>
      </c>
    </row>
    <row r="184" spans="1:17" ht="14.4" customHeight="1" x14ac:dyDescent="0.3">
      <c r="A184" s="659" t="s">
        <v>4021</v>
      </c>
      <c r="B184" s="660" t="s">
        <v>4022</v>
      </c>
      <c r="C184" s="660" t="s">
        <v>2950</v>
      </c>
      <c r="D184" s="660" t="s">
        <v>3688</v>
      </c>
      <c r="E184" s="660" t="s">
        <v>3689</v>
      </c>
      <c r="F184" s="663"/>
      <c r="G184" s="663"/>
      <c r="H184" s="663"/>
      <c r="I184" s="663"/>
      <c r="J184" s="663">
        <v>1</v>
      </c>
      <c r="K184" s="663">
        <v>108</v>
      </c>
      <c r="L184" s="663"/>
      <c r="M184" s="663">
        <v>108</v>
      </c>
      <c r="N184" s="663">
        <v>8</v>
      </c>
      <c r="O184" s="663">
        <v>872</v>
      </c>
      <c r="P184" s="676"/>
      <c r="Q184" s="664">
        <v>109</v>
      </c>
    </row>
    <row r="185" spans="1:17" ht="14.4" customHeight="1" x14ac:dyDescent="0.3">
      <c r="A185" s="659" t="s">
        <v>4021</v>
      </c>
      <c r="B185" s="660" t="s">
        <v>4022</v>
      </c>
      <c r="C185" s="660" t="s">
        <v>2950</v>
      </c>
      <c r="D185" s="660" t="s">
        <v>4037</v>
      </c>
      <c r="E185" s="660" t="s">
        <v>4038</v>
      </c>
      <c r="F185" s="663"/>
      <c r="G185" s="663"/>
      <c r="H185" s="663"/>
      <c r="I185" s="663"/>
      <c r="J185" s="663">
        <v>1</v>
      </c>
      <c r="K185" s="663">
        <v>37</v>
      </c>
      <c r="L185" s="663"/>
      <c r="M185" s="663">
        <v>37</v>
      </c>
      <c r="N185" s="663">
        <v>8</v>
      </c>
      <c r="O185" s="663">
        <v>296</v>
      </c>
      <c r="P185" s="676"/>
      <c r="Q185" s="664">
        <v>37</v>
      </c>
    </row>
    <row r="186" spans="1:17" ht="14.4" customHeight="1" x14ac:dyDescent="0.3">
      <c r="A186" s="659" t="s">
        <v>4021</v>
      </c>
      <c r="B186" s="660" t="s">
        <v>4022</v>
      </c>
      <c r="C186" s="660" t="s">
        <v>2950</v>
      </c>
      <c r="D186" s="660" t="s">
        <v>4039</v>
      </c>
      <c r="E186" s="660" t="s">
        <v>4040</v>
      </c>
      <c r="F186" s="663"/>
      <c r="G186" s="663"/>
      <c r="H186" s="663"/>
      <c r="I186" s="663"/>
      <c r="J186" s="663"/>
      <c r="K186" s="663"/>
      <c r="L186" s="663"/>
      <c r="M186" s="663"/>
      <c r="N186" s="663">
        <v>5</v>
      </c>
      <c r="O186" s="663">
        <v>3352</v>
      </c>
      <c r="P186" s="676"/>
      <c r="Q186" s="664">
        <v>670.4</v>
      </c>
    </row>
    <row r="187" spans="1:17" ht="14.4" customHeight="1" x14ac:dyDescent="0.3">
      <c r="A187" s="659" t="s">
        <v>4021</v>
      </c>
      <c r="B187" s="660" t="s">
        <v>4022</v>
      </c>
      <c r="C187" s="660" t="s">
        <v>2950</v>
      </c>
      <c r="D187" s="660" t="s">
        <v>4041</v>
      </c>
      <c r="E187" s="660" t="s">
        <v>4042</v>
      </c>
      <c r="F187" s="663">
        <v>191</v>
      </c>
      <c r="G187" s="663">
        <v>53480</v>
      </c>
      <c r="H187" s="663">
        <v>1</v>
      </c>
      <c r="I187" s="663">
        <v>280</v>
      </c>
      <c r="J187" s="663">
        <v>130</v>
      </c>
      <c r="K187" s="663">
        <v>36530</v>
      </c>
      <c r="L187" s="663">
        <v>0.68305908750934929</v>
      </c>
      <c r="M187" s="663">
        <v>281</v>
      </c>
      <c r="N187" s="663">
        <v>150</v>
      </c>
      <c r="O187" s="663">
        <v>42423</v>
      </c>
      <c r="P187" s="676">
        <v>0.79324981301421094</v>
      </c>
      <c r="Q187" s="664">
        <v>282.82</v>
      </c>
    </row>
    <row r="188" spans="1:17" ht="14.4" customHeight="1" x14ac:dyDescent="0.3">
      <c r="A188" s="659" t="s">
        <v>4021</v>
      </c>
      <c r="B188" s="660" t="s">
        <v>4022</v>
      </c>
      <c r="C188" s="660" t="s">
        <v>2950</v>
      </c>
      <c r="D188" s="660" t="s">
        <v>4043</v>
      </c>
      <c r="E188" s="660" t="s">
        <v>4044</v>
      </c>
      <c r="F188" s="663">
        <v>55</v>
      </c>
      <c r="G188" s="663">
        <v>24915</v>
      </c>
      <c r="H188" s="663">
        <v>1</v>
      </c>
      <c r="I188" s="663">
        <v>453</v>
      </c>
      <c r="J188" s="663">
        <v>56</v>
      </c>
      <c r="K188" s="663">
        <v>25536</v>
      </c>
      <c r="L188" s="663">
        <v>1.0249247441300422</v>
      </c>
      <c r="M188" s="663">
        <v>456</v>
      </c>
      <c r="N188" s="663">
        <v>45</v>
      </c>
      <c r="O188" s="663">
        <v>20632</v>
      </c>
      <c r="P188" s="676">
        <v>0.82809552478426651</v>
      </c>
      <c r="Q188" s="664">
        <v>458.48888888888888</v>
      </c>
    </row>
    <row r="189" spans="1:17" ht="14.4" customHeight="1" x14ac:dyDescent="0.3">
      <c r="A189" s="659" t="s">
        <v>4021</v>
      </c>
      <c r="B189" s="660" t="s">
        <v>4022</v>
      </c>
      <c r="C189" s="660" t="s">
        <v>2950</v>
      </c>
      <c r="D189" s="660" t="s">
        <v>4045</v>
      </c>
      <c r="E189" s="660" t="s">
        <v>4046</v>
      </c>
      <c r="F189" s="663">
        <v>238</v>
      </c>
      <c r="G189" s="663">
        <v>82110</v>
      </c>
      <c r="H189" s="663">
        <v>1</v>
      </c>
      <c r="I189" s="663">
        <v>345</v>
      </c>
      <c r="J189" s="663">
        <v>187</v>
      </c>
      <c r="K189" s="663">
        <v>65076</v>
      </c>
      <c r="L189" s="663">
        <v>0.79254658385093169</v>
      </c>
      <c r="M189" s="663">
        <v>348</v>
      </c>
      <c r="N189" s="663">
        <v>197</v>
      </c>
      <c r="O189" s="663">
        <v>69306</v>
      </c>
      <c r="P189" s="676">
        <v>0.84406284252831565</v>
      </c>
      <c r="Q189" s="664">
        <v>351.80710659898477</v>
      </c>
    </row>
    <row r="190" spans="1:17" ht="14.4" customHeight="1" x14ac:dyDescent="0.3">
      <c r="A190" s="659" t="s">
        <v>4021</v>
      </c>
      <c r="B190" s="660" t="s">
        <v>4022</v>
      </c>
      <c r="C190" s="660" t="s">
        <v>2950</v>
      </c>
      <c r="D190" s="660" t="s">
        <v>4047</v>
      </c>
      <c r="E190" s="660" t="s">
        <v>4048</v>
      </c>
      <c r="F190" s="663">
        <v>4</v>
      </c>
      <c r="G190" s="663">
        <v>408</v>
      </c>
      <c r="H190" s="663">
        <v>1</v>
      </c>
      <c r="I190" s="663">
        <v>102</v>
      </c>
      <c r="J190" s="663">
        <v>7</v>
      </c>
      <c r="K190" s="663">
        <v>721</v>
      </c>
      <c r="L190" s="663">
        <v>1.767156862745098</v>
      </c>
      <c r="M190" s="663">
        <v>103</v>
      </c>
      <c r="N190" s="663">
        <v>7</v>
      </c>
      <c r="O190" s="663">
        <v>727</v>
      </c>
      <c r="P190" s="676">
        <v>1.7818627450980393</v>
      </c>
      <c r="Q190" s="664">
        <v>103.85714285714286</v>
      </c>
    </row>
    <row r="191" spans="1:17" ht="14.4" customHeight="1" x14ac:dyDescent="0.3">
      <c r="A191" s="659" t="s">
        <v>4021</v>
      </c>
      <c r="B191" s="660" t="s">
        <v>4022</v>
      </c>
      <c r="C191" s="660" t="s">
        <v>2950</v>
      </c>
      <c r="D191" s="660" t="s">
        <v>4049</v>
      </c>
      <c r="E191" s="660" t="s">
        <v>4050</v>
      </c>
      <c r="F191" s="663">
        <v>13</v>
      </c>
      <c r="G191" s="663">
        <v>1495</v>
      </c>
      <c r="H191" s="663">
        <v>1</v>
      </c>
      <c r="I191" s="663">
        <v>115</v>
      </c>
      <c r="J191" s="663">
        <v>13</v>
      </c>
      <c r="K191" s="663">
        <v>1495</v>
      </c>
      <c r="L191" s="663">
        <v>1</v>
      </c>
      <c r="M191" s="663">
        <v>115</v>
      </c>
      <c r="N191" s="663">
        <v>10</v>
      </c>
      <c r="O191" s="663">
        <v>1158</v>
      </c>
      <c r="P191" s="676">
        <v>0.7745819397993311</v>
      </c>
      <c r="Q191" s="664">
        <v>115.8</v>
      </c>
    </row>
    <row r="192" spans="1:17" ht="14.4" customHeight="1" x14ac:dyDescent="0.3">
      <c r="A192" s="659" t="s">
        <v>4021</v>
      </c>
      <c r="B192" s="660" t="s">
        <v>4022</v>
      </c>
      <c r="C192" s="660" t="s">
        <v>2950</v>
      </c>
      <c r="D192" s="660" t="s">
        <v>3690</v>
      </c>
      <c r="E192" s="660" t="s">
        <v>3691</v>
      </c>
      <c r="F192" s="663"/>
      <c r="G192" s="663"/>
      <c r="H192" s="663"/>
      <c r="I192" s="663"/>
      <c r="J192" s="663">
        <v>2</v>
      </c>
      <c r="K192" s="663">
        <v>914</v>
      </c>
      <c r="L192" s="663"/>
      <c r="M192" s="663">
        <v>457</v>
      </c>
      <c r="N192" s="663">
        <v>10</v>
      </c>
      <c r="O192" s="663">
        <v>4606</v>
      </c>
      <c r="P192" s="676"/>
      <c r="Q192" s="664">
        <v>460.6</v>
      </c>
    </row>
    <row r="193" spans="1:17" ht="14.4" customHeight="1" x14ac:dyDescent="0.3">
      <c r="A193" s="659" t="s">
        <v>4021</v>
      </c>
      <c r="B193" s="660" t="s">
        <v>4022</v>
      </c>
      <c r="C193" s="660" t="s">
        <v>2950</v>
      </c>
      <c r="D193" s="660" t="s">
        <v>3718</v>
      </c>
      <c r="E193" s="660" t="s">
        <v>3719</v>
      </c>
      <c r="F193" s="663">
        <v>1</v>
      </c>
      <c r="G193" s="663">
        <v>1236</v>
      </c>
      <c r="H193" s="663">
        <v>1</v>
      </c>
      <c r="I193" s="663">
        <v>1236</v>
      </c>
      <c r="J193" s="663"/>
      <c r="K193" s="663"/>
      <c r="L193" s="663"/>
      <c r="M193" s="663"/>
      <c r="N193" s="663">
        <v>3</v>
      </c>
      <c r="O193" s="663">
        <v>3767</v>
      </c>
      <c r="P193" s="676">
        <v>3.0477346278317152</v>
      </c>
      <c r="Q193" s="664">
        <v>1255.6666666666667</v>
      </c>
    </row>
    <row r="194" spans="1:17" ht="14.4" customHeight="1" x14ac:dyDescent="0.3">
      <c r="A194" s="659" t="s">
        <v>4021</v>
      </c>
      <c r="B194" s="660" t="s">
        <v>4022</v>
      </c>
      <c r="C194" s="660" t="s">
        <v>2950</v>
      </c>
      <c r="D194" s="660" t="s">
        <v>4051</v>
      </c>
      <c r="E194" s="660" t="s">
        <v>4052</v>
      </c>
      <c r="F194" s="663">
        <v>11</v>
      </c>
      <c r="G194" s="663">
        <v>4675</v>
      </c>
      <c r="H194" s="663">
        <v>1</v>
      </c>
      <c r="I194" s="663">
        <v>425</v>
      </c>
      <c r="J194" s="663">
        <v>15</v>
      </c>
      <c r="K194" s="663">
        <v>6435</v>
      </c>
      <c r="L194" s="663">
        <v>1.3764705882352941</v>
      </c>
      <c r="M194" s="663">
        <v>429</v>
      </c>
      <c r="N194" s="663">
        <v>10</v>
      </c>
      <c r="O194" s="663">
        <v>4325</v>
      </c>
      <c r="P194" s="676">
        <v>0.92513368983957223</v>
      </c>
      <c r="Q194" s="664">
        <v>432.5</v>
      </c>
    </row>
    <row r="195" spans="1:17" ht="14.4" customHeight="1" x14ac:dyDescent="0.3">
      <c r="A195" s="659" t="s">
        <v>4021</v>
      </c>
      <c r="B195" s="660" t="s">
        <v>4022</v>
      </c>
      <c r="C195" s="660" t="s">
        <v>2950</v>
      </c>
      <c r="D195" s="660" t="s">
        <v>4053</v>
      </c>
      <c r="E195" s="660" t="s">
        <v>4054</v>
      </c>
      <c r="F195" s="663">
        <v>98</v>
      </c>
      <c r="G195" s="663">
        <v>5194</v>
      </c>
      <c r="H195" s="663">
        <v>1</v>
      </c>
      <c r="I195" s="663">
        <v>53</v>
      </c>
      <c r="J195" s="663">
        <v>48</v>
      </c>
      <c r="K195" s="663">
        <v>2544</v>
      </c>
      <c r="L195" s="663">
        <v>0.48979591836734693</v>
      </c>
      <c r="M195" s="663">
        <v>53</v>
      </c>
      <c r="N195" s="663">
        <v>102</v>
      </c>
      <c r="O195" s="663">
        <v>5476</v>
      </c>
      <c r="P195" s="676">
        <v>1.0542934154793993</v>
      </c>
      <c r="Q195" s="664">
        <v>53.686274509803923</v>
      </c>
    </row>
    <row r="196" spans="1:17" ht="14.4" customHeight="1" x14ac:dyDescent="0.3">
      <c r="A196" s="659" t="s">
        <v>4021</v>
      </c>
      <c r="B196" s="660" t="s">
        <v>4022</v>
      </c>
      <c r="C196" s="660" t="s">
        <v>2950</v>
      </c>
      <c r="D196" s="660" t="s">
        <v>4055</v>
      </c>
      <c r="E196" s="660" t="s">
        <v>4056</v>
      </c>
      <c r="F196" s="663">
        <v>269</v>
      </c>
      <c r="G196" s="663">
        <v>44116</v>
      </c>
      <c r="H196" s="663">
        <v>1</v>
      </c>
      <c r="I196" s="663">
        <v>164</v>
      </c>
      <c r="J196" s="663">
        <v>408</v>
      </c>
      <c r="K196" s="663">
        <v>67320</v>
      </c>
      <c r="L196" s="663">
        <v>1.5259769698068728</v>
      </c>
      <c r="M196" s="663">
        <v>165</v>
      </c>
      <c r="N196" s="663">
        <v>301</v>
      </c>
      <c r="O196" s="663">
        <v>50286</v>
      </c>
      <c r="P196" s="676">
        <v>1.1398585547193762</v>
      </c>
      <c r="Q196" s="664">
        <v>167.06312292358805</v>
      </c>
    </row>
    <row r="197" spans="1:17" ht="14.4" customHeight="1" x14ac:dyDescent="0.3">
      <c r="A197" s="659" t="s">
        <v>4021</v>
      </c>
      <c r="B197" s="660" t="s">
        <v>4022</v>
      </c>
      <c r="C197" s="660" t="s">
        <v>2950</v>
      </c>
      <c r="D197" s="660" t="s">
        <v>3692</v>
      </c>
      <c r="E197" s="660" t="s">
        <v>3693</v>
      </c>
      <c r="F197" s="663"/>
      <c r="G197" s="663"/>
      <c r="H197" s="663"/>
      <c r="I197" s="663"/>
      <c r="J197" s="663"/>
      <c r="K197" s="663"/>
      <c r="L197" s="663"/>
      <c r="M197" s="663"/>
      <c r="N197" s="663">
        <v>1</v>
      </c>
      <c r="O197" s="663">
        <v>79</v>
      </c>
      <c r="P197" s="676"/>
      <c r="Q197" s="664">
        <v>79</v>
      </c>
    </row>
    <row r="198" spans="1:17" ht="14.4" customHeight="1" x14ac:dyDescent="0.3">
      <c r="A198" s="659" t="s">
        <v>4021</v>
      </c>
      <c r="B198" s="660" t="s">
        <v>4022</v>
      </c>
      <c r="C198" s="660" t="s">
        <v>2950</v>
      </c>
      <c r="D198" s="660" t="s">
        <v>3694</v>
      </c>
      <c r="E198" s="660" t="s">
        <v>3695</v>
      </c>
      <c r="F198" s="663"/>
      <c r="G198" s="663"/>
      <c r="H198" s="663"/>
      <c r="I198" s="663"/>
      <c r="J198" s="663">
        <v>1</v>
      </c>
      <c r="K198" s="663">
        <v>164</v>
      </c>
      <c r="L198" s="663"/>
      <c r="M198" s="663">
        <v>164</v>
      </c>
      <c r="N198" s="663"/>
      <c r="O198" s="663"/>
      <c r="P198" s="676"/>
      <c r="Q198" s="664"/>
    </row>
    <row r="199" spans="1:17" ht="14.4" customHeight="1" x14ac:dyDescent="0.3">
      <c r="A199" s="659" t="s">
        <v>4021</v>
      </c>
      <c r="B199" s="660" t="s">
        <v>4022</v>
      </c>
      <c r="C199" s="660" t="s">
        <v>2950</v>
      </c>
      <c r="D199" s="660" t="s">
        <v>4057</v>
      </c>
      <c r="E199" s="660" t="s">
        <v>4058</v>
      </c>
      <c r="F199" s="663">
        <v>11</v>
      </c>
      <c r="G199" s="663">
        <v>1749</v>
      </c>
      <c r="H199" s="663">
        <v>1</v>
      </c>
      <c r="I199" s="663">
        <v>159</v>
      </c>
      <c r="J199" s="663">
        <v>11</v>
      </c>
      <c r="K199" s="663">
        <v>1760</v>
      </c>
      <c r="L199" s="663">
        <v>1.0062893081761006</v>
      </c>
      <c r="M199" s="663">
        <v>160</v>
      </c>
      <c r="N199" s="663">
        <v>37</v>
      </c>
      <c r="O199" s="663">
        <v>5938</v>
      </c>
      <c r="P199" s="676">
        <v>3.3950829045168667</v>
      </c>
      <c r="Q199" s="664">
        <v>160.48648648648648</v>
      </c>
    </row>
    <row r="200" spans="1:17" ht="14.4" customHeight="1" x14ac:dyDescent="0.3">
      <c r="A200" s="659" t="s">
        <v>4021</v>
      </c>
      <c r="B200" s="660" t="s">
        <v>4022</v>
      </c>
      <c r="C200" s="660" t="s">
        <v>2950</v>
      </c>
      <c r="D200" s="660" t="s">
        <v>3722</v>
      </c>
      <c r="E200" s="660" t="s">
        <v>3723</v>
      </c>
      <c r="F200" s="663">
        <v>1</v>
      </c>
      <c r="G200" s="663">
        <v>1000</v>
      </c>
      <c r="H200" s="663">
        <v>1</v>
      </c>
      <c r="I200" s="663">
        <v>1000</v>
      </c>
      <c r="J200" s="663"/>
      <c r="K200" s="663"/>
      <c r="L200" s="663"/>
      <c r="M200" s="663"/>
      <c r="N200" s="663">
        <v>12</v>
      </c>
      <c r="O200" s="663">
        <v>12056</v>
      </c>
      <c r="P200" s="676">
        <v>12.055999999999999</v>
      </c>
      <c r="Q200" s="664">
        <v>1004.6666666666666</v>
      </c>
    </row>
    <row r="201" spans="1:17" ht="14.4" customHeight="1" x14ac:dyDescent="0.3">
      <c r="A201" s="659" t="s">
        <v>4021</v>
      </c>
      <c r="B201" s="660" t="s">
        <v>4022</v>
      </c>
      <c r="C201" s="660" t="s">
        <v>2950</v>
      </c>
      <c r="D201" s="660" t="s">
        <v>3696</v>
      </c>
      <c r="E201" s="660" t="s">
        <v>3697</v>
      </c>
      <c r="F201" s="663"/>
      <c r="G201" s="663"/>
      <c r="H201" s="663"/>
      <c r="I201" s="663"/>
      <c r="J201" s="663">
        <v>1</v>
      </c>
      <c r="K201" s="663">
        <v>167</v>
      </c>
      <c r="L201" s="663"/>
      <c r="M201" s="663">
        <v>167</v>
      </c>
      <c r="N201" s="663">
        <v>1</v>
      </c>
      <c r="O201" s="663">
        <v>169</v>
      </c>
      <c r="P201" s="676"/>
      <c r="Q201" s="664">
        <v>169</v>
      </c>
    </row>
    <row r="202" spans="1:17" ht="14.4" customHeight="1" x14ac:dyDescent="0.3">
      <c r="A202" s="659" t="s">
        <v>4021</v>
      </c>
      <c r="B202" s="660" t="s">
        <v>4022</v>
      </c>
      <c r="C202" s="660" t="s">
        <v>2950</v>
      </c>
      <c r="D202" s="660" t="s">
        <v>3724</v>
      </c>
      <c r="E202" s="660" t="s">
        <v>3725</v>
      </c>
      <c r="F202" s="663">
        <v>1</v>
      </c>
      <c r="G202" s="663">
        <v>2221</v>
      </c>
      <c r="H202" s="663">
        <v>1</v>
      </c>
      <c r="I202" s="663">
        <v>2221</v>
      </c>
      <c r="J202" s="663"/>
      <c r="K202" s="663"/>
      <c r="L202" s="663"/>
      <c r="M202" s="663"/>
      <c r="N202" s="663">
        <v>12</v>
      </c>
      <c r="O202" s="663">
        <v>26964</v>
      </c>
      <c r="P202" s="676">
        <v>12.140477262494372</v>
      </c>
      <c r="Q202" s="664">
        <v>2247</v>
      </c>
    </row>
    <row r="203" spans="1:17" ht="14.4" customHeight="1" x14ac:dyDescent="0.3">
      <c r="A203" s="659" t="s">
        <v>4021</v>
      </c>
      <c r="B203" s="660" t="s">
        <v>4022</v>
      </c>
      <c r="C203" s="660" t="s">
        <v>2950</v>
      </c>
      <c r="D203" s="660" t="s">
        <v>4059</v>
      </c>
      <c r="E203" s="660" t="s">
        <v>4060</v>
      </c>
      <c r="F203" s="663">
        <v>1</v>
      </c>
      <c r="G203" s="663">
        <v>1985</v>
      </c>
      <c r="H203" s="663">
        <v>1</v>
      </c>
      <c r="I203" s="663">
        <v>1985</v>
      </c>
      <c r="J203" s="663"/>
      <c r="K203" s="663"/>
      <c r="L203" s="663"/>
      <c r="M203" s="663"/>
      <c r="N203" s="663"/>
      <c r="O203" s="663"/>
      <c r="P203" s="676"/>
      <c r="Q203" s="664"/>
    </row>
    <row r="204" spans="1:17" ht="14.4" customHeight="1" x14ac:dyDescent="0.3">
      <c r="A204" s="659" t="s">
        <v>4021</v>
      </c>
      <c r="B204" s="660" t="s">
        <v>4022</v>
      </c>
      <c r="C204" s="660" t="s">
        <v>2950</v>
      </c>
      <c r="D204" s="660" t="s">
        <v>4061</v>
      </c>
      <c r="E204" s="660" t="s">
        <v>4062</v>
      </c>
      <c r="F204" s="663"/>
      <c r="G204" s="663"/>
      <c r="H204" s="663"/>
      <c r="I204" s="663"/>
      <c r="J204" s="663">
        <v>7</v>
      </c>
      <c r="K204" s="663">
        <v>1561</v>
      </c>
      <c r="L204" s="663"/>
      <c r="M204" s="663">
        <v>223</v>
      </c>
      <c r="N204" s="663">
        <v>11</v>
      </c>
      <c r="O204" s="663">
        <v>2475</v>
      </c>
      <c r="P204" s="676"/>
      <c r="Q204" s="664">
        <v>225</v>
      </c>
    </row>
    <row r="205" spans="1:17" ht="14.4" customHeight="1" x14ac:dyDescent="0.3">
      <c r="A205" s="659" t="s">
        <v>4021</v>
      </c>
      <c r="B205" s="660" t="s">
        <v>4022</v>
      </c>
      <c r="C205" s="660" t="s">
        <v>2950</v>
      </c>
      <c r="D205" s="660" t="s">
        <v>4063</v>
      </c>
      <c r="E205" s="660" t="s">
        <v>4064</v>
      </c>
      <c r="F205" s="663"/>
      <c r="G205" s="663"/>
      <c r="H205" s="663"/>
      <c r="I205" s="663"/>
      <c r="J205" s="663">
        <v>1</v>
      </c>
      <c r="K205" s="663">
        <v>404</v>
      </c>
      <c r="L205" s="663"/>
      <c r="M205" s="663">
        <v>404</v>
      </c>
      <c r="N205" s="663"/>
      <c r="O205" s="663"/>
      <c r="P205" s="676"/>
      <c r="Q205" s="664"/>
    </row>
    <row r="206" spans="1:17" ht="14.4" customHeight="1" x14ac:dyDescent="0.3">
      <c r="A206" s="659" t="s">
        <v>4021</v>
      </c>
      <c r="B206" s="660" t="s">
        <v>4022</v>
      </c>
      <c r="C206" s="660" t="s">
        <v>2950</v>
      </c>
      <c r="D206" s="660" t="s">
        <v>4065</v>
      </c>
      <c r="E206" s="660" t="s">
        <v>4066</v>
      </c>
      <c r="F206" s="663">
        <v>1</v>
      </c>
      <c r="G206" s="663">
        <v>265</v>
      </c>
      <c r="H206" s="663">
        <v>1</v>
      </c>
      <c r="I206" s="663">
        <v>265</v>
      </c>
      <c r="J206" s="663"/>
      <c r="K206" s="663"/>
      <c r="L206" s="663"/>
      <c r="M206" s="663"/>
      <c r="N206" s="663"/>
      <c r="O206" s="663"/>
      <c r="P206" s="676"/>
      <c r="Q206" s="664"/>
    </row>
    <row r="207" spans="1:17" ht="14.4" customHeight="1" x14ac:dyDescent="0.3">
      <c r="A207" s="659" t="s">
        <v>4067</v>
      </c>
      <c r="B207" s="660" t="s">
        <v>614</v>
      </c>
      <c r="C207" s="660" t="s">
        <v>2950</v>
      </c>
      <c r="D207" s="660" t="s">
        <v>4068</v>
      </c>
      <c r="E207" s="660" t="s">
        <v>4069</v>
      </c>
      <c r="F207" s="663">
        <v>123</v>
      </c>
      <c r="G207" s="663">
        <v>19434</v>
      </c>
      <c r="H207" s="663">
        <v>1</v>
      </c>
      <c r="I207" s="663">
        <v>158</v>
      </c>
      <c r="J207" s="663">
        <v>132</v>
      </c>
      <c r="K207" s="663">
        <v>20988</v>
      </c>
      <c r="L207" s="663">
        <v>1.0799629515282494</v>
      </c>
      <c r="M207" s="663">
        <v>159</v>
      </c>
      <c r="N207" s="663">
        <v>170</v>
      </c>
      <c r="O207" s="663">
        <v>27155</v>
      </c>
      <c r="P207" s="676">
        <v>1.39729340331378</v>
      </c>
      <c r="Q207" s="664">
        <v>159.73529411764707</v>
      </c>
    </row>
    <row r="208" spans="1:17" ht="14.4" customHeight="1" x14ac:dyDescent="0.3">
      <c r="A208" s="659" t="s">
        <v>4067</v>
      </c>
      <c r="B208" s="660" t="s">
        <v>614</v>
      </c>
      <c r="C208" s="660" t="s">
        <v>2950</v>
      </c>
      <c r="D208" s="660" t="s">
        <v>4070</v>
      </c>
      <c r="E208" s="660" t="s">
        <v>4071</v>
      </c>
      <c r="F208" s="663"/>
      <c r="G208" s="663"/>
      <c r="H208" s="663"/>
      <c r="I208" s="663"/>
      <c r="J208" s="663">
        <v>1</v>
      </c>
      <c r="K208" s="663">
        <v>1165</v>
      </c>
      <c r="L208" s="663"/>
      <c r="M208" s="663">
        <v>1165</v>
      </c>
      <c r="N208" s="663">
        <v>1</v>
      </c>
      <c r="O208" s="663">
        <v>1165</v>
      </c>
      <c r="P208" s="676"/>
      <c r="Q208" s="664">
        <v>1165</v>
      </c>
    </row>
    <row r="209" spans="1:17" ht="14.4" customHeight="1" x14ac:dyDescent="0.3">
      <c r="A209" s="659" t="s">
        <v>4067</v>
      </c>
      <c r="B209" s="660" t="s">
        <v>614</v>
      </c>
      <c r="C209" s="660" t="s">
        <v>2950</v>
      </c>
      <c r="D209" s="660" t="s">
        <v>4072</v>
      </c>
      <c r="E209" s="660" t="s">
        <v>4073</v>
      </c>
      <c r="F209" s="663">
        <v>33</v>
      </c>
      <c r="G209" s="663">
        <v>1287</v>
      </c>
      <c r="H209" s="663">
        <v>1</v>
      </c>
      <c r="I209" s="663">
        <v>39</v>
      </c>
      <c r="J209" s="663">
        <v>35</v>
      </c>
      <c r="K209" s="663">
        <v>1365</v>
      </c>
      <c r="L209" s="663">
        <v>1.0606060606060606</v>
      </c>
      <c r="M209" s="663">
        <v>39</v>
      </c>
      <c r="N209" s="663">
        <v>68</v>
      </c>
      <c r="O209" s="663">
        <v>2706</v>
      </c>
      <c r="P209" s="676">
        <v>2.1025641025641026</v>
      </c>
      <c r="Q209" s="664">
        <v>39.794117647058826</v>
      </c>
    </row>
    <row r="210" spans="1:17" ht="14.4" customHeight="1" x14ac:dyDescent="0.3">
      <c r="A210" s="659" t="s">
        <v>4067</v>
      </c>
      <c r="B210" s="660" t="s">
        <v>614</v>
      </c>
      <c r="C210" s="660" t="s">
        <v>2950</v>
      </c>
      <c r="D210" s="660" t="s">
        <v>4074</v>
      </c>
      <c r="E210" s="660" t="s">
        <v>4075</v>
      </c>
      <c r="F210" s="663">
        <v>2</v>
      </c>
      <c r="G210" s="663">
        <v>808</v>
      </c>
      <c r="H210" s="663">
        <v>1</v>
      </c>
      <c r="I210" s="663">
        <v>404</v>
      </c>
      <c r="J210" s="663"/>
      <c r="K210" s="663"/>
      <c r="L210" s="663"/>
      <c r="M210" s="663"/>
      <c r="N210" s="663"/>
      <c r="O210" s="663"/>
      <c r="P210" s="676"/>
      <c r="Q210" s="664"/>
    </row>
    <row r="211" spans="1:17" ht="14.4" customHeight="1" x14ac:dyDescent="0.3">
      <c r="A211" s="659" t="s">
        <v>4067</v>
      </c>
      <c r="B211" s="660" t="s">
        <v>614</v>
      </c>
      <c r="C211" s="660" t="s">
        <v>2950</v>
      </c>
      <c r="D211" s="660" t="s">
        <v>4076</v>
      </c>
      <c r="E211" s="660" t="s">
        <v>4077</v>
      </c>
      <c r="F211" s="663">
        <v>9</v>
      </c>
      <c r="G211" s="663">
        <v>3438</v>
      </c>
      <c r="H211" s="663">
        <v>1</v>
      </c>
      <c r="I211" s="663">
        <v>382</v>
      </c>
      <c r="J211" s="663">
        <v>1</v>
      </c>
      <c r="K211" s="663">
        <v>382</v>
      </c>
      <c r="L211" s="663">
        <v>0.1111111111111111</v>
      </c>
      <c r="M211" s="663">
        <v>382</v>
      </c>
      <c r="N211" s="663">
        <v>1</v>
      </c>
      <c r="O211" s="663">
        <v>383</v>
      </c>
      <c r="P211" s="676">
        <v>0.1114019778941245</v>
      </c>
      <c r="Q211" s="664">
        <v>383</v>
      </c>
    </row>
    <row r="212" spans="1:17" ht="14.4" customHeight="1" x14ac:dyDescent="0.3">
      <c r="A212" s="659" t="s">
        <v>4067</v>
      </c>
      <c r="B212" s="660" t="s">
        <v>614</v>
      </c>
      <c r="C212" s="660" t="s">
        <v>2950</v>
      </c>
      <c r="D212" s="660" t="s">
        <v>4078</v>
      </c>
      <c r="E212" s="660" t="s">
        <v>4079</v>
      </c>
      <c r="F212" s="663">
        <v>3</v>
      </c>
      <c r="G212" s="663">
        <v>1332</v>
      </c>
      <c r="H212" s="663">
        <v>1</v>
      </c>
      <c r="I212" s="663">
        <v>444</v>
      </c>
      <c r="J212" s="663">
        <v>3</v>
      </c>
      <c r="K212" s="663">
        <v>1332</v>
      </c>
      <c r="L212" s="663">
        <v>1</v>
      </c>
      <c r="M212" s="663">
        <v>444</v>
      </c>
      <c r="N212" s="663">
        <v>6</v>
      </c>
      <c r="O212" s="663">
        <v>2667</v>
      </c>
      <c r="P212" s="676">
        <v>2.0022522522522523</v>
      </c>
      <c r="Q212" s="664">
        <v>444.5</v>
      </c>
    </row>
    <row r="213" spans="1:17" ht="14.4" customHeight="1" x14ac:dyDescent="0.3">
      <c r="A213" s="659" t="s">
        <v>4067</v>
      </c>
      <c r="B213" s="660" t="s">
        <v>614</v>
      </c>
      <c r="C213" s="660" t="s">
        <v>2950</v>
      </c>
      <c r="D213" s="660" t="s">
        <v>4080</v>
      </c>
      <c r="E213" s="660" t="s">
        <v>4081</v>
      </c>
      <c r="F213" s="663">
        <v>2</v>
      </c>
      <c r="G213" s="663">
        <v>80</v>
      </c>
      <c r="H213" s="663">
        <v>1</v>
      </c>
      <c r="I213" s="663">
        <v>40</v>
      </c>
      <c r="J213" s="663"/>
      <c r="K213" s="663"/>
      <c r="L213" s="663"/>
      <c r="M213" s="663"/>
      <c r="N213" s="663"/>
      <c r="O213" s="663"/>
      <c r="P213" s="676"/>
      <c r="Q213" s="664"/>
    </row>
    <row r="214" spans="1:17" ht="14.4" customHeight="1" x14ac:dyDescent="0.3">
      <c r="A214" s="659" t="s">
        <v>4067</v>
      </c>
      <c r="B214" s="660" t="s">
        <v>614</v>
      </c>
      <c r="C214" s="660" t="s">
        <v>2950</v>
      </c>
      <c r="D214" s="660" t="s">
        <v>4082</v>
      </c>
      <c r="E214" s="660" t="s">
        <v>4083</v>
      </c>
      <c r="F214" s="663">
        <v>3</v>
      </c>
      <c r="G214" s="663">
        <v>1470</v>
      </c>
      <c r="H214" s="663">
        <v>1</v>
      </c>
      <c r="I214" s="663">
        <v>490</v>
      </c>
      <c r="J214" s="663">
        <v>1</v>
      </c>
      <c r="K214" s="663">
        <v>490</v>
      </c>
      <c r="L214" s="663">
        <v>0.33333333333333331</v>
      </c>
      <c r="M214" s="663">
        <v>490</v>
      </c>
      <c r="N214" s="663">
        <v>1</v>
      </c>
      <c r="O214" s="663">
        <v>491</v>
      </c>
      <c r="P214" s="676">
        <v>0.3340136054421769</v>
      </c>
      <c r="Q214" s="664">
        <v>491</v>
      </c>
    </row>
    <row r="215" spans="1:17" ht="14.4" customHeight="1" x14ac:dyDescent="0.3">
      <c r="A215" s="659" t="s">
        <v>4067</v>
      </c>
      <c r="B215" s="660" t="s">
        <v>614</v>
      </c>
      <c r="C215" s="660" t="s">
        <v>2950</v>
      </c>
      <c r="D215" s="660" t="s">
        <v>4084</v>
      </c>
      <c r="E215" s="660" t="s">
        <v>4085</v>
      </c>
      <c r="F215" s="663">
        <v>1</v>
      </c>
      <c r="G215" s="663">
        <v>31</v>
      </c>
      <c r="H215" s="663">
        <v>1</v>
      </c>
      <c r="I215" s="663">
        <v>31</v>
      </c>
      <c r="J215" s="663">
        <v>7</v>
      </c>
      <c r="K215" s="663">
        <v>217</v>
      </c>
      <c r="L215" s="663">
        <v>7</v>
      </c>
      <c r="M215" s="663">
        <v>31</v>
      </c>
      <c r="N215" s="663">
        <v>5</v>
      </c>
      <c r="O215" s="663">
        <v>155</v>
      </c>
      <c r="P215" s="676">
        <v>5</v>
      </c>
      <c r="Q215" s="664">
        <v>31</v>
      </c>
    </row>
    <row r="216" spans="1:17" ht="14.4" customHeight="1" x14ac:dyDescent="0.3">
      <c r="A216" s="659" t="s">
        <v>4067</v>
      </c>
      <c r="B216" s="660" t="s">
        <v>614</v>
      </c>
      <c r="C216" s="660" t="s">
        <v>2950</v>
      </c>
      <c r="D216" s="660" t="s">
        <v>4086</v>
      </c>
      <c r="E216" s="660" t="s">
        <v>4087</v>
      </c>
      <c r="F216" s="663">
        <v>45</v>
      </c>
      <c r="G216" s="663">
        <v>5040</v>
      </c>
      <c r="H216" s="663">
        <v>1</v>
      </c>
      <c r="I216" s="663">
        <v>112</v>
      </c>
      <c r="J216" s="663">
        <v>49</v>
      </c>
      <c r="K216" s="663">
        <v>5537</v>
      </c>
      <c r="L216" s="663">
        <v>1.0986111111111112</v>
      </c>
      <c r="M216" s="663">
        <v>113</v>
      </c>
      <c r="N216" s="663">
        <v>76</v>
      </c>
      <c r="O216" s="663">
        <v>8704</v>
      </c>
      <c r="P216" s="676">
        <v>1.7269841269841271</v>
      </c>
      <c r="Q216" s="664">
        <v>114.52631578947368</v>
      </c>
    </row>
    <row r="217" spans="1:17" ht="14.4" customHeight="1" x14ac:dyDescent="0.3">
      <c r="A217" s="659" t="s">
        <v>4067</v>
      </c>
      <c r="B217" s="660" t="s">
        <v>614</v>
      </c>
      <c r="C217" s="660" t="s">
        <v>2950</v>
      </c>
      <c r="D217" s="660" t="s">
        <v>4088</v>
      </c>
      <c r="E217" s="660" t="s">
        <v>4089</v>
      </c>
      <c r="F217" s="663">
        <v>4</v>
      </c>
      <c r="G217" s="663">
        <v>332</v>
      </c>
      <c r="H217" s="663">
        <v>1</v>
      </c>
      <c r="I217" s="663">
        <v>83</v>
      </c>
      <c r="J217" s="663">
        <v>8</v>
      </c>
      <c r="K217" s="663">
        <v>672</v>
      </c>
      <c r="L217" s="663">
        <v>2.0240963855421685</v>
      </c>
      <c r="M217" s="663">
        <v>84</v>
      </c>
      <c r="N217" s="663">
        <v>24</v>
      </c>
      <c r="O217" s="663">
        <v>2036</v>
      </c>
      <c r="P217" s="676">
        <v>6.1325301204819276</v>
      </c>
      <c r="Q217" s="664">
        <v>84.833333333333329</v>
      </c>
    </row>
    <row r="218" spans="1:17" ht="14.4" customHeight="1" x14ac:dyDescent="0.3">
      <c r="A218" s="659" t="s">
        <v>4067</v>
      </c>
      <c r="B218" s="660" t="s">
        <v>614</v>
      </c>
      <c r="C218" s="660" t="s">
        <v>2950</v>
      </c>
      <c r="D218" s="660" t="s">
        <v>4090</v>
      </c>
      <c r="E218" s="660" t="s">
        <v>4091</v>
      </c>
      <c r="F218" s="663">
        <v>1</v>
      </c>
      <c r="G218" s="663">
        <v>21</v>
      </c>
      <c r="H218" s="663">
        <v>1</v>
      </c>
      <c r="I218" s="663">
        <v>21</v>
      </c>
      <c r="J218" s="663">
        <v>1</v>
      </c>
      <c r="K218" s="663">
        <v>21</v>
      </c>
      <c r="L218" s="663">
        <v>1</v>
      </c>
      <c r="M218" s="663">
        <v>21</v>
      </c>
      <c r="N218" s="663">
        <v>5</v>
      </c>
      <c r="O218" s="663">
        <v>105</v>
      </c>
      <c r="P218" s="676">
        <v>5</v>
      </c>
      <c r="Q218" s="664">
        <v>21</v>
      </c>
    </row>
    <row r="219" spans="1:17" ht="14.4" customHeight="1" x14ac:dyDescent="0.3">
      <c r="A219" s="659" t="s">
        <v>4067</v>
      </c>
      <c r="B219" s="660" t="s">
        <v>614</v>
      </c>
      <c r="C219" s="660" t="s">
        <v>2950</v>
      </c>
      <c r="D219" s="660" t="s">
        <v>4092</v>
      </c>
      <c r="E219" s="660" t="s">
        <v>4093</v>
      </c>
      <c r="F219" s="663"/>
      <c r="G219" s="663"/>
      <c r="H219" s="663"/>
      <c r="I219" s="663"/>
      <c r="J219" s="663">
        <v>2</v>
      </c>
      <c r="K219" s="663">
        <v>972</v>
      </c>
      <c r="L219" s="663"/>
      <c r="M219" s="663">
        <v>486</v>
      </c>
      <c r="N219" s="663">
        <v>20</v>
      </c>
      <c r="O219" s="663">
        <v>9729</v>
      </c>
      <c r="P219" s="676"/>
      <c r="Q219" s="664">
        <v>486.45</v>
      </c>
    </row>
    <row r="220" spans="1:17" ht="14.4" customHeight="1" x14ac:dyDescent="0.3">
      <c r="A220" s="659" t="s">
        <v>4067</v>
      </c>
      <c r="B220" s="660" t="s">
        <v>614</v>
      </c>
      <c r="C220" s="660" t="s">
        <v>2950</v>
      </c>
      <c r="D220" s="660" t="s">
        <v>4094</v>
      </c>
      <c r="E220" s="660" t="s">
        <v>4095</v>
      </c>
      <c r="F220" s="663">
        <v>16</v>
      </c>
      <c r="G220" s="663">
        <v>640</v>
      </c>
      <c r="H220" s="663">
        <v>1</v>
      </c>
      <c r="I220" s="663">
        <v>40</v>
      </c>
      <c r="J220" s="663">
        <v>25</v>
      </c>
      <c r="K220" s="663">
        <v>1000</v>
      </c>
      <c r="L220" s="663">
        <v>1.5625</v>
      </c>
      <c r="M220" s="663">
        <v>40</v>
      </c>
      <c r="N220" s="663">
        <v>16</v>
      </c>
      <c r="O220" s="663">
        <v>652</v>
      </c>
      <c r="P220" s="676">
        <v>1.01875</v>
      </c>
      <c r="Q220" s="664">
        <v>40.75</v>
      </c>
    </row>
    <row r="221" spans="1:17" ht="14.4" customHeight="1" x14ac:dyDescent="0.3">
      <c r="A221" s="659" t="s">
        <v>4067</v>
      </c>
      <c r="B221" s="660" t="s">
        <v>614</v>
      </c>
      <c r="C221" s="660" t="s">
        <v>2950</v>
      </c>
      <c r="D221" s="660" t="s">
        <v>4096</v>
      </c>
      <c r="E221" s="660" t="s">
        <v>4097</v>
      </c>
      <c r="F221" s="663"/>
      <c r="G221" s="663"/>
      <c r="H221" s="663"/>
      <c r="I221" s="663"/>
      <c r="J221" s="663"/>
      <c r="K221" s="663"/>
      <c r="L221" s="663"/>
      <c r="M221" s="663"/>
      <c r="N221" s="663">
        <v>1</v>
      </c>
      <c r="O221" s="663">
        <v>1731</v>
      </c>
      <c r="P221" s="676"/>
      <c r="Q221" s="664">
        <v>1731</v>
      </c>
    </row>
    <row r="222" spans="1:17" ht="14.4" customHeight="1" x14ac:dyDescent="0.3">
      <c r="A222" s="659" t="s">
        <v>4098</v>
      </c>
      <c r="B222" s="660" t="s">
        <v>3913</v>
      </c>
      <c r="C222" s="660" t="s">
        <v>2950</v>
      </c>
      <c r="D222" s="660" t="s">
        <v>4099</v>
      </c>
      <c r="E222" s="660" t="s">
        <v>4100</v>
      </c>
      <c r="F222" s="663"/>
      <c r="G222" s="663"/>
      <c r="H222" s="663"/>
      <c r="I222" s="663"/>
      <c r="J222" s="663"/>
      <c r="K222" s="663"/>
      <c r="L222" s="663"/>
      <c r="M222" s="663"/>
      <c r="N222" s="663">
        <v>2</v>
      </c>
      <c r="O222" s="663">
        <v>7752</v>
      </c>
      <c r="P222" s="676"/>
      <c r="Q222" s="664">
        <v>3876</v>
      </c>
    </row>
    <row r="223" spans="1:17" ht="14.4" customHeight="1" x14ac:dyDescent="0.3">
      <c r="A223" s="659" t="s">
        <v>4098</v>
      </c>
      <c r="B223" s="660" t="s">
        <v>3913</v>
      </c>
      <c r="C223" s="660" t="s">
        <v>2950</v>
      </c>
      <c r="D223" s="660" t="s">
        <v>4101</v>
      </c>
      <c r="E223" s="660" t="s">
        <v>4102</v>
      </c>
      <c r="F223" s="663"/>
      <c r="G223" s="663"/>
      <c r="H223" s="663"/>
      <c r="I223" s="663"/>
      <c r="J223" s="663"/>
      <c r="K223" s="663"/>
      <c r="L223" s="663"/>
      <c r="M223" s="663"/>
      <c r="N223" s="663">
        <v>2</v>
      </c>
      <c r="O223" s="663">
        <v>2014</v>
      </c>
      <c r="P223" s="676"/>
      <c r="Q223" s="664">
        <v>1007</v>
      </c>
    </row>
    <row r="224" spans="1:17" ht="14.4" customHeight="1" x14ac:dyDescent="0.3">
      <c r="A224" s="659" t="s">
        <v>4098</v>
      </c>
      <c r="B224" s="660" t="s">
        <v>3913</v>
      </c>
      <c r="C224" s="660" t="s">
        <v>2950</v>
      </c>
      <c r="D224" s="660" t="s">
        <v>4103</v>
      </c>
      <c r="E224" s="660" t="s">
        <v>4104</v>
      </c>
      <c r="F224" s="663"/>
      <c r="G224" s="663"/>
      <c r="H224" s="663"/>
      <c r="I224" s="663"/>
      <c r="J224" s="663"/>
      <c r="K224" s="663"/>
      <c r="L224" s="663"/>
      <c r="M224" s="663"/>
      <c r="N224" s="663">
        <v>2</v>
      </c>
      <c r="O224" s="663">
        <v>436</v>
      </c>
      <c r="P224" s="676"/>
      <c r="Q224" s="664">
        <v>218</v>
      </c>
    </row>
    <row r="225" spans="1:17" ht="14.4" customHeight="1" x14ac:dyDescent="0.3">
      <c r="A225" s="659" t="s">
        <v>4098</v>
      </c>
      <c r="B225" s="660" t="s">
        <v>3913</v>
      </c>
      <c r="C225" s="660" t="s">
        <v>2950</v>
      </c>
      <c r="D225" s="660" t="s">
        <v>4105</v>
      </c>
      <c r="E225" s="660" t="s">
        <v>4106</v>
      </c>
      <c r="F225" s="663"/>
      <c r="G225" s="663"/>
      <c r="H225" s="663"/>
      <c r="I225" s="663"/>
      <c r="J225" s="663"/>
      <c r="K225" s="663"/>
      <c r="L225" s="663"/>
      <c r="M225" s="663"/>
      <c r="N225" s="663">
        <v>2</v>
      </c>
      <c r="O225" s="663">
        <v>46</v>
      </c>
      <c r="P225" s="676"/>
      <c r="Q225" s="664">
        <v>23</v>
      </c>
    </row>
    <row r="226" spans="1:17" ht="14.4" customHeight="1" x14ac:dyDescent="0.3">
      <c r="A226" s="659" t="s">
        <v>4098</v>
      </c>
      <c r="B226" s="660" t="s">
        <v>3913</v>
      </c>
      <c r="C226" s="660" t="s">
        <v>2950</v>
      </c>
      <c r="D226" s="660" t="s">
        <v>3718</v>
      </c>
      <c r="E226" s="660" t="s">
        <v>3719</v>
      </c>
      <c r="F226" s="663"/>
      <c r="G226" s="663"/>
      <c r="H226" s="663"/>
      <c r="I226" s="663"/>
      <c r="J226" s="663"/>
      <c r="K226" s="663"/>
      <c r="L226" s="663"/>
      <c r="M226" s="663"/>
      <c r="N226" s="663">
        <v>2</v>
      </c>
      <c r="O226" s="663">
        <v>2522</v>
      </c>
      <c r="P226" s="676"/>
      <c r="Q226" s="664">
        <v>1261</v>
      </c>
    </row>
    <row r="227" spans="1:17" ht="14.4" customHeight="1" x14ac:dyDescent="0.3">
      <c r="A227" s="659" t="s">
        <v>4098</v>
      </c>
      <c r="B227" s="660" t="s">
        <v>3913</v>
      </c>
      <c r="C227" s="660" t="s">
        <v>2950</v>
      </c>
      <c r="D227" s="660" t="s">
        <v>4107</v>
      </c>
      <c r="E227" s="660" t="s">
        <v>4108</v>
      </c>
      <c r="F227" s="663"/>
      <c r="G227" s="663"/>
      <c r="H227" s="663"/>
      <c r="I227" s="663"/>
      <c r="J227" s="663"/>
      <c r="K227" s="663"/>
      <c r="L227" s="663"/>
      <c r="M227" s="663"/>
      <c r="N227" s="663">
        <v>6</v>
      </c>
      <c r="O227" s="663">
        <v>2580</v>
      </c>
      <c r="P227" s="676"/>
      <c r="Q227" s="664">
        <v>430</v>
      </c>
    </row>
    <row r="228" spans="1:17" ht="14.4" customHeight="1" thickBot="1" x14ac:dyDescent="0.35">
      <c r="A228" s="665" t="s">
        <v>4098</v>
      </c>
      <c r="B228" s="666" t="s">
        <v>3913</v>
      </c>
      <c r="C228" s="666" t="s">
        <v>2950</v>
      </c>
      <c r="D228" s="666" t="s">
        <v>3722</v>
      </c>
      <c r="E228" s="666" t="s">
        <v>3723</v>
      </c>
      <c r="F228" s="669"/>
      <c r="G228" s="669"/>
      <c r="H228" s="669"/>
      <c r="I228" s="669"/>
      <c r="J228" s="669"/>
      <c r="K228" s="669"/>
      <c r="L228" s="669"/>
      <c r="M228" s="669"/>
      <c r="N228" s="669">
        <v>6</v>
      </c>
      <c r="O228" s="669">
        <v>6036</v>
      </c>
      <c r="P228" s="677"/>
      <c r="Q228" s="670">
        <v>1006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2974</v>
      </c>
      <c r="D3" s="197">
        <f>SUBTOTAL(9,D6:D1048576)</f>
        <v>2369</v>
      </c>
      <c r="E3" s="197">
        <f>SUBTOTAL(9,E6:E1048576)</f>
        <v>2622</v>
      </c>
      <c r="F3" s="198">
        <f>IF(OR(E3=0,C3=0),"",E3/C3)</f>
        <v>0.88164088769334226</v>
      </c>
      <c r="G3" s="452">
        <f>SUBTOTAL(9,G6:G1048576)</f>
        <v>2831.7537000000011</v>
      </c>
      <c r="H3" s="453">
        <f>SUBTOTAL(9,H6:H1048576)</f>
        <v>2252.5325999999995</v>
      </c>
      <c r="I3" s="453">
        <f>SUBTOTAL(9,I6:I1048576)</f>
        <v>2529.8190000000009</v>
      </c>
      <c r="J3" s="198">
        <f>IF(OR(I3=0,G3=0),"",I3/G3)</f>
        <v>0.89337536665000206</v>
      </c>
      <c r="K3" s="452">
        <f>SUBTOTAL(9,K6:K1048576)</f>
        <v>104.09</v>
      </c>
      <c r="L3" s="453">
        <f>SUBTOTAL(9,L6:L1048576)</f>
        <v>82.915000000000006</v>
      </c>
      <c r="M3" s="453">
        <f>SUBTOTAL(9,M6:M1048576)</f>
        <v>91.77</v>
      </c>
      <c r="N3" s="199">
        <f>IF(OR(M3=0,E3=0),"",M3/E3)</f>
        <v>3.4999999999999996E-2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5">
        <v>2012</v>
      </c>
      <c r="D5" s="905">
        <v>2013</v>
      </c>
      <c r="E5" s="905">
        <v>2014</v>
      </c>
      <c r="F5" s="906" t="s">
        <v>2</v>
      </c>
      <c r="G5" s="910">
        <v>2012</v>
      </c>
      <c r="H5" s="905">
        <v>2013</v>
      </c>
      <c r="I5" s="905">
        <v>2014</v>
      </c>
      <c r="J5" s="906" t="s">
        <v>2</v>
      </c>
      <c r="K5" s="910">
        <v>2012</v>
      </c>
      <c r="L5" s="905">
        <v>2013</v>
      </c>
      <c r="M5" s="905">
        <v>2014</v>
      </c>
      <c r="N5" s="911" t="s">
        <v>93</v>
      </c>
    </row>
    <row r="6" spans="1:14" ht="14.4" customHeight="1" thickBot="1" x14ac:dyDescent="0.35">
      <c r="A6" s="903" t="s">
        <v>3398</v>
      </c>
      <c r="B6" s="904" t="s">
        <v>4110</v>
      </c>
      <c r="C6" s="907">
        <v>2974</v>
      </c>
      <c r="D6" s="908">
        <v>2369</v>
      </c>
      <c r="E6" s="908">
        <v>2622</v>
      </c>
      <c r="F6" s="909">
        <v>0.88164088769334226</v>
      </c>
      <c r="G6" s="907">
        <v>2831.7537000000011</v>
      </c>
      <c r="H6" s="908">
        <v>2252.5325999999995</v>
      </c>
      <c r="I6" s="908">
        <v>2529.8190000000009</v>
      </c>
      <c r="J6" s="909">
        <v>0.89337536665000206</v>
      </c>
      <c r="K6" s="907">
        <v>104.09</v>
      </c>
      <c r="L6" s="908">
        <v>82.915000000000006</v>
      </c>
      <c r="M6" s="908">
        <v>91.77</v>
      </c>
      <c r="N6" s="912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2014-10-22T12:12:11Z</dcterms:modified>
</cp:coreProperties>
</file>