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45621"/>
</workbook>
</file>

<file path=xl/calcChain.xml><?xml version="1.0" encoding="utf-8"?>
<calcChain xmlns="http://schemas.openxmlformats.org/spreadsheetml/2006/main">
  <c r="T98" i="371" l="1"/>
  <c r="U98" i="371" s="1"/>
  <c r="S98" i="371"/>
  <c r="V98" i="371" s="1"/>
  <c r="R98" i="371"/>
  <c r="Q98" i="371"/>
  <c r="U97" i="371"/>
  <c r="T97" i="371"/>
  <c r="V97" i="371" s="1"/>
  <c r="S97" i="371"/>
  <c r="R97" i="371"/>
  <c r="Q97" i="371"/>
  <c r="T96" i="371"/>
  <c r="S96" i="371"/>
  <c r="V96" i="371" s="1"/>
  <c r="R96" i="371"/>
  <c r="Q96" i="371"/>
  <c r="U95" i="371"/>
  <c r="T95" i="371"/>
  <c r="V95" i="371" s="1"/>
  <c r="S95" i="371"/>
  <c r="R95" i="371"/>
  <c r="Q95" i="371"/>
  <c r="V94" i="371"/>
  <c r="U94" i="371"/>
  <c r="T94" i="371"/>
  <c r="S94" i="371"/>
  <c r="R94" i="371"/>
  <c r="Q94" i="371"/>
  <c r="V93" i="371"/>
  <c r="U93" i="371"/>
  <c r="T93" i="371"/>
  <c r="S93" i="371"/>
  <c r="R93" i="371"/>
  <c r="Q93" i="371"/>
  <c r="T92" i="371"/>
  <c r="S92" i="371"/>
  <c r="V92" i="371" s="1"/>
  <c r="R92" i="371"/>
  <c r="Q92" i="371"/>
  <c r="U91" i="371"/>
  <c r="T91" i="371"/>
  <c r="V91" i="371" s="1"/>
  <c r="S91" i="371"/>
  <c r="R91" i="371"/>
  <c r="Q91" i="371"/>
  <c r="T90" i="371"/>
  <c r="S90" i="371"/>
  <c r="V90" i="371" s="1"/>
  <c r="R90" i="371"/>
  <c r="Q90" i="371"/>
  <c r="U89" i="371"/>
  <c r="T89" i="371"/>
  <c r="V89" i="371" s="1"/>
  <c r="S89" i="371"/>
  <c r="R89" i="371"/>
  <c r="Q89" i="371"/>
  <c r="V88" i="371"/>
  <c r="U88" i="371"/>
  <c r="T88" i="371"/>
  <c r="S88" i="371"/>
  <c r="R88" i="371"/>
  <c r="Q88" i="371"/>
  <c r="U87" i="371"/>
  <c r="T87" i="371"/>
  <c r="V87" i="371" s="1"/>
  <c r="S87" i="371"/>
  <c r="R87" i="371"/>
  <c r="Q87" i="371"/>
  <c r="T86" i="371"/>
  <c r="S86" i="371"/>
  <c r="V86" i="371" s="1"/>
  <c r="R86" i="371"/>
  <c r="Q86" i="371"/>
  <c r="V85" i="371"/>
  <c r="U85" i="371"/>
  <c r="T85" i="371"/>
  <c r="S85" i="371"/>
  <c r="R85" i="371"/>
  <c r="Q85" i="371"/>
  <c r="T84" i="371"/>
  <c r="S84" i="371"/>
  <c r="V84" i="371" s="1"/>
  <c r="R84" i="371"/>
  <c r="Q84" i="371"/>
  <c r="V83" i="371"/>
  <c r="U83" i="371"/>
  <c r="T83" i="371"/>
  <c r="S83" i="371"/>
  <c r="R83" i="371"/>
  <c r="Q83" i="371"/>
  <c r="T82" i="371"/>
  <c r="S82" i="371"/>
  <c r="V82" i="371" s="1"/>
  <c r="R82" i="371"/>
  <c r="Q82" i="371"/>
  <c r="V81" i="371"/>
  <c r="U81" i="371"/>
  <c r="T81" i="371"/>
  <c r="S81" i="371"/>
  <c r="R81" i="371"/>
  <c r="Q81" i="371"/>
  <c r="T80" i="371"/>
  <c r="S80" i="371"/>
  <c r="V80" i="371" s="1"/>
  <c r="R80" i="371"/>
  <c r="Q80" i="371"/>
  <c r="U79" i="371"/>
  <c r="T79" i="371"/>
  <c r="V79" i="371" s="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T76" i="371"/>
  <c r="S76" i="371"/>
  <c r="V76" i="371" s="1"/>
  <c r="R76" i="371"/>
  <c r="Q76" i="371"/>
  <c r="U75" i="371"/>
  <c r="T75" i="371"/>
  <c r="V75" i="371" s="1"/>
  <c r="S75" i="371"/>
  <c r="R75" i="371"/>
  <c r="Q75" i="371"/>
  <c r="T74" i="371"/>
  <c r="S74" i="371"/>
  <c r="V74" i="371" s="1"/>
  <c r="R74" i="371"/>
  <c r="Q74" i="371"/>
  <c r="U73" i="371"/>
  <c r="T73" i="371"/>
  <c r="V73" i="371" s="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T70" i="371"/>
  <c r="S70" i="371"/>
  <c r="V70" i="371" s="1"/>
  <c r="R70" i="371"/>
  <c r="Q70" i="371"/>
  <c r="U69" i="371"/>
  <c r="T69" i="371"/>
  <c r="V69" i="371" s="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T66" i="371"/>
  <c r="S66" i="371"/>
  <c r="V66" i="371" s="1"/>
  <c r="R66" i="371"/>
  <c r="Q66" i="371"/>
  <c r="V65" i="371"/>
  <c r="U65" i="371"/>
  <c r="T65" i="371"/>
  <c r="S65" i="371"/>
  <c r="R65" i="371"/>
  <c r="Q65" i="371"/>
  <c r="T64" i="371"/>
  <c r="S64" i="371"/>
  <c r="V64" i="371" s="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T60" i="371"/>
  <c r="S60" i="371"/>
  <c r="V60" i="371" s="1"/>
  <c r="R60" i="371"/>
  <c r="Q60" i="371"/>
  <c r="U59" i="371"/>
  <c r="T59" i="371"/>
  <c r="V59" i="371" s="1"/>
  <c r="S59" i="371"/>
  <c r="R59" i="371"/>
  <c r="Q59" i="371"/>
  <c r="T58" i="371"/>
  <c r="S58" i="371"/>
  <c r="V58" i="371" s="1"/>
  <c r="R58" i="371"/>
  <c r="Q58" i="371"/>
  <c r="V57" i="371"/>
  <c r="U57" i="371"/>
  <c r="T57" i="371"/>
  <c r="S57" i="371"/>
  <c r="R57" i="371"/>
  <c r="Q57" i="371"/>
  <c r="T56" i="371"/>
  <c r="V56" i="371" s="1"/>
  <c r="S56" i="371"/>
  <c r="R56" i="371"/>
  <c r="Q56" i="371"/>
  <c r="V55" i="371"/>
  <c r="U55" i="371"/>
  <c r="T55" i="371"/>
  <c r="S55" i="371"/>
  <c r="R55" i="371"/>
  <c r="Q55" i="371"/>
  <c r="T54" i="371"/>
  <c r="V54" i="371" s="1"/>
  <c r="S54" i="371"/>
  <c r="R54" i="371"/>
  <c r="Q54" i="371"/>
  <c r="V53" i="371"/>
  <c r="U53" i="371"/>
  <c r="T53" i="37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T40" i="371"/>
  <c r="V40" i="371" s="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T36" i="371"/>
  <c r="V36" i="371" s="1"/>
  <c r="S36" i="371"/>
  <c r="R36" i="371"/>
  <c r="Q36" i="371"/>
  <c r="V35" i="371"/>
  <c r="U35" i="371"/>
  <c r="T35" i="371"/>
  <c r="S35" i="371"/>
  <c r="R35" i="371"/>
  <c r="Q35" i="371"/>
  <c r="T34" i="371"/>
  <c r="V34" i="371" s="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8" i="371" l="1"/>
  <c r="U10" i="371"/>
  <c r="U18" i="371"/>
  <c r="U20" i="371"/>
  <c r="U22" i="371"/>
  <c r="U24" i="371"/>
  <c r="U28" i="371"/>
  <c r="U30" i="371"/>
  <c r="U32" i="371"/>
  <c r="U34" i="371"/>
  <c r="U36" i="371"/>
  <c r="U40" i="371"/>
  <c r="U44" i="371"/>
  <c r="U50" i="371"/>
  <c r="U52" i="371"/>
  <c r="U54" i="371"/>
  <c r="U56" i="371"/>
  <c r="U58" i="371"/>
  <c r="U60" i="371"/>
  <c r="U64" i="371"/>
  <c r="U66" i="371"/>
  <c r="U70" i="371"/>
  <c r="U74" i="371"/>
  <c r="U76" i="371"/>
  <c r="U80" i="371"/>
  <c r="U82" i="371"/>
  <c r="U84" i="371"/>
  <c r="U86" i="371"/>
  <c r="U90" i="371"/>
  <c r="U92" i="371"/>
  <c r="U96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E22" i="419" l="1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<sst xmlns="http://schemas.openxmlformats.org/spreadsheetml/2006/main" count="23819" uniqueCount="4461">
  <si>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</si>
  <si>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</si>
  <si>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</si>
  <si>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</si>
  <si>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</si>
  <si>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</si>
  <si>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</si>
  <si>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</si>
  <si>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</si>
  <si>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</si>
  <si>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</si>
  <si>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</si>
  <si>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</si>
  <si>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</si>
  <si>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</si>
  <si>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</si>
  <si>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</si>
  <si>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</si>
  <si>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</si>
  <si>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</si>
  <si>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</si>
  <si>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</si>
  <si>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</si>
  <si>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</si>
  <si>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</si>
  <si>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</si>
  <si>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</si>
  <si>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</si>
  <si>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</si>
  <si>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</si>
  <si>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</si>
  <si>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</si>
  <si>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</si>
  <si>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</si>
  <si>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</si>
  <si>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</si>
  <si>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</si>
  <si>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</si>
  <si>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</si>
  <si>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</si>
  <si>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</si>
  <si>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</si>
  <si>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</si>
  <si>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</si>
  <si>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</si>
  <si>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</si>
  <si>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</si>
  <si>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</si>
  <si>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</si>
  <si>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</si>
  <si>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</si>
  <si>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</si>
  <si>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</si>
  <si>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</si>
  <si>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</si>
  <si>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</si>
  <si>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</si>
  <si>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</si>
  <si>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</si>
  <si>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</si>
  <si>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</si>
  <si>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</si>
  <si>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</si>
  <si>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</si>
  <si>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</si>
  <si>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</si>
  <si>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</si>
  <si>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</si>
  <si>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</si>
  <si>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</si>
  <si>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</si>
  <si>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</si>
  <si>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</si>
  <si>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</si>
  <si>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</si>
  <si>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</si>
  <si>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</si>
  <si>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</si>
  <si>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</si>
  <si>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</si>
  <si>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</si>
  <si>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</si>
  <si>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</si>
  <si>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</si>
  <si>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</si>
  <si>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</si>
  <si>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</si>
  <si>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</si>
  <si>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</si>
  <si>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</si>
  <si>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</si>
  <si>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</si>
  <si>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</si>
  <si>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</si>
  <si>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</si>
  <si>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</si>
  <si>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</si>
  <si>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</si>
  <si>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</si>
  <si>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</si>
  <si>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</si>
  <si>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</si>
  <si>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</si>
  <si>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</si>
  <si>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</si>
  <si>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</si>
  <si>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</si>
  <si>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</si>
  <si>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</si>
  <si>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</si>
  <si>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</si>
  <si>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</si>
  <si>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</si>
  <si>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</si>
  <si>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</si>
  <si>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</si>
  <si>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</si>
  <si>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</si>
  <si>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</si>
  <si>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</si>
  <si>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</si>
  <si>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</si>
  <si>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</si>
  <si>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</si>
  <si>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</si>
  <si>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</si>
  <si>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</si>
  <si>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</si>
  <si>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</si>
  <si>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</si>
  <si>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</si>
  <si>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</si>
  <si>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</si>
  <si>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</si>
  <si>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</si>
  <si>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</si>
  <si>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</si>
  <si>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</si>
  <si>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</si>
  <si>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</si>
  <si>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</si>
  <si>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</si>
  <si>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</si>
  <si>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</si>
  <si>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</si>
  <si>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</si>
  <si>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</si>
  <si>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</si>
  <si>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</si>
  <si>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</si>
  <si>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</si>
  <si>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</si>
  <si>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</si>
  <si>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</si>
  <si>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</si>
  <si>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</si>
  <si>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</si>
  <si>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</si>
  <si>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</si>
  <si>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</si>
  <si>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</si>
  <si>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</si>
  <si>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</si>
  <si>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</si>
  <si>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</si>
  <si>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</si>
  <si>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</si>
  <si>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</si>
  <si>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</si>
  <si>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</si>
  <si>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</si>
  <si>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</si>
  <si>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</si>
  <si>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</si>
  <si>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</si>
  <si>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</si>
  <si>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</si>
  <si>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</si>
  <si>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</si>
  <si>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</si>
  <si>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</si>
  <si>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</si>
  <si>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</si>
  <si>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</si>
  <si>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</si>
  <si>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</si>
  <si>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</si>
  <si>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</si>
  <si>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</si>
  <si>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</si>
  <si>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</si>
  <si>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</si>
  <si>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</si>
  <si>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</si>
  <si>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</si>
  <si>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</si>
  <si>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</si>
  <si>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</si>
  <si>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</si>
  <si>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</si>
  <si>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</si>
  <si>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</si>
  <si>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</si>
  <si>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</si>
  <si>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</si>
  <si>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</si>
  <si>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</si>
  <si>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</si>
  <si>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</si>
  <si>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</si>
  <si>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</si>
  <si>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</si>
  <si>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</si>
  <si>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</si>
  <si>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</si>
  <si>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</si>
  <si>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</si>
  <si>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</si>
  <si>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</si>
  <si>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</si>
  <si>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</si>
  <si>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</si>
  <si>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</si>
  <si>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</si>
  <si>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</si>
  <si>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</si>
  <si>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</si>
  <si>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</si>
  <si>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</si>
  <si>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</si>
  <si>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</si>
  <si>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</si>
  <si>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</si>
  <si>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</si>
  <si>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</si>
  <si>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</si>
  <si>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</si>
  <si>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</si>
  <si>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</si>
  <si>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</si>
  <si>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</si>
  <si>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</si>
  <si>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</si>
  <si>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</si>
  <si>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</si>
  <si>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</si>
  <si>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</si>
  <si>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</si>
  <si>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</si>
  <si>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</si>
  <si>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</si>
  <si>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</si>
  <si>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</si>
  <si>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</si>
  <si>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</si>
  <si>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</si>
  <si>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</si>
  <si>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</si>
  <si>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</si>
  <si>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</si>
  <si>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</si>
  <si>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</si>
  <si>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</si>
  <si>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</si>
  <si>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</si>
  <si>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</si>
  <si>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</si>
  <si>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</si>
  <si>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</si>
  <si>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</si>
  <si>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</si>
  <si>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</si>
  <si>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</si>
  <si>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</si>
  <si>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</si>
  <si>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</si>
  <si>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</si>
  <si>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</si>
  <si>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</si>
  <si>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</si>
  <si>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</si>
  <si>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</si>
  <si>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</si>
  <si>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</si>
  <si>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</si>
  <si>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</si>
  <si>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</si>
  <si>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</si>
  <si>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</si>
  <si>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</si>
  <si>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</si>
  <si>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</si>
  <si>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</si>
  <si>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</si>
  <si>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</si>
  <si>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</si>
  <si>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</si>
  <si>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</si>
  <si>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</si>
  <si>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</si>
  <si>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</si>
  <si>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</si>
  <si>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</si>
  <si>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</si>
  <si>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</si>
  <si>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</si>
  <si>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</si>
  <si>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</si>
  <si>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</si>
  <si>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</si>
  <si>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</si>
  <si>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</si>
  <si>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</si>
  <si>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</si>
  <si>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</si>
  <si>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</si>
  <si>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</si>
  <si>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</si>
  <si>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</si>
  <si>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</si>
  <si>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</si>
  <si>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</si>
  <si>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</si>
  <si>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</si>
  <si>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</si>
  <si>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</si>
  <si>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</si>
  <si>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</si>
  <si>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</si>
  <si>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</si>
  <si>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</si>
  <si>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</si>
  <si>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</si>
  <si>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</si>
  <si>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</si>
  <si>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</si>
  <si>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</si>
  <si>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</si>
  <si>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</si>
  <si>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</si>
  <si>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</si>
  <si>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</si>
  <si>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</si>
  <si>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</si>
  <si>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</si>
  <si>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</si>
  <si>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</si>
  <si>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</si>
  <si>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</si>
  <si>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</si>
  <si>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</si>
  <si>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</si>
  <si>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</si>
  <si>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</si>
  <si>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</si>
  <si>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</si>
  <si>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50115007     implant.dentální - samoplátci (sk.Z_525)</t>
  </si>
  <si>
    <t>50115010     RTG materiál, filmy a chemikálie (sk.Z_504)</t>
  </si>
  <si>
    <t>50115011     implant.umělé těl.náhr.-ostat.nákl.PZT(s.Z_515)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</si>
  <si>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</si>
  <si>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</si>
  <si>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</si>
  <si>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</si>
  <si>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</si>
  <si>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</si>
  <si>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</si>
  <si>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</si>
  <si>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</si>
  <si>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</si>
  <si>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</si>
  <si>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</si>
  <si>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</si>
  <si>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</si>
  <si>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</si>
  <si>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</si>
  <si>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</si>
  <si>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</si>
  <si>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</si>
  <si>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</si>
  <si>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</si>
  <si>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</si>
  <si>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</si>
  <si>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</si>
  <si>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</si>
  <si>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</si>
  <si>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</si>
  <si>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</si>
  <si>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</si>
  <si>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</si>
  <si>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</si>
  <si>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</si>
  <si>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</si>
  <si>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</si>
  <si>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</si>
  <si>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</si>
  <si>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</si>
  <si>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</si>
  <si>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</si>
  <si>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</si>
  <si>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</si>
  <si>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</si>
  <si>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</si>
  <si>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</si>
  <si>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</si>
  <si>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</si>
  <si>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</si>
  <si>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</si>
  <si>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</si>
  <si>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</si>
  <si>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</si>
  <si>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</si>
  <si>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</si>
  <si>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</si>
  <si>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</si>
  <si>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</si>
  <si>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</si>
  <si>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</si>
  <si>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</si>
  <si>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</si>
  <si>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</si>
  <si>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</si>
  <si>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</si>
  <si>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</si>
  <si>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</si>
  <si>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</si>
  <si>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</si>
  <si>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</si>
  <si>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</si>
  <si>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</si>
  <si>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</si>
  <si>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</si>
  <si>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</si>
  <si>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</si>
  <si>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</si>
  <si>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</si>
  <si>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</si>
  <si>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</si>
  <si>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</si>
  <si>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</si>
  <si>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</si>
  <si>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</si>
  <si>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</si>
  <si>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</si>
  <si>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</si>
  <si>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</si>
  <si>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</si>
  <si>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</si>
  <si>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</si>
  <si>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</si>
  <si>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</si>
  <si>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</si>
  <si>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</si>
  <si>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</si>
  <si>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</si>
  <si>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</si>
  <si>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</si>
  <si>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</si>
  <si>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</si>
  <si>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</si>
  <si>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</si>
  <si>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</si>
  <si>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</si>
  <si>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</si>
  <si>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</si>
  <si>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</si>
  <si>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</si>
  <si>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</si>
  <si>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</si>
  <si>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</si>
  <si>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</si>
  <si>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</si>
  <si>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</si>
  <si>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</si>
  <si>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</si>
  <si>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</si>
  <si>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</si>
  <si>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</si>
  <si>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</si>
  <si>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</si>
  <si>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</si>
  <si>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</si>
  <si>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</si>
  <si>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</si>
  <si>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</si>
  <si>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</si>
  <si>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</si>
  <si>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</si>
  <si>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</si>
  <si>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</si>
  <si>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</si>
  <si>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</si>
  <si>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</si>
  <si>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</si>
  <si>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</si>
  <si>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</si>
  <si>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</si>
  <si>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</si>
  <si>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</si>
  <si>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</si>
  <si>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</si>
  <si>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</si>
  <si>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</si>
  <si>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</si>
  <si>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</si>
  <si>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</si>
  <si>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</si>
  <si>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</si>
  <si>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</si>
  <si>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</si>
  <si>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</si>
  <si>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</si>
  <si>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</si>
  <si>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</si>
  <si>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</si>
  <si>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</si>
  <si>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</si>
  <si>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</si>
  <si>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</si>
  <si>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</si>
  <si>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</si>
  <si>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</si>
  <si>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</si>
  <si>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</si>
  <si>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</si>
  <si>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</si>
  <si>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</si>
  <si>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</si>
  <si>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</si>
  <si>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</si>
  <si>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</si>
  <si>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</si>
  <si>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</si>
  <si>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</si>
  <si>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</si>
  <si>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</si>
  <si>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</si>
  <si>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</si>
  <si>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</si>
  <si>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</si>
  <si>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</si>
  <si>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</si>
  <si>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</si>
  <si>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</si>
  <si>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</si>
  <si>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</si>
  <si>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</si>
  <si>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</si>
  <si>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</si>
  <si>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</si>
  <si>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79906001     výkony prádelny - mikrovlákno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</si>
  <si>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</si>
  <si>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</si>
  <si>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</si>
  <si>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</si>
  <si>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</si>
  <si>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</si>
  <si>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</si>
  <si>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</si>
  <si>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</si>
  <si>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</si>
  <si>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</si>
  <si>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</si>
  <si>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50113007     léky - krev.deriváty ZUL (LEK)</t>
  </si>
  <si>
    <t>Klinika ústní,čelistní a obličejové chirurgie Celkem</t>
  </si>
  <si>
    <t>SumaKL</t>
  </si>
  <si>
    <t>2501</t>
  </si>
  <si>
    <t>vedení klinického pracoviště</t>
  </si>
  <si>
    <t>vedení klinického pracoviště Celkem</t>
  </si>
  <si>
    <t>SumaNS</t>
  </si>
  <si>
    <t>mezeraNS</t>
  </si>
  <si>
    <t>2511</t>
  </si>
  <si>
    <t>lůžkové oddělení 33</t>
  </si>
  <si>
    <t>lůžkové oddělení 33 Celkem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</si>
  <si>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</si>
  <si>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</si>
  <si>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</si>
  <si>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</si>
  <si>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</si>
  <si>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</si>
  <si>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</si>
  <si>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</si>
  <si>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</si>
  <si>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</si>
  <si>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130805</t>
  </si>
  <si>
    <t>30805</t>
  </si>
  <si>
    <t>REMOOD 20 MG</t>
  </si>
  <si>
    <t>POR TBL FLM 30X20MG</t>
  </si>
  <si>
    <t>850010</t>
  </si>
  <si>
    <t>149543</t>
  </si>
  <si>
    <t>CLOPIDOGREL APOTEX 75 MG</t>
  </si>
  <si>
    <t>POR TBL FLM 30X75MG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</si>
  <si>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</si>
  <si>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</si>
  <si>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</si>
  <si>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</si>
  <si>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</si>
  <si>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</si>
  <si>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</si>
  <si>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</si>
  <si>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</si>
  <si>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</si>
  <si>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</si>
  <si>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</si>
  <si>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</si>
  <si>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</si>
  <si>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</si>
  <si>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</si>
  <si>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</si>
  <si>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</si>
  <si>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</si>
  <si>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</si>
  <si>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</si>
  <si>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</si>
  <si>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</si>
  <si>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</si>
  <si>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</si>
  <si>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</si>
  <si>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</si>
  <si>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</si>
  <si>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</si>
  <si>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</si>
  <si>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</si>
  <si>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</si>
  <si>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</si>
  <si>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</si>
  <si>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</si>
  <si>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</si>
  <si>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</si>
  <si>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UNG OPH 1X5GM</t>
  </si>
  <si>
    <t>101125</t>
  </si>
  <si>
    <t>1125</t>
  </si>
  <si>
    <t>MORPHIN BIOTIKA 1%</t>
  </si>
  <si>
    <t>INJ 10X1ML/10MG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</si>
  <si>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</si>
  <si>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</si>
  <si>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</si>
  <si>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</si>
  <si>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</si>
  <si>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</si>
  <si>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</si>
  <si>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</si>
  <si>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</si>
  <si>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</si>
  <si>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</si>
  <si>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102592</t>
  </si>
  <si>
    <t>2592</t>
  </si>
  <si>
    <t>MILURIT</t>
  </si>
  <si>
    <t>TBL 50X100MG</t>
  </si>
  <si>
    <t>103575</t>
  </si>
  <si>
    <t>3575</t>
  </si>
  <si>
    <t>HEPAROID LECIVA</t>
  </si>
  <si>
    <t>103645</t>
  </si>
  <si>
    <t>3645</t>
  </si>
  <si>
    <t>DIMEXOL</t>
  </si>
  <si>
    <t>TBL 30X200MG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</si>
  <si>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</si>
  <si>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</si>
  <si>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</si>
  <si>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</si>
  <si>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</si>
  <si>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</si>
  <si>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</si>
  <si>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</si>
  <si>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112894</t>
  </si>
  <si>
    <t>12894</t>
  </si>
  <si>
    <t>AULIN</t>
  </si>
  <si>
    <t>GRA 15X100MG(SACKY)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</si>
  <si>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</si>
  <si>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</si>
  <si>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</si>
  <si>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</si>
  <si>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</si>
  <si>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</si>
  <si>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</si>
  <si>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</si>
  <si>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</si>
  <si>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</si>
  <si>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</si>
  <si>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145273</t>
  </si>
  <si>
    <t>45273</t>
  </si>
  <si>
    <t>ENAP 5MG</t>
  </si>
  <si>
    <t>TBL 30X5MG</t>
  </si>
  <si>
    <t>145310</t>
  </si>
  <si>
    <t>45310</t>
  </si>
  <si>
    <t>ANACID</t>
  </si>
  <si>
    <t>SUS 12X5ML(SACKY)</t>
  </si>
  <si>
    <t>146981</t>
  </si>
  <si>
    <t>46981</t>
  </si>
  <si>
    <t>BETALOC SR 200MG</t>
  </si>
  <si>
    <t>TBL RET 30X200MG</t>
  </si>
  <si>
    <t>148578</t>
  </si>
  <si>
    <t>48578</t>
  </si>
  <si>
    <t>TIAPRIDAL</t>
  </si>
  <si>
    <t>POR TBLNOB 50X100MG</t>
  </si>
  <si>
    <t>149017</t>
  </si>
  <si>
    <t>49017</t>
  </si>
  <si>
    <t>GUTTALAX</t>
  </si>
  <si>
    <t>POR GTT SOL 1X15ML</t>
  </si>
  <si>
    <t>152266</t>
  </si>
  <si>
    <t>52266</t>
  </si>
  <si>
    <t>INFADOLAN</t>
  </si>
  <si>
    <t>DRM UNG 1X30GM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</si>
  <si>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</si>
  <si>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</si>
  <si>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</si>
  <si>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</si>
  <si>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</si>
  <si>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</si>
  <si>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</si>
  <si>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155947</t>
  </si>
  <si>
    <t>55947</t>
  </si>
  <si>
    <t>OPHTAL LIQ 2X50ML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</si>
  <si>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</si>
  <si>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</si>
  <si>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</si>
  <si>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</si>
  <si>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</si>
  <si>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</si>
  <si>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</si>
  <si>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</si>
  <si>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</si>
  <si>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</si>
  <si>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</si>
  <si>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</si>
  <si>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</si>
  <si>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</si>
  <si>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</si>
  <si>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</si>
  <si>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</si>
  <si>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</si>
  <si>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</si>
  <si>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</si>
  <si>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</si>
  <si>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</si>
  <si>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</si>
  <si>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</si>
  <si>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</si>
  <si>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</si>
  <si>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</si>
  <si>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</si>
  <si>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169654</t>
  </si>
  <si>
    <t>KAPIDIN 20 MG</t>
  </si>
  <si>
    <t>176064</t>
  </si>
  <si>
    <t>76064</t>
  </si>
  <si>
    <t>ACIDUM FOLICUM LECIVA</t>
  </si>
  <si>
    <t>DRG 30X10MG</t>
  </si>
  <si>
    <t>184090</t>
  </si>
  <si>
    <t>84090</t>
  </si>
  <si>
    <t>DEXAMED</t>
  </si>
  <si>
    <t>INJ 10X2ML/8MG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</si>
  <si>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</si>
  <si>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</si>
  <si>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</si>
  <si>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</si>
  <si>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</si>
  <si>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</si>
  <si>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</si>
  <si>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</si>
  <si>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</si>
  <si>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</si>
  <si>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</si>
  <si>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191836</t>
  </si>
  <si>
    <t>91836</t>
  </si>
  <si>
    <t>INJ 5X1ML/6.5MG</t>
  </si>
  <si>
    <t>193582</t>
  </si>
  <si>
    <t>93582</t>
  </si>
  <si>
    <t>ANACID 5ML</t>
  </si>
  <si>
    <t>SUS 30X5ML</t>
  </si>
  <si>
    <t>194292</t>
  </si>
  <si>
    <t>94292</t>
  </si>
  <si>
    <t>ZOLPIDEM-RATIOPHARM 10 MG</t>
  </si>
  <si>
    <t>POR TBL FLM 20X10MG</t>
  </si>
  <si>
    <t>196303</t>
  </si>
  <si>
    <t>96303</t>
  </si>
  <si>
    <t>ASCORUTIN (BLISTR)</t>
  </si>
  <si>
    <t>TBL OBD 50</t>
  </si>
  <si>
    <t>197522</t>
  </si>
  <si>
    <t>97522</t>
  </si>
  <si>
    <t>DETRALEX</t>
  </si>
  <si>
    <t>TBL OBD 30</t>
  </si>
  <si>
    <t>395294</t>
  </si>
  <si>
    <t>180306</t>
  </si>
  <si>
    <t>TANTUM VERDE</t>
  </si>
  <si>
    <t>LIQ 1X240ML-PET TR</t>
  </si>
  <si>
    <t>395997</t>
  </si>
  <si>
    <t>DZ SOFTASEPT N BEZBARVÝ 250 ml</t>
  </si>
  <si>
    <t>840143</t>
  </si>
  <si>
    <t>Heřmánek Spofa her.20x1g nálev.sáčky LEROS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</si>
  <si>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</si>
  <si>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</si>
  <si>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</si>
  <si>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</si>
  <si>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</si>
  <si>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</si>
  <si>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</si>
  <si>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</si>
  <si>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</si>
  <si>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</si>
  <si>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844960</t>
  </si>
  <si>
    <t>125114</t>
  </si>
  <si>
    <t>ANOPYRIN 100MG</t>
  </si>
  <si>
    <t>TBL 60X100 MG</t>
  </si>
  <si>
    <t>845008</t>
  </si>
  <si>
    <t>107806</t>
  </si>
  <si>
    <t>AESCIN-TEVA</t>
  </si>
  <si>
    <t>846150</t>
  </si>
  <si>
    <t>137026</t>
  </si>
  <si>
    <t>PANGROL 20000</t>
  </si>
  <si>
    <t>por.tbl.ent. 20</t>
  </si>
  <si>
    <t>846338</t>
  </si>
  <si>
    <t>122685</t>
  </si>
  <si>
    <t>PRESTARIUM NEO COMBI 5mg/1,25mg</t>
  </si>
  <si>
    <t>POR TBL FLM 30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</si>
  <si>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</si>
  <si>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</si>
  <si>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</si>
  <si>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</si>
  <si>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</si>
  <si>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</si>
  <si>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</si>
  <si>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</si>
  <si>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848569</t>
  </si>
  <si>
    <t>163137</t>
  </si>
  <si>
    <t>VASOCARDIN 50</t>
  </si>
  <si>
    <t>POR TBL NOB 50X50MG</t>
  </si>
  <si>
    <t>848950</t>
  </si>
  <si>
    <t>155148</t>
  </si>
  <si>
    <t>PARALEN 500</t>
  </si>
  <si>
    <t>POR TBL NOB 12X500MG</t>
  </si>
  <si>
    <t>849559</t>
  </si>
  <si>
    <t>125066</t>
  </si>
  <si>
    <t>APO-AMLO 5</t>
  </si>
  <si>
    <t>POR TBL NOB 100X5MG</t>
  </si>
  <si>
    <t>849713</t>
  </si>
  <si>
    <t>125046</t>
  </si>
  <si>
    <t>APO-AMLO 10</t>
  </si>
  <si>
    <t>POR TBL NOB 30X10MG</t>
  </si>
  <si>
    <t>849941</t>
  </si>
  <si>
    <t>162142</t>
  </si>
  <si>
    <t>POR TBL NOB 24X500MG</t>
  </si>
  <si>
    <t>905097</t>
  </si>
  <si>
    <t>158767</t>
  </si>
  <si>
    <t>DZ OCTENISEPT 250 ml</t>
  </si>
  <si>
    <t>sprej</t>
  </si>
  <si>
    <t>987464</t>
  </si>
  <si>
    <t>Menalind Professional čistící pěna 400ml</t>
  </si>
  <si>
    <t>988179</t>
  </si>
  <si>
    <t>SUPP.GLYCERINI SANOVA Glycerín.čípky Extra 3g 10ks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</si>
  <si>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</si>
  <si>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</si>
  <si>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</si>
  <si>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</si>
  <si>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</si>
  <si>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</si>
  <si>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</si>
  <si>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</si>
  <si>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</si>
  <si>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</si>
  <si>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</si>
  <si>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</si>
  <si>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</si>
  <si>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</si>
  <si>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</si>
  <si>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102961</t>
  </si>
  <si>
    <t>2961</t>
  </si>
  <si>
    <t>PRESID 2.5 MG</t>
  </si>
  <si>
    <t>TBL RET 30X2.5MG</t>
  </si>
  <si>
    <t>111063</t>
  </si>
  <si>
    <t>11063</t>
  </si>
  <si>
    <t>IBALGIN 600 (IBUPROFEN 600)</t>
  </si>
  <si>
    <t>TBL OBD 30X600MG</t>
  </si>
  <si>
    <t>111242</t>
  </si>
  <si>
    <t>11242</t>
  </si>
  <si>
    <t>GERATAM 1200</t>
  </si>
  <si>
    <t>TBL OBD 60X1200MG</t>
  </si>
  <si>
    <t>117983</t>
  </si>
  <si>
    <t>17983</t>
  </si>
  <si>
    <t>OXYPHYLLIN</t>
  </si>
  <si>
    <t>126329</t>
  </si>
  <si>
    <t>26329</t>
  </si>
  <si>
    <t>AERIUS</t>
  </si>
  <si>
    <t>POR TBL FLM 30X5MG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</si>
  <si>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</si>
  <si>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</si>
  <si>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</si>
  <si>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</si>
  <si>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</si>
  <si>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</si>
  <si>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</si>
  <si>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</si>
  <si>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</si>
  <si>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</si>
  <si>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</si>
  <si>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</si>
  <si>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</si>
  <si>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</si>
  <si>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</si>
  <si>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159940</t>
  </si>
  <si>
    <t>59940</t>
  </si>
  <si>
    <t>PLV POR 1X10SACKU</t>
  </si>
  <si>
    <t>193124</t>
  </si>
  <si>
    <t>93124</t>
  </si>
  <si>
    <t>FAKTU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</si>
  <si>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</si>
  <si>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</si>
  <si>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</si>
  <si>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</si>
  <si>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</si>
  <si>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</si>
  <si>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</si>
  <si>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</si>
  <si>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846346</t>
  </si>
  <si>
    <t>119672</t>
  </si>
  <si>
    <t>DICLOFENAC DUO PHARMASWISS 75 MG</t>
  </si>
  <si>
    <t>POR CPS RDR 30X75MG</t>
  </si>
  <si>
    <t>847635</t>
  </si>
  <si>
    <t>Biopron9    PREMIUM tob.120</t>
  </si>
  <si>
    <t>848172</t>
  </si>
  <si>
    <t>Biopron9  Premium tob.60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</si>
  <si>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</si>
  <si>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</si>
  <si>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</si>
  <si>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</si>
  <si>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</si>
  <si>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</si>
  <si>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</si>
  <si>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849276</t>
  </si>
  <si>
    <t>155875</t>
  </si>
  <si>
    <t>TRENTAL</t>
  </si>
  <si>
    <t>INF SOL 5X5ML/100MG</t>
  </si>
  <si>
    <t>849895</t>
  </si>
  <si>
    <t>162250</t>
  </si>
  <si>
    <t>ACC 200 NEO</t>
  </si>
  <si>
    <t>tbl eff 20x200ng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</si>
  <si>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</si>
  <si>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</si>
  <si>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</si>
  <si>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</si>
  <si>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</si>
  <si>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</si>
  <si>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</si>
  <si>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146125</t>
  </si>
  <si>
    <t>46125</t>
  </si>
  <si>
    <t>LIDOCAIN 10%</t>
  </si>
  <si>
    <t>SPR 1X38GM</t>
  </si>
  <si>
    <t>100874</t>
  </si>
  <si>
    <t>874</t>
  </si>
  <si>
    <t>OPHTHALMO-AZULEN</t>
  </si>
  <si>
    <t>193109</t>
  </si>
  <si>
    <t>93109</t>
  </si>
  <si>
    <t>SUPRACAIN 4%</t>
  </si>
  <si>
    <t>INJ 10X2ML</t>
  </si>
  <si>
    <t>803169</t>
  </si>
  <si>
    <t>KL BENZINUM 300g</t>
  </si>
  <si>
    <t>843740</t>
  </si>
  <si>
    <t>AVIRIL Dětský zásyp s azulenem sypačka</t>
  </si>
  <si>
    <t>841498</t>
  </si>
  <si>
    <t>Carbosorb tbl.20-blistr</t>
  </si>
  <si>
    <t>900321</t>
  </si>
  <si>
    <t>KL PRIPRAVEK</t>
  </si>
  <si>
    <t>100858</t>
  </si>
  <si>
    <t>858</t>
  </si>
  <si>
    <t>HYDROCORTISON M LECIVA</t>
  </si>
  <si>
    <t>UNG 10GM 1%</t>
  </si>
  <si>
    <t>102123</t>
  </si>
  <si>
    <t>2123</t>
  </si>
  <si>
    <t>PAMBA</t>
  </si>
  <si>
    <t>TBL 10X250MG</t>
  </si>
  <si>
    <t>103417</t>
  </si>
  <si>
    <t>3417</t>
  </si>
  <si>
    <t>BISTON</t>
  </si>
  <si>
    <t>TBL 50X200MG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</si>
  <si>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</si>
  <si>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</si>
  <si>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</si>
  <si>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</si>
  <si>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</si>
  <si>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</si>
  <si>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</si>
  <si>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</si>
  <si>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149018</t>
  </si>
  <si>
    <t>49018</t>
  </si>
  <si>
    <t>POR GTT SOL 1X30ML</t>
  </si>
  <si>
    <t>156926</t>
  </si>
  <si>
    <t>56926</t>
  </si>
  <si>
    <t>AQUA PRO INJECTIONE BRAUN</t>
  </si>
  <si>
    <t>INJ SOL 20X10ML-PLA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</si>
  <si>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</si>
  <si>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</si>
  <si>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</si>
  <si>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</si>
  <si>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</si>
  <si>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</si>
  <si>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</si>
  <si>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</si>
  <si>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</si>
  <si>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</si>
  <si>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</si>
  <si>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500701</t>
  </si>
  <si>
    <t>IR  AQUA STERILE OPLACH 1000 ml Pour Bottle Prom.</t>
  </si>
  <si>
    <t>845265</t>
  </si>
  <si>
    <t>107935</t>
  </si>
  <si>
    <t>GLYVENOL 400</t>
  </si>
  <si>
    <t>POR CPS MOL 60X400MG</t>
  </si>
  <si>
    <t>108499</t>
  </si>
  <si>
    <t>8499</t>
  </si>
  <si>
    <t>DIPIDOLOR</t>
  </si>
  <si>
    <t>INJ 5X2ML 7.5MG/ML</t>
  </si>
  <si>
    <t>146692</t>
  </si>
  <si>
    <t>46692</t>
  </si>
  <si>
    <t>EUTHYROX 75</t>
  </si>
  <si>
    <t>TBL 100X75RG</t>
  </si>
  <si>
    <t>169755</t>
  </si>
  <si>
    <t>69755</t>
  </si>
  <si>
    <t>ARDEANUTRISOL G 40</t>
  </si>
  <si>
    <t>INF 1X80ML</t>
  </si>
  <si>
    <t>187149</t>
  </si>
  <si>
    <t>87149</t>
  </si>
  <si>
    <t>THYROZOL 10</t>
  </si>
  <si>
    <t>TBL OBD 50X10MG</t>
  </si>
  <si>
    <t>199466</t>
  </si>
  <si>
    <t>BURONIL 25 MG</t>
  </si>
  <si>
    <t>POR TBL OBD 50X25MG</t>
  </si>
  <si>
    <t>840987</t>
  </si>
  <si>
    <t>IR  AQUA STERILE OPLACH.6x1000 ml</t>
  </si>
  <si>
    <t>IR OPLACH-FR</t>
  </si>
  <si>
    <t>849045</t>
  </si>
  <si>
    <t>155938</t>
  </si>
  <si>
    <t>HERPESIN 200</t>
  </si>
  <si>
    <t>POR TBL NOB 25X200MG</t>
  </si>
  <si>
    <t>131385</t>
  </si>
  <si>
    <t>31385</t>
  </si>
  <si>
    <t>TENSIOMIN</t>
  </si>
  <si>
    <t>TBL 30X12.5MG</t>
  </si>
  <si>
    <t>501065</t>
  </si>
  <si>
    <t>KL SIGNATURY</t>
  </si>
  <si>
    <t>58880</t>
  </si>
  <si>
    <t>DOLMINA 100 SR</t>
  </si>
  <si>
    <t>POR TBL PRO 20X100MG</t>
  </si>
  <si>
    <t>111062</t>
  </si>
  <si>
    <t>11062</t>
  </si>
  <si>
    <t>OXYCONTIN 20 MG</t>
  </si>
  <si>
    <t>POR TBL PRO 30X20MG</t>
  </si>
  <si>
    <t>840155</t>
  </si>
  <si>
    <t>Vincentka nosní sprej  25ml (30ml)</t>
  </si>
  <si>
    <t>100810</t>
  </si>
  <si>
    <t>810</t>
  </si>
  <si>
    <t>SANORIN EMULSIO</t>
  </si>
  <si>
    <t>GTT NAS 10ML 0.1%</t>
  </si>
  <si>
    <t>128791</t>
  </si>
  <si>
    <t>28791</t>
  </si>
  <si>
    <t>TOVIAZ 8 MG</t>
  </si>
  <si>
    <t>POR TBL PRO 28X8MG</t>
  </si>
  <si>
    <t>147285</t>
  </si>
  <si>
    <t>47285</t>
  </si>
  <si>
    <t>DUROGESIC 75MCG/H</t>
  </si>
  <si>
    <t>EMP 5X7.5MG(30CM2)</t>
  </si>
  <si>
    <t>151581</t>
  </si>
  <si>
    <t>DONEPEZIL ACTAVIS 5 MG</t>
  </si>
  <si>
    <t>POR TBL FLM 28X5MG</t>
  </si>
  <si>
    <t>847727</t>
  </si>
  <si>
    <t>500717</t>
  </si>
  <si>
    <t>XARELTO 10 MG</t>
  </si>
  <si>
    <t>POR TBL FLM 10X10MG</t>
  </si>
  <si>
    <t>847962</t>
  </si>
  <si>
    <t>AESCIN 30mg tbl.60 VULM</t>
  </si>
  <si>
    <t>133152</t>
  </si>
  <si>
    <t>33152</t>
  </si>
  <si>
    <t>FANTOMALT</t>
  </si>
  <si>
    <t>POR PLV SOL 1X400GMenterar.</t>
  </si>
  <si>
    <t>169667</t>
  </si>
  <si>
    <t>69667</t>
  </si>
  <si>
    <t>ARDEAELYTOSOL NA.HYDR.FOSF.8.7%</t>
  </si>
  <si>
    <t>INF 1X200ML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</si>
  <si>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</si>
  <si>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</si>
  <si>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</si>
  <si>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</si>
  <si>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</si>
  <si>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</si>
  <si>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</si>
  <si>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</si>
  <si>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</si>
  <si>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</si>
  <si>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</si>
  <si>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154815</t>
  </si>
  <si>
    <t>TETANOL PUR</t>
  </si>
  <si>
    <t>INJ SUS 1X0.5ML</t>
  </si>
  <si>
    <t>920378</t>
  </si>
  <si>
    <t>KL SOL.HYD.PEROX.3% 250G v sirokohrdle lahvi</t>
  </si>
  <si>
    <t>155871</t>
  </si>
  <si>
    <t>ERCEFURYL 200 MG CPS.</t>
  </si>
  <si>
    <t>POR CPS DUR 14X200MG</t>
  </si>
  <si>
    <t>121698</t>
  </si>
  <si>
    <t>21698</t>
  </si>
  <si>
    <t>DEXAMETHASONE WZF POLFA</t>
  </si>
  <si>
    <t>OPHGTTSUS1X5ML0.1%</t>
  </si>
  <si>
    <t>130229</t>
  </si>
  <si>
    <t>30229</t>
  </si>
  <si>
    <t>PARALEN PLUS</t>
  </si>
  <si>
    <t>TBL OBD 24</t>
  </si>
  <si>
    <t>175280</t>
  </si>
  <si>
    <t>CANOCORD 16 MG</t>
  </si>
  <si>
    <t>POR TBL NOB 28X16MG</t>
  </si>
  <si>
    <t>166503</t>
  </si>
  <si>
    <t>66503</t>
  </si>
  <si>
    <t>SEPTONEX</t>
  </si>
  <si>
    <t>DRM SPR SOL 1X30ML</t>
  </si>
  <si>
    <t>196484</t>
  </si>
  <si>
    <t>96484</t>
  </si>
  <si>
    <t>SURGAM</t>
  </si>
  <si>
    <t>TBL 20X300MG</t>
  </si>
  <si>
    <t>196887</t>
  </si>
  <si>
    <t>96887</t>
  </si>
  <si>
    <t>0.9% W/V SODIUM CHLORIDE I.V.</t>
  </si>
  <si>
    <t>INJ 20X20ML</t>
  </si>
  <si>
    <t>844257</t>
  </si>
  <si>
    <t>29816</t>
  </si>
  <si>
    <t>AVAMYS NAS.SPR.SUS 120X27,5RG</t>
  </si>
  <si>
    <t>921218</t>
  </si>
  <si>
    <t>KL SOL.PHENOLI CAMPHOR. 50g v sirokohrdle lahvi</t>
  </si>
  <si>
    <t>500412</t>
  </si>
  <si>
    <t>KL SOL.PHENOLI CAMPHOR. 50 g RD</t>
  </si>
  <si>
    <t>930095</t>
  </si>
  <si>
    <t>KL VASELINUM ALBUM, 30G</t>
  </si>
  <si>
    <t>500326</t>
  </si>
  <si>
    <t>1000</t>
  </si>
  <si>
    <t>KL BENZINUM 500 ml/333g HVLP</t>
  </si>
  <si>
    <t>911928</t>
  </si>
  <si>
    <t>KL ETHANOL.C.BENZINO 250G</t>
  </si>
  <si>
    <t>930671</t>
  </si>
  <si>
    <t>KL CHLORHEXIDINI SOL. 0,1% 300 g</t>
  </si>
  <si>
    <t>v sirokohrdle lahvi</t>
  </si>
  <si>
    <t>112895</t>
  </si>
  <si>
    <t>12895</t>
  </si>
  <si>
    <t>POR GRA SOL30SÁČKŮ</t>
  </si>
  <si>
    <t>846024</t>
  </si>
  <si>
    <t>100097</t>
  </si>
  <si>
    <t>VOLTAREN EMULGEL</t>
  </si>
  <si>
    <t>DRM GEL 1X100GM LAM</t>
  </si>
  <si>
    <t>850403</t>
  </si>
  <si>
    <t>163305</t>
  </si>
  <si>
    <t>TIMOLOL-POS 0,5%</t>
  </si>
  <si>
    <t>OPH GTT SOL 3X5ML</t>
  </si>
  <si>
    <t>169695</t>
  </si>
  <si>
    <t>69695</t>
  </si>
  <si>
    <t>ARDEAELYTOSOL RL 1/1</t>
  </si>
  <si>
    <t>INF 1X500ML</t>
  </si>
  <si>
    <t>146929</t>
  </si>
  <si>
    <t>46929</t>
  </si>
  <si>
    <t>DUROGESIC 100MCG/H</t>
  </si>
  <si>
    <t>EMP 5X10MG(40CM2)</t>
  </si>
  <si>
    <t>130228</t>
  </si>
  <si>
    <t>30228</t>
  </si>
  <si>
    <t>TBL OBD 12</t>
  </si>
  <si>
    <t>134467</t>
  </si>
  <si>
    <t>OFTIDOR 2% OČNÍ KAPKY, ROZTOK</t>
  </si>
  <si>
    <t>OPH GTT SOL 1X5MLX100MG</t>
  </si>
  <si>
    <t>849803</t>
  </si>
  <si>
    <t>107918</t>
  </si>
  <si>
    <t>APO-DICLO 50 MG</t>
  </si>
  <si>
    <t>POR TBL ENT 100X50MG</t>
  </si>
  <si>
    <t>845180</t>
  </si>
  <si>
    <t>100301</t>
  </si>
  <si>
    <t>DUSPATALIN RETARD</t>
  </si>
  <si>
    <t>POR CPS RDR 30X200MG</t>
  </si>
  <si>
    <t>156719</t>
  </si>
  <si>
    <t>176778</t>
  </si>
  <si>
    <t>OILATUM PLUS</t>
  </si>
  <si>
    <t>SOL 1X500ML</t>
  </si>
  <si>
    <t>198034</t>
  </si>
  <si>
    <t>98034</t>
  </si>
  <si>
    <t>DIPROSONE</t>
  </si>
  <si>
    <t>CRM 1X30GM</t>
  </si>
  <si>
    <t>159746</t>
  </si>
  <si>
    <t>59746</t>
  </si>
  <si>
    <t>HEŘMÁNKOVÝ ČAJ</t>
  </si>
  <si>
    <t>SPC 20X1.5GM(SCCKY)</t>
  </si>
  <si>
    <t>155671</t>
  </si>
  <si>
    <t>KYLOTAN PLUS H 80/12,5 MG</t>
  </si>
  <si>
    <t>POR TBL FLM 28</t>
  </si>
  <si>
    <t>921551</t>
  </si>
  <si>
    <t>KL BALS.PERUVIANUM, 50g</t>
  </si>
  <si>
    <t>185793</t>
  </si>
  <si>
    <t>136395</t>
  </si>
  <si>
    <t>SOLCOSERYL DENTAL ADHESIVE</t>
  </si>
  <si>
    <t>STM PST 1X5GM</t>
  </si>
  <si>
    <t>920377</t>
  </si>
  <si>
    <t>KL SOL.HYD.PEROX.3% 300G v sirokohrdle lahvi</t>
  </si>
  <si>
    <t>921241</t>
  </si>
  <si>
    <t>KL SOL.ARG.NITR.10% 10G</t>
  </si>
  <si>
    <t>921277</t>
  </si>
  <si>
    <t>KL JODOVÝ OLEJ 30G</t>
  </si>
  <si>
    <t>120461</t>
  </si>
  <si>
    <t>20461</t>
  </si>
  <si>
    <t>AMBROSAN KAPKY</t>
  </si>
  <si>
    <t>POR GTT SOL 1X100ML</t>
  </si>
  <si>
    <t>988088</t>
  </si>
  <si>
    <t>Walmark Laktobacily FORTE s fruktooligosach.60+60</t>
  </si>
  <si>
    <t>176954</t>
  </si>
  <si>
    <t>ALGIFEN NEO</t>
  </si>
  <si>
    <t>POR GTT SOL 1X50ML</t>
  </si>
  <si>
    <t>200863</t>
  </si>
  <si>
    <t>OPH GTT SOL 1X10ML PLAST</t>
  </si>
  <si>
    <t>841023</t>
  </si>
  <si>
    <t>Apotheke Heřmánek pravý čaj 20x2g n.s.</t>
  </si>
  <si>
    <t>395712</t>
  </si>
  <si>
    <t>HBF Calcium panthotenát mast 30g</t>
  </si>
  <si>
    <t>847557</t>
  </si>
  <si>
    <t>Emofix mast 30g</t>
  </si>
  <si>
    <t>159840</t>
  </si>
  <si>
    <t>59840</t>
  </si>
  <si>
    <t>HYALGAN 20MG/2ML</t>
  </si>
  <si>
    <t>INJ 1X2ML/20MG-STR.</t>
  </si>
  <si>
    <t>202701</t>
  </si>
  <si>
    <t>POR TBL ENT 90X20MG</t>
  </si>
  <si>
    <t>846932</t>
  </si>
  <si>
    <t>137279</t>
  </si>
  <si>
    <t>ALVESCO 160 INHALER</t>
  </si>
  <si>
    <t>INH SOL PSS 60X160RG</t>
  </si>
  <si>
    <t>198054</t>
  </si>
  <si>
    <t>SANVAL 10 MG</t>
  </si>
  <si>
    <t>200753</t>
  </si>
  <si>
    <t>DOZOTIMA 20 MG/ML + 5 MG/ML</t>
  </si>
  <si>
    <t>OPH GTT SOL 1X5ML</t>
  </si>
  <si>
    <t>845003</t>
  </si>
  <si>
    <t>107295</t>
  </si>
  <si>
    <t>0.9% SODIUM CHLORIDE IN WATER FOR INJECTION FRESEN</t>
  </si>
  <si>
    <t>INF SOL 1X100ML-PE</t>
  </si>
  <si>
    <t>P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</si>
  <si>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</si>
  <si>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</si>
  <si>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</si>
  <si>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</si>
  <si>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</si>
  <si>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</si>
  <si>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</si>
  <si>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115013</t>
  </si>
  <si>
    <t>15013</t>
  </si>
  <si>
    <t>DORMICUM 7.5 MG</t>
  </si>
  <si>
    <t>TBL OBD 10X7.5MG</t>
  </si>
  <si>
    <t>115864</t>
  </si>
  <si>
    <t>15864</t>
  </si>
  <si>
    <t>TRITACE 10</t>
  </si>
  <si>
    <t>117121</t>
  </si>
  <si>
    <t>17121</t>
  </si>
  <si>
    <t>LANZUL</t>
  </si>
  <si>
    <t>CPS 28X30MG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</si>
  <si>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</si>
  <si>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</si>
  <si>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</si>
  <si>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</si>
  <si>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</si>
  <si>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</si>
  <si>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</si>
  <si>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</si>
  <si>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</si>
  <si>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</si>
  <si>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</si>
  <si>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</si>
  <si>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</si>
  <si>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</si>
  <si>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</si>
  <si>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</si>
  <si>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</si>
  <si>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</si>
  <si>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</si>
  <si>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149123</t>
  </si>
  <si>
    <t>49123</t>
  </si>
  <si>
    <t>CONTROLOC 40 MG</t>
  </si>
  <si>
    <t>POR TBL ENT 28X40MG</t>
  </si>
  <si>
    <t>158271</t>
  </si>
  <si>
    <t>58271</t>
  </si>
  <si>
    <t>LIPANTHYL 267 M</t>
  </si>
  <si>
    <t>CPS 30X267MG</t>
  </si>
  <si>
    <t>159672</t>
  </si>
  <si>
    <t>59672</t>
  </si>
  <si>
    <t>TRALGIT SR 100</t>
  </si>
  <si>
    <t>POR TBL RET30X100MG</t>
  </si>
  <si>
    <t>166030</t>
  </si>
  <si>
    <t>66030</t>
  </si>
  <si>
    <t>ZODAC</t>
  </si>
  <si>
    <t>TBL OBD 30X10MG</t>
  </si>
  <si>
    <t>184399</t>
  </si>
  <si>
    <t>84399</t>
  </si>
  <si>
    <t>NEURONTIN 300MG</t>
  </si>
  <si>
    <t>CPS 50X300MG</t>
  </si>
  <si>
    <t>194114</t>
  </si>
  <si>
    <t>94114</t>
  </si>
  <si>
    <t>WARFARIN</t>
  </si>
  <si>
    <t>TBL 100X5MG</t>
  </si>
  <si>
    <t>848545</t>
  </si>
  <si>
    <t>127546</t>
  </si>
  <si>
    <t>AMESOS 10 MG/5 MG TABLETY</t>
  </si>
  <si>
    <t>POR TBL NOB 30</t>
  </si>
  <si>
    <t>848765</t>
  </si>
  <si>
    <t>107938</t>
  </si>
  <si>
    <t>CORDARONE</t>
  </si>
  <si>
    <t>INJ SOL 6X3ML/150MG</t>
  </si>
  <si>
    <t>849444</t>
  </si>
  <si>
    <t>163085</t>
  </si>
  <si>
    <t>AMARYL 3 MG</t>
  </si>
  <si>
    <t>POR TBL NOB 30X3MG</t>
  </si>
  <si>
    <t>850078</t>
  </si>
  <si>
    <t>102608</t>
  </si>
  <si>
    <t>CARVESAN 25</t>
  </si>
  <si>
    <t>POR TBL NOB 30X25MG</t>
  </si>
  <si>
    <t>117425</t>
  </si>
  <si>
    <t>17425</t>
  </si>
  <si>
    <t>CITALEC 10 ZENTIVA</t>
  </si>
  <si>
    <t>POR TBL FLM30X10MG</t>
  </si>
  <si>
    <t>149531</t>
  </si>
  <si>
    <t>49531</t>
  </si>
  <si>
    <t>CONTROLOC I.V.</t>
  </si>
  <si>
    <t>INJ PLV SOL 1X40MG</t>
  </si>
  <si>
    <t>848947</t>
  </si>
  <si>
    <t>135928</t>
  </si>
  <si>
    <t>ESOPREX 10 MG</t>
  </si>
  <si>
    <t>POR TBL FLM 30X10MG</t>
  </si>
  <si>
    <t>126486</t>
  </si>
  <si>
    <t>26486</t>
  </si>
  <si>
    <t>ACTRAPID PENFILL 100IU/ML</t>
  </si>
  <si>
    <t>INJ SOL 5X3ML</t>
  </si>
  <si>
    <t>132058</t>
  </si>
  <si>
    <t>32058</t>
  </si>
  <si>
    <t>INJ SOL 10X0.3ML</t>
  </si>
  <si>
    <t>132059</t>
  </si>
  <si>
    <t>32059</t>
  </si>
  <si>
    <t>INJ SOL 10X0.4ML</t>
  </si>
  <si>
    <t>110820</t>
  </si>
  <si>
    <t>10820</t>
  </si>
  <si>
    <t>ZOFRAN</t>
  </si>
  <si>
    <t>INJ SOL 5X4ML/8MG</t>
  </si>
  <si>
    <t>849666</t>
  </si>
  <si>
    <t>119688</t>
  </si>
  <si>
    <t>POR TBL ENT 100X40MG</t>
  </si>
  <si>
    <t>109712</t>
  </si>
  <si>
    <t>9712</t>
  </si>
  <si>
    <t>INJ SIC 1X1GM+16ML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</si>
  <si>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</si>
  <si>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</si>
  <si>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</si>
  <si>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</si>
  <si>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</si>
  <si>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</si>
  <si>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</si>
  <si>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</si>
  <si>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117685</t>
  </si>
  <si>
    <t>17685</t>
  </si>
  <si>
    <t>MIRZATEN 30</t>
  </si>
  <si>
    <t>POR TBL FLM 30X30MG</t>
  </si>
  <si>
    <t>125273</t>
  </si>
  <si>
    <t>25273</t>
  </si>
  <si>
    <t>DOSTINEX 0.5 MG</t>
  </si>
  <si>
    <t>POR TBL NOB8X0.5MG</t>
  </si>
  <si>
    <t>125274</t>
  </si>
  <si>
    <t>25274</t>
  </si>
  <si>
    <t>POR TBL NOB2X0.5MG</t>
  </si>
  <si>
    <t>50113006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</si>
  <si>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</si>
  <si>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</si>
  <si>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</si>
  <si>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</si>
  <si>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</si>
  <si>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</si>
  <si>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</si>
  <si>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988740</t>
  </si>
  <si>
    <t>Nutrison Advanced Diason 1000ml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</si>
  <si>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</si>
  <si>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</si>
  <si>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</si>
  <si>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</si>
  <si>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</si>
  <si>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</si>
  <si>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</si>
  <si>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</si>
  <si>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</si>
  <si>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</si>
  <si>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</si>
  <si>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33424</t>
  </si>
  <si>
    <t>NUTRISON ADVANCED CUBISON</t>
  </si>
  <si>
    <t>33526</t>
  </si>
  <si>
    <t>NUTRISON</t>
  </si>
  <si>
    <t>33677</t>
  </si>
  <si>
    <t>POR SOL 1X1500ML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</si>
  <si>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</si>
  <si>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</si>
  <si>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</si>
  <si>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</si>
  <si>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</si>
  <si>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</si>
  <si>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</si>
  <si>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</si>
  <si>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</si>
  <si>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</si>
  <si>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</si>
  <si>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</si>
  <si>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</si>
  <si>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</si>
  <si>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</si>
  <si>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</si>
  <si>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</si>
  <si>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</si>
  <si>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</si>
  <si>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</si>
  <si>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</si>
  <si>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</si>
  <si>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</si>
  <si>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</si>
  <si>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</si>
  <si>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</si>
  <si>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</si>
  <si>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</si>
  <si>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</si>
  <si>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</si>
  <si>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</si>
  <si>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</si>
  <si>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</si>
  <si>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</si>
  <si>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</si>
  <si>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</si>
  <si>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</si>
  <si>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</si>
  <si>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</si>
  <si>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190778</t>
  </si>
  <si>
    <t>90778</t>
  </si>
  <si>
    <t>BACTROBAN</t>
  </si>
  <si>
    <t>DRM UNG 1X15GM</t>
  </si>
  <si>
    <t>117170</t>
  </si>
  <si>
    <t>17170</t>
  </si>
  <si>
    <t>BELOGENT KRÉM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</si>
  <si>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</si>
  <si>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</si>
  <si>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</si>
  <si>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</si>
  <si>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</si>
  <si>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</si>
  <si>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10X100ml</t>
  </si>
  <si>
    <t>148261</t>
  </si>
  <si>
    <t>48261</t>
  </si>
  <si>
    <t>PLV ADS 1X20GM</t>
  </si>
  <si>
    <t>175023</t>
  </si>
  <si>
    <t>75023</t>
  </si>
  <si>
    <t>COTRIMOXAZOL AL FORTE</t>
  </si>
  <si>
    <t>TBL 20X960MG</t>
  </si>
  <si>
    <t>103952</t>
  </si>
  <si>
    <t>3952</t>
  </si>
  <si>
    <t>AMIKIN</t>
  </si>
  <si>
    <t>INJ 1X2ML/500MG</t>
  </si>
  <si>
    <t>113453</t>
  </si>
  <si>
    <t>PIPERACILLIN/TAZOBACTAM KABI 4 G/0,5 G</t>
  </si>
  <si>
    <t>INF PLV SOL 10X4.5GM</t>
  </si>
  <si>
    <t>156835</t>
  </si>
  <si>
    <t>MEROPENEM KABI 1 G</t>
  </si>
  <si>
    <t>INJ+INF PLV SOL 10X1000MG</t>
  </si>
  <si>
    <t>134595</t>
  </si>
  <si>
    <t>MEDOCLAV 1000 MG/200 MG</t>
  </si>
  <si>
    <t>INJ+INF PLV SOL 10X1.2GM</t>
  </si>
  <si>
    <t>108807</t>
  </si>
  <si>
    <t>8807</t>
  </si>
  <si>
    <t>DALACIN C PHOSPHATE</t>
  </si>
  <si>
    <t>INJ 1X4ML 600MG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</si>
  <si>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</si>
  <si>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</si>
  <si>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</si>
  <si>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</si>
  <si>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</si>
  <si>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</si>
  <si>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</si>
  <si>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</si>
  <si>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176360</t>
  </si>
  <si>
    <t>76360</t>
  </si>
  <si>
    <t>ZINACEF AD INJ.</t>
  </si>
  <si>
    <t>INJ SIC 1X1.5GM</t>
  </si>
  <si>
    <t>844576</t>
  </si>
  <si>
    <t>100339</t>
  </si>
  <si>
    <t>DALACIN C 300 MG</t>
  </si>
  <si>
    <t>POR CPS DUR 16X300MG</t>
  </si>
  <si>
    <t>104234</t>
  </si>
  <si>
    <t>4234</t>
  </si>
  <si>
    <t>INJ 1X2ML 300MG</t>
  </si>
  <si>
    <t>50113014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</si>
  <si>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</si>
  <si>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</si>
  <si>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</si>
  <si>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</si>
  <si>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</si>
  <si>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</si>
  <si>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</si>
  <si>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</si>
  <si>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</si>
  <si>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</si>
  <si>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</si>
  <si>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166037</t>
  </si>
  <si>
    <t>66037</t>
  </si>
  <si>
    <t>CPS 7X100MG</t>
  </si>
  <si>
    <t>50113008</t>
  </si>
  <si>
    <t>0088336</t>
  </si>
  <si>
    <t>Haemate P 500 I.U.</t>
  </si>
  <si>
    <t>50113011</t>
  </si>
  <si>
    <t>87239</t>
  </si>
  <si>
    <t>Fanhdi 50 I.U./ml(500 I.U) GRIFOLS</t>
  </si>
  <si>
    <t>199295</t>
  </si>
  <si>
    <t>99295</t>
  </si>
  <si>
    <t>TBL 20X100MG</t>
  </si>
  <si>
    <t>840169</t>
  </si>
  <si>
    <t>Indulona  Nechtíková 100g</t>
  </si>
  <si>
    <t>841059</t>
  </si>
  <si>
    <t>Indulona olivová ung.100g</t>
  </si>
  <si>
    <t>930065</t>
  </si>
  <si>
    <t>DZ PRONTOSAN ROZTOK 350ml</t>
  </si>
  <si>
    <t>104071</t>
  </si>
  <si>
    <t>4071</t>
  </si>
  <si>
    <t>705608</t>
  </si>
  <si>
    <t>Indulona A/64 ung.100ml modrá</t>
  </si>
  <si>
    <t>100407</t>
  </si>
  <si>
    <t>407</t>
  </si>
  <si>
    <t>CALCIUM BIOTIKA</t>
  </si>
  <si>
    <t>INJ 10X10ML/1GM</t>
  </si>
  <si>
    <t>921230</t>
  </si>
  <si>
    <t>KL VASELINUM ALBUM, 20G</t>
  </si>
  <si>
    <t>102439</t>
  </si>
  <si>
    <t>2439</t>
  </si>
  <si>
    <t>MARCAINE 0.5%</t>
  </si>
  <si>
    <t>INJ SOL5X20ML/100MG</t>
  </si>
  <si>
    <t>920064</t>
  </si>
  <si>
    <t>KL SOL.METHYLROS.CHL.1% 10G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</si>
  <si>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</si>
  <si>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</si>
  <si>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</si>
  <si>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</si>
  <si>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</si>
  <si>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</si>
  <si>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</si>
  <si>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</si>
  <si>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</si>
  <si>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</si>
  <si>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920376</t>
  </si>
  <si>
    <t>KL SOL.HYD.PEROX.3% 200G v sirokohrdle lahvi</t>
  </si>
  <si>
    <t>921216</t>
  </si>
  <si>
    <t>KL SOL.IODI PREGL 200g v sirokohrdle lahvi</t>
  </si>
  <si>
    <t>921272</t>
  </si>
  <si>
    <t>KL JODOVY OLEJ 10G</t>
  </si>
  <si>
    <t>921453</t>
  </si>
  <si>
    <t>KL SOL.PHENOLI CAMPHOR. 10g</t>
  </si>
  <si>
    <t>930673</t>
  </si>
  <si>
    <t>KL CHLORHEXIDINI SOL. 0,1% 200g</t>
  </si>
  <si>
    <t>921245</t>
  </si>
  <si>
    <t>KL BENZINUM 150g v sirokohrdle lahvi</t>
  </si>
  <si>
    <t>921244</t>
  </si>
  <si>
    <t>KL ETHANOL.C.BENZINO 150G v sirokohrdle lahvi</t>
  </si>
  <si>
    <t>190044</t>
  </si>
  <si>
    <t>90044</t>
  </si>
  <si>
    <t>DEPO-MEDROL</t>
  </si>
  <si>
    <t>INJ 1X1ML/40MG</t>
  </si>
  <si>
    <t>185525</t>
  </si>
  <si>
    <t>85525</t>
  </si>
  <si>
    <t>AMOKSIKLAV</t>
  </si>
  <si>
    <t>TBL OBD 21X625MG</t>
  </si>
  <si>
    <t>185812</t>
  </si>
  <si>
    <t>85812</t>
  </si>
  <si>
    <t>LIDOCAIN</t>
  </si>
  <si>
    <t>INJ 10X2ML 2%</t>
  </si>
  <si>
    <t>930674</t>
  </si>
  <si>
    <t>KL CHLORNAN SODNÝ 1% 300g v sirokohrdle lahvi</t>
  </si>
  <si>
    <t>773465</t>
  </si>
  <si>
    <t>Indulona Rakytníková</t>
  </si>
  <si>
    <t>905098</t>
  </si>
  <si>
    <t>23989</t>
  </si>
  <si>
    <t>DZ OCTENISEPT 1 l</t>
  </si>
  <si>
    <t>900814</t>
  </si>
  <si>
    <t>KL SOL.FORMAL.K FIXACI TKANI,1000G</t>
  </si>
  <si>
    <t>900406</t>
  </si>
  <si>
    <t>KL SOL.NOVIKOV 10G</t>
  </si>
  <si>
    <t>930589</t>
  </si>
  <si>
    <t>KL ETHANOLUM BENZ.DENAT. 900 ml / 720g/</t>
  </si>
  <si>
    <t>UN 1170</t>
  </si>
  <si>
    <t>921564</t>
  </si>
  <si>
    <t>KL VASELINUM ALBUM STERILNI,  10G</t>
  </si>
  <si>
    <t>500988</t>
  </si>
  <si>
    <t>KL VASELINUM ALBUM STERILNI, 20G</t>
  </si>
  <si>
    <t>380759</t>
  </si>
  <si>
    <t>169469</t>
  </si>
  <si>
    <t>OPSITE SPRAY 240 ML</t>
  </si>
  <si>
    <t>TRANSPARENTNÍ FILM</t>
  </si>
  <si>
    <t>844940</t>
  </si>
  <si>
    <t>KL ELIXÍR NA OPTIKU</t>
  </si>
  <si>
    <t>930224</t>
  </si>
  <si>
    <t>KL BENZINUM 900 ml</t>
  </si>
  <si>
    <t>UN 3295</t>
  </si>
  <si>
    <t>930316</t>
  </si>
  <si>
    <t>KL CHLORHEXIDIN SOL.  0,1% 100 g</t>
  </si>
  <si>
    <t>844346</t>
  </si>
  <si>
    <t>Akutol spray</t>
  </si>
  <si>
    <t>60 ml</t>
  </si>
  <si>
    <t>900897</t>
  </si>
  <si>
    <t>KL GELATUM FORMALDEHYDI, 100G</t>
  </si>
  <si>
    <t>formaldehydový gel</t>
  </si>
  <si>
    <t>920312</t>
  </si>
  <si>
    <t>KL SOL.TETRACAINI 2% 10G</t>
  </si>
  <si>
    <t>921054</t>
  </si>
  <si>
    <t>KL PERSTERIL 10% 300G</t>
  </si>
  <si>
    <t>901084</t>
  </si>
  <si>
    <t>IR SOL.METHYLROSANIL.CHL.1%10ML</t>
  </si>
  <si>
    <t>IR 10ml</t>
  </si>
  <si>
    <t>920235</t>
  </si>
  <si>
    <t>15880</t>
  </si>
  <si>
    <t>DZ BRAUNOL 500 ML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</si>
  <si>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</si>
  <si>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</si>
  <si>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</si>
  <si>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</si>
  <si>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</si>
  <si>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</si>
  <si>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</si>
  <si>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</si>
  <si>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</si>
  <si>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</si>
  <si>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</si>
  <si>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</si>
  <si>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</si>
  <si>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</si>
  <si>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</si>
  <si>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N06AB05 - Paroxetin</t>
  </si>
  <si>
    <t>J01CR02 - Amoxicilin a enzymový inhibitor</t>
  </si>
  <si>
    <t>B01AC04 - Klopidogrel</t>
  </si>
  <si>
    <t>J01FF01 - Klindamycin</t>
  </si>
  <si>
    <t>N06AB10 - Escitalopram</t>
  </si>
  <si>
    <t>N02AX02 - Tramadol</t>
  </si>
  <si>
    <t>A10AB01 - Inzulin lidský</t>
  </si>
  <si>
    <t>A02BC02 - Pantoprazol</t>
  </si>
  <si>
    <t>A10BB12 - Glimepirid</t>
  </si>
  <si>
    <t>J02AC01 - Flukonazol</t>
  </si>
  <si>
    <t>B01AA03 - Warfarin</t>
  </si>
  <si>
    <t>N05CD08 - Midazolam</t>
  </si>
  <si>
    <t>B01AB06 - Nadroparin</t>
  </si>
  <si>
    <t>R06AE07 - Cetirizin</t>
  </si>
  <si>
    <t>H02AB04 - Methylprednisolon</t>
  </si>
  <si>
    <t>A06AD11 - Laktulóza</t>
  </si>
  <si>
    <t>A04AA01 - Ondansetron</t>
  </si>
  <si>
    <t>J01DC02 - Cefuroxim</t>
  </si>
  <si>
    <t>C01BD01 - Amiodaron</t>
  </si>
  <si>
    <t>J01MA01 - Ofloxacin</t>
  </si>
  <si>
    <t>C07AB07 - Bisoprolol</t>
  </si>
  <si>
    <t>M01AX17 - Nimesulid</t>
  </si>
  <si>
    <t>C07AG02 - Karvedilol</t>
  </si>
  <si>
    <t>N03AX12 - Gabapentin</t>
  </si>
  <si>
    <t>C08CA01 - Amlodipin</t>
  </si>
  <si>
    <t>A02BC03 - Lansoprazol</t>
  </si>
  <si>
    <t>N06AB04 - Citalopram</t>
  </si>
  <si>
    <t>C09AA05 - Ramipril</t>
  </si>
  <si>
    <t>N06AX11 - Mirtazapin</t>
  </si>
  <si>
    <t>C09BB03 - Lisinopril a amlodipin</t>
  </si>
  <si>
    <t>V06XX - Potraviny pro zvláštní lékařské účely (PZLÚ)</t>
  </si>
  <si>
    <t>C10AB05 - Fenofibrát</t>
  </si>
  <si>
    <t>G02CB03 - Kabergolin</t>
  </si>
  <si>
    <t>A02BC02</t>
  </si>
  <si>
    <t>POR TBL ENT 100X40MG I</t>
  </si>
  <si>
    <t>POR TBL ENT 28X40MG I</t>
  </si>
  <si>
    <t>A02BC03</t>
  </si>
  <si>
    <t>LANZUL 30 MG</t>
  </si>
  <si>
    <t>POR CPS DUR 28X30MG</t>
  </si>
  <si>
    <t>A04AA01</t>
  </si>
  <si>
    <t>A06AD11</t>
  </si>
  <si>
    <t>A10AB01</t>
  </si>
  <si>
    <t>ACTRAPID PENFILL 100 IU/ML</t>
  </si>
  <si>
    <t>A10BB12</t>
  </si>
  <si>
    <t>B01AA03</t>
  </si>
  <si>
    <t>WARFARIN ORION 5 MG</t>
  </si>
  <si>
    <t>B01AB06</t>
  </si>
  <si>
    <t>B01AC04</t>
  </si>
  <si>
    <t>C01BD01</t>
  </si>
  <si>
    <t>C07AB07</t>
  </si>
  <si>
    <t>C07AG02</t>
  </si>
  <si>
    <t>C08CA01</t>
  </si>
  <si>
    <t>C09AA05</t>
  </si>
  <si>
    <t>TRITACE 10 MG</t>
  </si>
  <si>
    <t>C09BB03</t>
  </si>
  <si>
    <t>C10AB05</t>
  </si>
  <si>
    <t>POR CPS DUR 30X267MG</t>
  </si>
  <si>
    <t>G02CB03</t>
  </si>
  <si>
    <t>DOSTINEX 0,5 MG</t>
  </si>
  <si>
    <t>POR TBL NOB 8X0.5MG</t>
  </si>
  <si>
    <t>POR TBL NOB 2X0.5MG</t>
  </si>
  <si>
    <t>H02AB04</t>
  </si>
  <si>
    <t>POR TBL NOB 50X16MG</t>
  </si>
  <si>
    <t>SOLU-MEDROL 40 MG/ML</t>
  </si>
  <si>
    <t>INJ PSO LQF 40MG+1ML</t>
  </si>
  <si>
    <t>SOLU-MEDROL 62,5 MG/ML</t>
  </si>
  <si>
    <t>INJ PSO LQF 1GM+16ML</t>
  </si>
  <si>
    <t>J01CR02</t>
  </si>
  <si>
    <t>AMOKSIKLAV 1 G</t>
  </si>
  <si>
    <t>POR TBL FLM 14X1GM</t>
  </si>
  <si>
    <t>AMOKSIKLAV 1,2 G</t>
  </si>
  <si>
    <t>INJ+INF PLV SOL 5X1.2GM</t>
  </si>
  <si>
    <t>J01DC02</t>
  </si>
  <si>
    <t>POR TBL FLM 10X500MG</t>
  </si>
  <si>
    <t>ZINACEF 1,5 G</t>
  </si>
  <si>
    <t>INJ PLV SOL 1X1.5GM</t>
  </si>
  <si>
    <t>J01FF01</t>
  </si>
  <si>
    <t>DALACIN C</t>
  </si>
  <si>
    <t>INJ SOL 1X2ML/300MG</t>
  </si>
  <si>
    <t>INJ SOL 1X4ML/600MG</t>
  </si>
  <si>
    <t>J01MA01</t>
  </si>
  <si>
    <t>POR TBL FLM 10X200MG</t>
  </si>
  <si>
    <t>J02AC01</t>
  </si>
  <si>
    <t>MYCOMAX INF</t>
  </si>
  <si>
    <t>INF SOL 1X100ML</t>
  </si>
  <si>
    <t>POR CPS DUR 28X100MG</t>
  </si>
  <si>
    <t>POR CPS DUR 7X100MG</t>
  </si>
  <si>
    <t>M01AX17</t>
  </si>
  <si>
    <t>POR TBL NOB 30X100MG</t>
  </si>
  <si>
    <t>N02AX02</t>
  </si>
  <si>
    <t>POR TBL PRO 30X100MG</t>
  </si>
  <si>
    <t>N03AX12</t>
  </si>
  <si>
    <t>NEURONTIN 100 MG</t>
  </si>
  <si>
    <t>POR CPS DUR 20X100MG</t>
  </si>
  <si>
    <t>NEURONTIN 300 MG</t>
  </si>
  <si>
    <t>POR CPS DUR 50X300MG</t>
  </si>
  <si>
    <t>N05CD08</t>
  </si>
  <si>
    <t>DORMICUM 7,5 MG</t>
  </si>
  <si>
    <t>POR TBL FLM 10X7.5MG</t>
  </si>
  <si>
    <t>N06AB04</t>
  </si>
  <si>
    <t>POR TBL FLM 30X10 MG</t>
  </si>
  <si>
    <t>POR TBL FLM 30X20 MG</t>
  </si>
  <si>
    <t>N06AB05</t>
  </si>
  <si>
    <t>N06AB10</t>
  </si>
  <si>
    <t>N06AX11</t>
  </si>
  <si>
    <t>MIRZATEN 30 MG</t>
  </si>
  <si>
    <t>R06AE07</t>
  </si>
  <si>
    <t>V06XX</t>
  </si>
  <si>
    <t>DEPO-MEDROL 40 MG/ML</t>
  </si>
  <si>
    <t>INJ SUS 1X1ML/40MG</t>
  </si>
  <si>
    <t>AMOKSIKLAV 625 MG</t>
  </si>
  <si>
    <t>POR TBL FLM 21X625MG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</si>
  <si>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</si>
  <si>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</si>
  <si>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</si>
  <si>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</si>
  <si>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</si>
  <si>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</si>
  <si>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</si>
  <si>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</si>
  <si>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</si>
  <si>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</si>
  <si>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</si>
  <si>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</si>
  <si>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</si>
  <si>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</si>
  <si>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</si>
  <si>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</si>
  <si>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</si>
  <si>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Číhalová Lucie</t>
  </si>
  <si>
    <t>Dubovská Ivana</t>
  </si>
  <si>
    <t>Foltasová Lenka</t>
  </si>
  <si>
    <t>Hanáková Dagmar</t>
  </si>
  <si>
    <t>Hanuliak Jan</t>
  </si>
  <si>
    <t>Harvan Luboš</t>
  </si>
  <si>
    <t>Havlík Miroslav</t>
  </si>
  <si>
    <t>Heinz Petr</t>
  </si>
  <si>
    <t>Chytilová Karin</t>
  </si>
  <si>
    <t>Jirava Emil</t>
  </si>
  <si>
    <t>Juřička Stanislav</t>
  </si>
  <si>
    <t>Kadlec Zdeněk</t>
  </si>
  <si>
    <t>Klimeš Vladimír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</si>
  <si>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</si>
  <si>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</si>
  <si>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</si>
  <si>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</si>
  <si>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</si>
  <si>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</si>
  <si>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</si>
  <si>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Schneiderová Michaela</t>
  </si>
  <si>
    <t>Stupková Veronika</t>
  </si>
  <si>
    <t>Tvrdý Peter</t>
  </si>
  <si>
    <t>Voborná Iva</t>
  </si>
  <si>
    <t>Zbořil Vítězslav</t>
  </si>
  <si>
    <t>Žižka Radovan</t>
  </si>
  <si>
    <t>Strouhalová Jana</t>
  </si>
  <si>
    <t>Kozák Rostislav</t>
  </si>
  <si>
    <t>Blažková Lenka</t>
  </si>
  <si>
    <t>Fabián Jakub</t>
  </si>
  <si>
    <t>Nemravová Lenka</t>
  </si>
  <si>
    <t>Alprazolam</t>
  </si>
  <si>
    <t>6618</t>
  </si>
  <si>
    <t>NEUROL 0,5</t>
  </si>
  <si>
    <t>POR TBL NOB 30X0.5MG</t>
  </si>
  <si>
    <t>Amoxicilin a enzymový inhibitor</t>
  </si>
  <si>
    <t>5950</t>
  </si>
  <si>
    <t>POR TBL FLM 10X1GM</t>
  </si>
  <si>
    <t>132654</t>
  </si>
  <si>
    <t>Klindamycin</t>
  </si>
  <si>
    <t>Nimesulid</t>
  </si>
  <si>
    <t>12891</t>
  </si>
  <si>
    <t>POR TBL NOB 15X100MG</t>
  </si>
  <si>
    <t>Cefuroxim</t>
  </si>
  <si>
    <t>Flutikason-furoát</t>
  </si>
  <si>
    <t>29814</t>
  </si>
  <si>
    <t>AVAMYS</t>
  </si>
  <si>
    <t>NAS SPR SUS 30X27.5RG</t>
  </si>
  <si>
    <t>Metronidazol</t>
  </si>
  <si>
    <t>POR TBL NOB 20X250MG</t>
  </si>
  <si>
    <t>POR GRA SUS 30SÁČ I</t>
  </si>
  <si>
    <t>203097</t>
  </si>
  <si>
    <t>POR TBL FLM 21X1GM</t>
  </si>
  <si>
    <t>Gabapentin</t>
  </si>
  <si>
    <t>Jiná antibiotika pro lokální aplikaci</t>
  </si>
  <si>
    <t>DRM UNG 1X10GM</t>
  </si>
  <si>
    <t>Jiná antiinfektiva</t>
  </si>
  <si>
    <t>OPH GTT SOL 1X10ML SKLO</t>
  </si>
  <si>
    <t>OPH UNG 1X5GM/5MG</t>
  </si>
  <si>
    <t>Omeprazol</t>
  </si>
  <si>
    <t>25364</t>
  </si>
  <si>
    <t>POR CPS ETD 14X20MG SKLO</t>
  </si>
  <si>
    <t>Pitofenon a analgetika</t>
  </si>
  <si>
    <t>57860</t>
  </si>
  <si>
    <t>POR GTT SOL 1X10ML</t>
  </si>
  <si>
    <t>Tramadol, kombinace</t>
  </si>
  <si>
    <t>138840</t>
  </si>
  <si>
    <t>POR TBL FLM 20</t>
  </si>
  <si>
    <t>Betamethason a antibiotika</t>
  </si>
  <si>
    <t>DRM CRM 1X30GM</t>
  </si>
  <si>
    <t>107135</t>
  </si>
  <si>
    <t>DALACIN C 150 MG</t>
  </si>
  <si>
    <t>POR CPS DUR 16X150MG</t>
  </si>
  <si>
    <t>Kyselina aminomethylbenzoová</t>
  </si>
  <si>
    <t>POR TBL NOB 10X250MG</t>
  </si>
  <si>
    <t>Theofylin</t>
  </si>
  <si>
    <t>86719</t>
  </si>
  <si>
    <t>AFONILUM SR 375 MG</t>
  </si>
  <si>
    <t>POR CPS PRO 20X375MG</t>
  </si>
  <si>
    <t>Ciprofloxacin</t>
  </si>
  <si>
    <t>53202</t>
  </si>
  <si>
    <t>CIPHIN 500</t>
  </si>
  <si>
    <t>Jiná kapiláry stabilizující látky</t>
  </si>
  <si>
    <t>POR TBL ENT 30X20MG</t>
  </si>
  <si>
    <t>Kombinace různých antibiotik</t>
  </si>
  <si>
    <t>OPH UNG 1X5GM</t>
  </si>
  <si>
    <t>98168</t>
  </si>
  <si>
    <t>2430</t>
  </si>
  <si>
    <t>VAG TBL 10X500MG</t>
  </si>
  <si>
    <t>94357</t>
  </si>
  <si>
    <t>VAG TBL 50X500MG</t>
  </si>
  <si>
    <t>25365</t>
  </si>
  <si>
    <t>POR CPS ETD 28X20MG SKLO</t>
  </si>
  <si>
    <t>Chondroitin-sulfát</t>
  </si>
  <si>
    <t>14817</t>
  </si>
  <si>
    <t>CONDROSULF 400</t>
  </si>
  <si>
    <t>POR CPS DUR 60X400MG</t>
  </si>
  <si>
    <t>POR GRA SUS 15SÁČ I</t>
  </si>
  <si>
    <t>Amoxicilin</t>
  </si>
  <si>
    <t>62050</t>
  </si>
  <si>
    <t>DUOMOX 500</t>
  </si>
  <si>
    <t>POR TBL SUS 20X500MG</t>
  </si>
  <si>
    <t>99367</t>
  </si>
  <si>
    <t>AMOKSIKLAV 457 MG/5 ML</t>
  </si>
  <si>
    <t>POR PLV SUS 140ML</t>
  </si>
  <si>
    <t>200528</t>
  </si>
  <si>
    <t>AUGMENTIN 1 G</t>
  </si>
  <si>
    <t>POR TBL FLM 16X1GM</t>
  </si>
  <si>
    <t>Atorvastatin</t>
  </si>
  <si>
    <t>93013</t>
  </si>
  <si>
    <t>SORTIS 10 MG</t>
  </si>
  <si>
    <t>47725</t>
  </si>
  <si>
    <t>ZINNAT 250 MG</t>
  </si>
  <si>
    <t>POR TBL FLM 10X250MG</t>
  </si>
  <si>
    <t>Diklofenak</t>
  </si>
  <si>
    <t>16032</t>
  </si>
  <si>
    <t>VOLTAREN RAPID 50 MG TABLETY</t>
  </si>
  <si>
    <t>POR TBL OBD 10X50MG</t>
  </si>
  <si>
    <t>Drospirenon a ethinylestradiol</t>
  </si>
  <si>
    <t>175973</t>
  </si>
  <si>
    <t>SYLVIANE 0,03 MG/3 MG POTAHOVANÉ TABLETY</t>
  </si>
  <si>
    <t>POR TBL FLM 63</t>
  </si>
  <si>
    <t>Hydrokortison a antibiotika</t>
  </si>
  <si>
    <t>41515</t>
  </si>
  <si>
    <t>PIMAFUCORT</t>
  </si>
  <si>
    <t>DRM CRM 1X15GM</t>
  </si>
  <si>
    <t>Karbamazepin</t>
  </si>
  <si>
    <t>POR TBL NOB 50X200MG</t>
  </si>
  <si>
    <t>Ketoprofen</t>
  </si>
  <si>
    <t>76655</t>
  </si>
  <si>
    <t>KETONAL</t>
  </si>
  <si>
    <t>POR CPS DUR 25X50MG</t>
  </si>
  <si>
    <t>76656</t>
  </si>
  <si>
    <t>KETONAL 5% KRÉM</t>
  </si>
  <si>
    <t>Klarithromycin</t>
  </si>
  <si>
    <t>53800</t>
  </si>
  <si>
    <t>KLACID 250 MG/5 ML</t>
  </si>
  <si>
    <t>POR GRA SUS 1X100ML</t>
  </si>
  <si>
    <t>Klomipramin</t>
  </si>
  <si>
    <t>16028</t>
  </si>
  <si>
    <t>ANAFRANIL SR 75</t>
  </si>
  <si>
    <t>POR TBL RET 20X75MG</t>
  </si>
  <si>
    <t>Levonorgestrel a ethinylestradiol</t>
  </si>
  <si>
    <t>78246</t>
  </si>
  <si>
    <t>MINISISTON</t>
  </si>
  <si>
    <t>POR TBL OBD 3X21(=63)</t>
  </si>
  <si>
    <t>Metoklopramid</t>
  </si>
  <si>
    <t>93104</t>
  </si>
  <si>
    <t>DEGAN 10 MG TABLETY</t>
  </si>
  <si>
    <t>POR TBL NOB 40X10MG</t>
  </si>
  <si>
    <t>132665</t>
  </si>
  <si>
    <t>Sertralin</t>
  </si>
  <si>
    <t>53951</t>
  </si>
  <si>
    <t>ZOLOFT 100 MG</t>
  </si>
  <si>
    <t>POR TBL FLM 28X100MG</t>
  </si>
  <si>
    <t>Tizanidin</t>
  </si>
  <si>
    <t>16050</t>
  </si>
  <si>
    <t>SIRDALUD 2 MG</t>
  </si>
  <si>
    <t>POR TBL NOB 20X2MG</t>
  </si>
  <si>
    <t>Tolperison</t>
  </si>
  <si>
    <t>MYDOCALM 150 MG</t>
  </si>
  <si>
    <t>POR TBL FLM 30X150MG</t>
  </si>
  <si>
    <t>Tramadol</t>
  </si>
  <si>
    <t>84262</t>
  </si>
  <si>
    <t>TRALGIT GTT.</t>
  </si>
  <si>
    <t>POR GTT SOL 1X96ML</t>
  </si>
  <si>
    <t>201127</t>
  </si>
  <si>
    <t>TRAMAL TOBOLKY 50 MG</t>
  </si>
  <si>
    <t>POR CPS DUR 20X50MG II</t>
  </si>
  <si>
    <t>Vitamin B1 v kombinaci s vitaminem B6 a/nebo B12</t>
  </si>
  <si>
    <t>11485</t>
  </si>
  <si>
    <t>MILGAMMA N</t>
  </si>
  <si>
    <t>INJ SOL 5X2ML</t>
  </si>
  <si>
    <t>119622</t>
  </si>
  <si>
    <t>INJ SOL 10X2ML</t>
  </si>
  <si>
    <t>42477</t>
  </si>
  <si>
    <t>MILGAMMA</t>
  </si>
  <si>
    <t>POR TBL OBD 100</t>
  </si>
  <si>
    <t>Zolpidem</t>
  </si>
  <si>
    <t>132603</t>
  </si>
  <si>
    <t>STILNOX</t>
  </si>
  <si>
    <t>Jiná</t>
  </si>
  <si>
    <t>*4036</t>
  </si>
  <si>
    <t>Jiný</t>
  </si>
  <si>
    <t>*4035</t>
  </si>
  <si>
    <t>99366</t>
  </si>
  <si>
    <t>POR PLV SUS 70ML</t>
  </si>
  <si>
    <t>Erdostein</t>
  </si>
  <si>
    <t>47033</t>
  </si>
  <si>
    <t>ERDOMED</t>
  </si>
  <si>
    <t>POR PLV SUS 1X100ML</t>
  </si>
  <si>
    <t>NAS SPR SUS 120X27.5RG</t>
  </si>
  <si>
    <t>Hořčík (různé sole v kombinaci)</t>
  </si>
  <si>
    <t>POR GRA SOL 30</t>
  </si>
  <si>
    <t>14824</t>
  </si>
  <si>
    <t>CONDROSULF 800</t>
  </si>
  <si>
    <t>POR GRA 90X4GM/800MG</t>
  </si>
  <si>
    <t>176921</t>
  </si>
  <si>
    <t>POR CPS DUR 180X400MG</t>
  </si>
  <si>
    <t>Indometacin</t>
  </si>
  <si>
    <t>93724</t>
  </si>
  <si>
    <t>INDOMETACIN 100 BERLIN-CHEMIE</t>
  </si>
  <si>
    <t>RCT SUP 10X100MG</t>
  </si>
  <si>
    <t>Kyselina hyaluronová</t>
  </si>
  <si>
    <t>HYALGAN 20 MG/2 ML</t>
  </si>
  <si>
    <t>INJ SOL 1X2ML/20MG</t>
  </si>
  <si>
    <t>Levocetirizin</t>
  </si>
  <si>
    <t>32719</t>
  </si>
  <si>
    <t>XYZAL</t>
  </si>
  <si>
    <t>Mefenoxalon</t>
  </si>
  <si>
    <t>85656</t>
  </si>
  <si>
    <t>DORSIFLEX 200 MG</t>
  </si>
  <si>
    <t>POR TBL NOB 30X200MG</t>
  </si>
  <si>
    <t>Meloxikam</t>
  </si>
  <si>
    <t>112561</t>
  </si>
  <si>
    <t>RECOXA 15</t>
  </si>
  <si>
    <t>POR TBL NOB 30X15MG</t>
  </si>
  <si>
    <t>160704</t>
  </si>
  <si>
    <t>ORAMELLOX 15 MG</t>
  </si>
  <si>
    <t>POR TBL DIS 30X15MG</t>
  </si>
  <si>
    <t>Mometason</t>
  </si>
  <si>
    <t>16456</t>
  </si>
  <si>
    <t>NASONEX</t>
  </si>
  <si>
    <t>NAS SPR SUS 60X50RG</t>
  </si>
  <si>
    <t>16457</t>
  </si>
  <si>
    <t>NAS SPR SUS 140X50RG</t>
  </si>
  <si>
    <t>50335</t>
  </si>
  <si>
    <t>POR GTT SOL 1X25ML</t>
  </si>
  <si>
    <t>17925</t>
  </si>
  <si>
    <t>ZALDIAR</t>
  </si>
  <si>
    <t>12494</t>
  </si>
  <si>
    <t>192854</t>
  </si>
  <si>
    <t>POR TBL FLM 14X1GM+SÁČ</t>
  </si>
  <si>
    <t>Benzathin-fenoxymethylpenicilin</t>
  </si>
  <si>
    <t>49549</t>
  </si>
  <si>
    <t>OSPEN 400</t>
  </si>
  <si>
    <t>POR SIR 1X150ML</t>
  </si>
  <si>
    <t>Diazepam</t>
  </si>
  <si>
    <t>DIAZEPAM SLOVAKOFARMA 10 MG</t>
  </si>
  <si>
    <t>POR TBL NOB 20X10MG</t>
  </si>
  <si>
    <t>Dimetinden</t>
  </si>
  <si>
    <t>15520</t>
  </si>
  <si>
    <t>FENISTIL</t>
  </si>
  <si>
    <t>POR GTT SOL 1X20ML</t>
  </si>
  <si>
    <t>129845</t>
  </si>
  <si>
    <t>ELOINE 0,02 MG/3 MG POTAHOVANÉ TABLETY</t>
  </si>
  <si>
    <t>POR TBL FLM 3X28</t>
  </si>
  <si>
    <t>POR CPS DUR 20X300MG</t>
  </si>
  <si>
    <t>Fenoxymethylpenicilin</t>
  </si>
  <si>
    <t>45998</t>
  </si>
  <si>
    <t>OSPEN 1500</t>
  </si>
  <si>
    <t>POR TBL FLM 30X1500KU</t>
  </si>
  <si>
    <t>Flukonazol</t>
  </si>
  <si>
    <t>Fytomenadion</t>
  </si>
  <si>
    <t>720</t>
  </si>
  <si>
    <t>KANAVIT</t>
  </si>
  <si>
    <t>POR GTT EML 1X5ML/100MG</t>
  </si>
  <si>
    <t>Ibuprofen</t>
  </si>
  <si>
    <t>11064</t>
  </si>
  <si>
    <t>IBALGIN 600</t>
  </si>
  <si>
    <t>POR TBL FLM 100X600MG</t>
  </si>
  <si>
    <t>55760</t>
  </si>
  <si>
    <t>PAMYCON NA PŘÍPRAVU KAPEK</t>
  </si>
  <si>
    <t>DRM PLV SOL 1X10LAH</t>
  </si>
  <si>
    <t>201971</t>
  </si>
  <si>
    <t>201970</t>
  </si>
  <si>
    <t>DRM PLV SOL 1X1LAH</t>
  </si>
  <si>
    <t>Nifuroxazid</t>
  </si>
  <si>
    <t>46405</t>
  </si>
  <si>
    <t>Norethisteron</t>
  </si>
  <si>
    <t>125226</t>
  </si>
  <si>
    <t>NORETHISTERON ZENTIVA</t>
  </si>
  <si>
    <t>POR TBL NOB 30X5MG</t>
  </si>
  <si>
    <t>Saccharomyces Boulardii</t>
  </si>
  <si>
    <t>10504</t>
  </si>
  <si>
    <t>ENTEROL</t>
  </si>
  <si>
    <t>POR PLV SUS 10X250MG</t>
  </si>
  <si>
    <t>Thiethylperazin</t>
  </si>
  <si>
    <t>9844</t>
  </si>
  <si>
    <t>POR TBL OBD 50X6.5MG</t>
  </si>
  <si>
    <t>12686</t>
  </si>
  <si>
    <t>TRAMAL RETARD TABLETY 100 MG</t>
  </si>
  <si>
    <t>POR TBL PRO 10X100MG</t>
  </si>
  <si>
    <t>166984</t>
  </si>
  <si>
    <t>ZALDIAR EFFERVESCENS 37,5 MG/325 MG ŠUMIVÉ TABLETY</t>
  </si>
  <si>
    <t>POR TBL EFF 10</t>
  </si>
  <si>
    <t>16286</t>
  </si>
  <si>
    <t>86148</t>
  </si>
  <si>
    <t>AUGMENTIN 625 MG</t>
  </si>
  <si>
    <t>POR TBL FLM 21X625MG+SÁČ</t>
  </si>
  <si>
    <t>200529</t>
  </si>
  <si>
    <t>POR TBL FLM 20X1GM</t>
  </si>
  <si>
    <t>55759</t>
  </si>
  <si>
    <t>132671</t>
  </si>
  <si>
    <t>Kyanokobalamin</t>
  </si>
  <si>
    <t>643</t>
  </si>
  <si>
    <t>VITAMIN B12 LÉČIVA 1000 MCG</t>
  </si>
  <si>
    <t>INJ SOL 5X1ML/1000RG</t>
  </si>
  <si>
    <t>Kyselina acetylsalicylová</t>
  </si>
  <si>
    <t>ANOPYRIN 100 MG</t>
  </si>
  <si>
    <t>POR TBL NOB 2X10X100MG</t>
  </si>
  <si>
    <t>Thiamin (vitamin B1)</t>
  </si>
  <si>
    <t>616</t>
  </si>
  <si>
    <t>THIAMIN LÉČIVA</t>
  </si>
  <si>
    <t>INJ SOL 10X2ML/100MG</t>
  </si>
  <si>
    <t>Bromazepam</t>
  </si>
  <si>
    <t>LEXAURIN 1,5</t>
  </si>
  <si>
    <t>POR TBL NOB 30X1.5MG</t>
  </si>
  <si>
    <t>Ciklopirox</t>
  </si>
  <si>
    <t>76152</t>
  </si>
  <si>
    <t>BATRAFEN ROZTOK</t>
  </si>
  <si>
    <t>DRM SOL 1X20ML</t>
  </si>
  <si>
    <t>Dexamethason a antiinfektiva</t>
  </si>
  <si>
    <t>57866</t>
  </si>
  <si>
    <t>TOBRADEX</t>
  </si>
  <si>
    <t>OPH GTT SUS 1X5ML</t>
  </si>
  <si>
    <t>200214</t>
  </si>
  <si>
    <t>POR TBL NOB 56X100MG</t>
  </si>
  <si>
    <t>Levothyroxin, sodná sůl</t>
  </si>
  <si>
    <t>EUTHYROX 75 MIKROGRAMŮ</t>
  </si>
  <si>
    <t>POR TBL NOB 100X75RG</t>
  </si>
  <si>
    <t>Mupirocin</t>
  </si>
  <si>
    <t>Doxazosin</t>
  </si>
  <si>
    <t>47838</t>
  </si>
  <si>
    <t>CARDURA XL 4 MG</t>
  </si>
  <si>
    <t>POR TBL RET 50X4MG</t>
  </si>
  <si>
    <t>Kalcipotriol, kombinace</t>
  </si>
  <si>
    <t>47563</t>
  </si>
  <si>
    <t>DAIVOBET MAST</t>
  </si>
  <si>
    <t>Telmisartan a diuretika</t>
  </si>
  <si>
    <t>26573</t>
  </si>
  <si>
    <t>MICARDISPLUS 40/12,5 MG</t>
  </si>
  <si>
    <t>POR TBL NOB 56</t>
  </si>
  <si>
    <t>76151</t>
  </si>
  <si>
    <t>DRM SOL 1X10ML</t>
  </si>
  <si>
    <t>2547</t>
  </si>
  <si>
    <t>OPH UNG 1X3.5GM</t>
  </si>
  <si>
    <t>89025</t>
  </si>
  <si>
    <t>DICLOFENAC AL 50</t>
  </si>
  <si>
    <t>POR TBL FLM 50X50MG</t>
  </si>
  <si>
    <t>75605</t>
  </si>
  <si>
    <t>DICLOFENAC AL 25</t>
  </si>
  <si>
    <t>POR TBL FLM 100X25MG</t>
  </si>
  <si>
    <t>AVAMYS 27 MIKROGRAMŮ/DÁVKA</t>
  </si>
  <si>
    <t>Guajfenesin</t>
  </si>
  <si>
    <t>94234</t>
  </si>
  <si>
    <t>GUAJACURAN</t>
  </si>
  <si>
    <t>POR TBL OBD 30X200MG</t>
  </si>
  <si>
    <t>84114</t>
  </si>
  <si>
    <t>FASTUM GEL</t>
  </si>
  <si>
    <t>DRM GEL 1X50GM</t>
  </si>
  <si>
    <t>Paracetamol, kombinace kromě psycholeptik</t>
  </si>
  <si>
    <t>48886</t>
  </si>
  <si>
    <t>ATARALGIN</t>
  </si>
  <si>
    <t>POR TBL NOB 10</t>
  </si>
  <si>
    <t>Prednison</t>
  </si>
  <si>
    <t>269</t>
  </si>
  <si>
    <t>PREDNISON 5 LÉČIVA</t>
  </si>
  <si>
    <t>POR TBL NOB 20X5MG</t>
  </si>
  <si>
    <t>Sulfamethoxazol a trimethoprim</t>
  </si>
  <si>
    <t>3377</t>
  </si>
  <si>
    <t>BISEPTOL 480</t>
  </si>
  <si>
    <t>POR TBL NOB 20X480MG</t>
  </si>
  <si>
    <t>Telmisartan</t>
  </si>
  <si>
    <t>500129</t>
  </si>
  <si>
    <t>MICARDIS 80 MG</t>
  </si>
  <si>
    <t>POR TBL NOB 30X80MG</t>
  </si>
  <si>
    <t>26577</t>
  </si>
  <si>
    <t>MICARDISPLUS 80/12,5 MG</t>
  </si>
  <si>
    <t>POR TBL NOB 28X1</t>
  </si>
  <si>
    <t>57793</t>
  </si>
  <si>
    <t>TRAMAL KAPKY 100 MG/1 ML</t>
  </si>
  <si>
    <t>Triamcinolon</t>
  </si>
  <si>
    <t>2828</t>
  </si>
  <si>
    <t>TRIAMCINOLON LÉČIVA CRM</t>
  </si>
  <si>
    <t>DRM CRM 1X10GM/10MG</t>
  </si>
  <si>
    <t>85524</t>
  </si>
  <si>
    <t>AMOKSIKLAV 375 MG</t>
  </si>
  <si>
    <t>POR TBL FLM 21X375MG</t>
  </si>
  <si>
    <t>Azithromycin</t>
  </si>
  <si>
    <t>45010</t>
  </si>
  <si>
    <t>AZITROMYCIN SANDOZ 500 MG</t>
  </si>
  <si>
    <t>POR TBL FLM 3X500MG</t>
  </si>
  <si>
    <t>53853</t>
  </si>
  <si>
    <t>KLACID 500</t>
  </si>
  <si>
    <t>POR TBL FLM 14X500MG</t>
  </si>
  <si>
    <t>Kodein</t>
  </si>
  <si>
    <t>56993</t>
  </si>
  <si>
    <t>CODEIN SLOVAKOFARMA 30 MG</t>
  </si>
  <si>
    <t>POR TBL NOB 10X30MG</t>
  </si>
  <si>
    <t>150035</t>
  </si>
  <si>
    <t>Sodná sůl metamizolu</t>
  </si>
  <si>
    <t>NOVALGIN TABLETY</t>
  </si>
  <si>
    <t>POR TBL FLM 20X500MG</t>
  </si>
  <si>
    <t>74991</t>
  </si>
  <si>
    <t>AMOKSIKLAV 156,25 MG/5 ML SUSPENZE</t>
  </si>
  <si>
    <t>POR PLV SUS 100 ML</t>
  </si>
  <si>
    <t>Cefadroxil</t>
  </si>
  <si>
    <t>44803</t>
  </si>
  <si>
    <t>BIODROXIL</t>
  </si>
  <si>
    <t>POR TBL FLM 20X1000MG</t>
  </si>
  <si>
    <t>Cetirizin</t>
  </si>
  <si>
    <t>66029</t>
  </si>
  <si>
    <t>Desloratadin</t>
  </si>
  <si>
    <t>28836</t>
  </si>
  <si>
    <t>AERIUS 0,5 MG/ML</t>
  </si>
  <si>
    <t>POR SOL 1X50ML LŽIČKA</t>
  </si>
  <si>
    <t>DIAZEPAM SLOVAKOFARMA 5 MG</t>
  </si>
  <si>
    <t>89024</t>
  </si>
  <si>
    <t>POR TBL FLM 20X50MG</t>
  </si>
  <si>
    <t>66031</t>
  </si>
  <si>
    <t>MYCOMAX SIR</t>
  </si>
  <si>
    <t>POR SIR 1X100ML/500MG</t>
  </si>
  <si>
    <t>Imichimod</t>
  </si>
  <si>
    <t>26353</t>
  </si>
  <si>
    <t>ALDARA 5% CREAM</t>
  </si>
  <si>
    <t>DRM CRM 12X250MG/12.5MG</t>
  </si>
  <si>
    <t>193437</t>
  </si>
  <si>
    <t>CRM 24X250MG/12.5MG</t>
  </si>
  <si>
    <t>Metoprolol</t>
  </si>
  <si>
    <t>46980</t>
  </si>
  <si>
    <t>BETALOC SR 200 MG</t>
  </si>
  <si>
    <t>POR TBL PRO 100X200MG</t>
  </si>
  <si>
    <t>25362</t>
  </si>
  <si>
    <t>HELICID 10 ZENTIVA</t>
  </si>
  <si>
    <t>POR CPS ETD 28X10MG SKLO</t>
  </si>
  <si>
    <t>Ramipril</t>
  </si>
  <si>
    <t>179326</t>
  </si>
  <si>
    <t>DORETA 75 MG/650 MG</t>
  </si>
  <si>
    <t>18549</t>
  </si>
  <si>
    <t>XORIMAX 500 MG POTAHOVANÉ TABLETY</t>
  </si>
  <si>
    <t>POR TBL FLM 24X500MG</t>
  </si>
  <si>
    <t>47133</t>
  </si>
  <si>
    <t>LETROX 150</t>
  </si>
  <si>
    <t>POR TBL NOB 100X150RG</t>
  </si>
  <si>
    <t>47132</t>
  </si>
  <si>
    <t>POR TBL NOB 50X150RG</t>
  </si>
  <si>
    <t>Sildenafil</t>
  </si>
  <si>
    <t>26913</t>
  </si>
  <si>
    <t>VIAGRA 100 MG</t>
  </si>
  <si>
    <t>POR TBL FLM 8X100MG</t>
  </si>
  <si>
    <t>Diosmin, kombinace</t>
  </si>
  <si>
    <t>14075</t>
  </si>
  <si>
    <t>POR TBL FLM 60X500MG</t>
  </si>
  <si>
    <t>Doxycyklin</t>
  </si>
  <si>
    <t>47718</t>
  </si>
  <si>
    <t>DOXYCYCLIN AL 100</t>
  </si>
  <si>
    <t>POR TBL NOB 10X100MG</t>
  </si>
  <si>
    <t>155051</t>
  </si>
  <si>
    <t>IBALGIN GEL</t>
  </si>
  <si>
    <t>DRM GEL 1X100GM</t>
  </si>
  <si>
    <t>16444</t>
  </si>
  <si>
    <t>TEGRETOL CR 200</t>
  </si>
  <si>
    <t>POR TBL PRO 50X200MG</t>
  </si>
  <si>
    <t>16287</t>
  </si>
  <si>
    <t>25363</t>
  </si>
  <si>
    <t>POR CPS ETD 90X10MG SKLO</t>
  </si>
  <si>
    <t>POR CPS ETD 90X20MG SKLO</t>
  </si>
  <si>
    <t>202863</t>
  </si>
  <si>
    <t>HELICID 40 MG</t>
  </si>
  <si>
    <t>POR CPS ETD 100X40MG III HDPE</t>
  </si>
  <si>
    <t>Organo-heparinoid</t>
  </si>
  <si>
    <t>HEPAROID LÉČIVA</t>
  </si>
  <si>
    <t>16051</t>
  </si>
  <si>
    <t>POR TBL NOB 30X2MG</t>
  </si>
  <si>
    <t>17171</t>
  </si>
  <si>
    <t>BELOGENT MAST</t>
  </si>
  <si>
    <t>LEXAURIN 3</t>
  </si>
  <si>
    <t>192354</t>
  </si>
  <si>
    <t>47728</t>
  </si>
  <si>
    <t>169033</t>
  </si>
  <si>
    <t>POR TBL FLM 16X500MG</t>
  </si>
  <si>
    <t>18543</t>
  </si>
  <si>
    <t>66039</t>
  </si>
  <si>
    <t>MYCOMAX 150</t>
  </si>
  <si>
    <t>POR CPS DUR 1X150MG</t>
  </si>
  <si>
    <t>132531</t>
  </si>
  <si>
    <t>HELICID 20</t>
  </si>
  <si>
    <t>Pseudoefedrin, kombinace</t>
  </si>
  <si>
    <t>83059</t>
  </si>
  <si>
    <t>POR TBL RET 14</t>
  </si>
  <si>
    <t>42476</t>
  </si>
  <si>
    <t>POR TBL OBD 50</t>
  </si>
  <si>
    <t>Budesonid</t>
  </si>
  <si>
    <t>54267</t>
  </si>
  <si>
    <t>RHINOCORT AQUA 64 MCG</t>
  </si>
  <si>
    <t>NAS SPR SUS 120X64RG</t>
  </si>
  <si>
    <t>99600</t>
  </si>
  <si>
    <t>POR TBL FLM 90X10MG</t>
  </si>
  <si>
    <t>17186</t>
  </si>
  <si>
    <t>NIMESIL</t>
  </si>
  <si>
    <t>POR GRA SUS 15X100MG</t>
  </si>
  <si>
    <t>Piracetam</t>
  </si>
  <si>
    <t>64864</t>
  </si>
  <si>
    <t>PIRACETAM AL 1200</t>
  </si>
  <si>
    <t>POR TBL FLM 30X1200MG</t>
  </si>
  <si>
    <t>Amisulprid</t>
  </si>
  <si>
    <t>134654</t>
  </si>
  <si>
    <t>AMILIA 200 MG TABLETY</t>
  </si>
  <si>
    <t>POR TBL NOB 20X200MG</t>
  </si>
  <si>
    <t>58142</t>
  </si>
  <si>
    <t>POR TBL FLM 30X50MG</t>
  </si>
  <si>
    <t>1629</t>
  </si>
  <si>
    <t>DALACIN T KOŽNÍ ROZTOK</t>
  </si>
  <si>
    <t>DRM SOL 1X30ML</t>
  </si>
  <si>
    <t>44355</t>
  </si>
  <si>
    <t>POR TBL NOB 20X100MG</t>
  </si>
  <si>
    <t>44354</t>
  </si>
  <si>
    <t>163149</t>
  </si>
  <si>
    <t>HYPNOGEN</t>
  </si>
  <si>
    <t>POR TBL FLM 100X10MG</t>
  </si>
  <si>
    <t>Citalopram</t>
  </si>
  <si>
    <t>58261</t>
  </si>
  <si>
    <t>POR TBL FLM 30X25MG</t>
  </si>
  <si>
    <t>75603</t>
  </si>
  <si>
    <t>POR TBL FLM 20X25MG</t>
  </si>
  <si>
    <t>75604</t>
  </si>
  <si>
    <t>POR TBL FLM 50X25MG</t>
  </si>
  <si>
    <t>202700</t>
  </si>
  <si>
    <t>POR TBL ENT 60X20MG</t>
  </si>
  <si>
    <t>Alprostadil</t>
  </si>
  <si>
    <t>70426</t>
  </si>
  <si>
    <t>KARON</t>
  </si>
  <si>
    <t>INJ SOL 0.2ML/100RG+SOL</t>
  </si>
  <si>
    <t>Amlodipin</t>
  </si>
  <si>
    <t>163114</t>
  </si>
  <si>
    <t>ZOREM 5 MG</t>
  </si>
  <si>
    <t>155859</t>
  </si>
  <si>
    <t>SUMAMED 500 MG</t>
  </si>
  <si>
    <t>199680</t>
  </si>
  <si>
    <t>POR CPS DUR 60X300MG</t>
  </si>
  <si>
    <t>Nadroparin</t>
  </si>
  <si>
    <t>Pantoprazol</t>
  </si>
  <si>
    <t>180647</t>
  </si>
  <si>
    <t>POR TBL ENT 98X40MG II</t>
  </si>
  <si>
    <t>Silymarin</t>
  </si>
  <si>
    <t>19571</t>
  </si>
  <si>
    <t>LAGOSA</t>
  </si>
  <si>
    <t>POR TBL OBD 100X150MG</t>
  </si>
  <si>
    <t>Tetrazepam</t>
  </si>
  <si>
    <t>57781</t>
  </si>
  <si>
    <t>MYOLASTAN</t>
  </si>
  <si>
    <t>POR TBL FLM 10X50MG</t>
  </si>
  <si>
    <t>16285</t>
  </si>
  <si>
    <t>Aciklovir</t>
  </si>
  <si>
    <t>13703</t>
  </si>
  <si>
    <t>ZOVIRAX 200 MG</t>
  </si>
  <si>
    <t>53913</t>
  </si>
  <si>
    <t>AZITROMYCIN SANDOZ 250 MG</t>
  </si>
  <si>
    <t>POR TBL FLM 6X250MG</t>
  </si>
  <si>
    <t>168939</t>
  </si>
  <si>
    <t>DESLORATADINE RATIOPHARM 5 MG</t>
  </si>
  <si>
    <t>POR TBL FLM 90X5MG</t>
  </si>
  <si>
    <t>147650</t>
  </si>
  <si>
    <t>VOLTAREN RAPID 25 MG</t>
  </si>
  <si>
    <t>POR CPS MOL 10X25MG</t>
  </si>
  <si>
    <t>164768</t>
  </si>
  <si>
    <t>JANGEE 0,03 MG/3 MG 28 POTAHOVANÝCH TABLET</t>
  </si>
  <si>
    <t>164778</t>
  </si>
  <si>
    <t>JANGEE 0,02 MG/3 MG 28 POTAHOVANÝCH TABLET</t>
  </si>
  <si>
    <t>65976</t>
  </si>
  <si>
    <t>DRM GEL 1X30GM</t>
  </si>
  <si>
    <t>202796</t>
  </si>
  <si>
    <t>POR CPS DUR 30X250MG</t>
  </si>
  <si>
    <t>Různá jiná léčiva pro lokální léčbu v dutině ústní</t>
  </si>
  <si>
    <t>SOLCOSERYL</t>
  </si>
  <si>
    <t>ORM PST 1X5GM</t>
  </si>
  <si>
    <t>Formoterol a budesonid</t>
  </si>
  <si>
    <t>180087</t>
  </si>
  <si>
    <t>SYMBICORT TURBUHALER 200 MIKROGRAMŮ/ 6 MIKROGRAMŮ/ INHALACE</t>
  </si>
  <si>
    <t>INH PLV 1X120DÁV</t>
  </si>
  <si>
    <t>200516</t>
  </si>
  <si>
    <t>POR TBL FLM 16X625MG</t>
  </si>
  <si>
    <t>Cefprozil</t>
  </si>
  <si>
    <t>53130</t>
  </si>
  <si>
    <t>CEFZIL 250 MG</t>
  </si>
  <si>
    <t>POR TBL FLM 12X250MG</t>
  </si>
  <si>
    <t>132575</t>
  </si>
  <si>
    <t>203854</t>
  </si>
  <si>
    <t>Kodein, kombinace kromě psycholeptik</t>
  </si>
  <si>
    <t>86022</t>
  </si>
  <si>
    <t>TALVOSILEN FORTE</t>
  </si>
  <si>
    <t>POR CPS DUR 10</t>
  </si>
  <si>
    <t>Podofylotoxin</t>
  </si>
  <si>
    <t>169167</t>
  </si>
  <si>
    <t>WARTEC CREAM</t>
  </si>
  <si>
    <t>DRM CRM 1X10GM/15MG</t>
  </si>
  <si>
    <t>*4034</t>
  </si>
  <si>
    <t>32845</t>
  </si>
  <si>
    <t>POR GRA SUS 3SÁČ I</t>
  </si>
  <si>
    <t>29815</t>
  </si>
  <si>
    <t>AVAMYS 27,5 MIKROGRAMŮ/DÁVKA</t>
  </si>
  <si>
    <t>NAS SPR SUS 60X27.5RG</t>
  </si>
  <si>
    <t>32559</t>
  </si>
  <si>
    <t>OSPAMOX 1000 MG</t>
  </si>
  <si>
    <t>POR TBL FLM 14X1000MG</t>
  </si>
  <si>
    <t>Gestoden a ethinylestradiol</t>
  </si>
  <si>
    <t>97557</t>
  </si>
  <si>
    <t>LINDYNETTE 20</t>
  </si>
  <si>
    <t>POR TBL OBD 3X21</t>
  </si>
  <si>
    <t>Kyselina fusidová</t>
  </si>
  <si>
    <t>88746</t>
  </si>
  <si>
    <t>FUCIDIN</t>
  </si>
  <si>
    <t>DRM UNG 1X15GM 2%</t>
  </si>
  <si>
    <t>96974</t>
  </si>
  <si>
    <t>CERUCAL</t>
  </si>
  <si>
    <t>POR TBL NOB 50X10MG</t>
  </si>
  <si>
    <t>26323</t>
  </si>
  <si>
    <t>AERIUS 5 MG</t>
  </si>
  <si>
    <t>POR TBL FLM 7X5MG</t>
  </si>
  <si>
    <t>124339</t>
  </si>
  <si>
    <t>CEZERA 5 MG</t>
  </si>
  <si>
    <t>POR TBL FLM 10X5MG</t>
  </si>
  <si>
    <t>Loratadin</t>
  </si>
  <si>
    <t>83827</t>
  </si>
  <si>
    <t>FLONIDAN 10 MG DISTAB</t>
  </si>
  <si>
    <t>POR TBL DIS 10X10MG</t>
  </si>
  <si>
    <t>Mebendazol</t>
  </si>
  <si>
    <t>122198</t>
  </si>
  <si>
    <t>VERMOX</t>
  </si>
  <si>
    <t>POR TBL NOB 6X100MG</t>
  </si>
  <si>
    <t>Jiná antihistaminika pro systémovou aplikaci</t>
  </si>
  <si>
    <t>83459</t>
  </si>
  <si>
    <t>POR CPS DUR 100X300MG</t>
  </si>
  <si>
    <t>Norfloxacin</t>
  </si>
  <si>
    <t>93465</t>
  </si>
  <si>
    <t>NOLICIN</t>
  </si>
  <si>
    <t>POR TBL FLM 20X400MG</t>
  </si>
  <si>
    <t>84127</t>
  </si>
  <si>
    <t>62049</t>
  </si>
  <si>
    <t>DUOMOX 250</t>
  </si>
  <si>
    <t>POR TBL SUS 20X250MG</t>
  </si>
  <si>
    <t>66363</t>
  </si>
  <si>
    <t>POR SIR 1X60ML</t>
  </si>
  <si>
    <t>4013</t>
  </si>
  <si>
    <t>DOXYBENE 200 MG TABLETY</t>
  </si>
  <si>
    <t>POR TBL NOB 10X200MG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</si>
  <si>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</si>
  <si>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</si>
  <si>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</si>
  <si>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</si>
  <si>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</si>
  <si>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</si>
  <si>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M01AC06 - Meloxikam</t>
  </si>
  <si>
    <t>J01FA10 - Azithromycin</t>
  </si>
  <si>
    <t>C07AB02 - Metoprolol</t>
  </si>
  <si>
    <t>J01FA09 - Klarithromycin</t>
  </si>
  <si>
    <t>N05BA12 - Alprazolam</t>
  </si>
  <si>
    <t>N06AB06 - Sertralin</t>
  </si>
  <si>
    <t>R06AE09 - Levocetirizin</t>
  </si>
  <si>
    <t>H03AA01 - Levothyroxin, sodná sůl</t>
  </si>
  <si>
    <t>C09CA07 - Telmisartan</t>
  </si>
  <si>
    <t>N05AL05 - Amisulprid</t>
  </si>
  <si>
    <t>R06AX13 - Loratadin</t>
  </si>
  <si>
    <t>J01AA02 - Doxycyklin</t>
  </si>
  <si>
    <t>C10AA05 - Atorvastatin</t>
  </si>
  <si>
    <t>J01MA02 - Ciprofloxacin</t>
  </si>
  <si>
    <t>J01FA10</t>
  </si>
  <si>
    <t>J01FA09</t>
  </si>
  <si>
    <t>C10AA05</t>
  </si>
  <si>
    <t>N06AB06</t>
  </si>
  <si>
    <t>R06AE09</t>
  </si>
  <si>
    <t>R06AX13</t>
  </si>
  <si>
    <t>N05AL05</t>
  </si>
  <si>
    <t>M01AC06</t>
  </si>
  <si>
    <t>N05BA12</t>
  </si>
  <si>
    <t>C09CA07</t>
  </si>
  <si>
    <t>POR TBL NOB 30X1X80MG</t>
  </si>
  <si>
    <t>C07AB02</t>
  </si>
  <si>
    <t>H03AA01</t>
  </si>
  <si>
    <t>J01AA02</t>
  </si>
  <si>
    <t>J01MA02</t>
  </si>
  <si>
    <t>Přehled plnění PL - Preskripce léčivých přípravků - orientační přehled</t>
  </si>
  <si>
    <t>ZA006</t>
  </si>
  <si>
    <t>Obinadlo pruban č.  8 427308</t>
  </si>
  <si>
    <t>ZA007</t>
  </si>
  <si>
    <t>Obinadlo pruban č.  9 427309</t>
  </si>
  <si>
    <t>ZA090</t>
  </si>
  <si>
    <t>Vata buničitá přířezy 37 x 57 cm 2730152</t>
  </si>
  <si>
    <t>ZA447</t>
  </si>
  <si>
    <t>Vata obvazová 200 g nesterilní skládaná 1102352</t>
  </si>
  <si>
    <t>ZA544</t>
  </si>
  <si>
    <t>Krytí inadine nepřilnavé 5,0 x 5,0 cm 1/10 SYS01481EE</t>
  </si>
  <si>
    <t>ZA547</t>
  </si>
  <si>
    <t>Krytí inadine nepřilnavé 9,5 x 9,5 cm 1/10 SYS01512EE</t>
  </si>
  <si>
    <t>ZA554</t>
  </si>
  <si>
    <t>Krytí hypro-sorb R 10 x 10 x 10 mm bal. á 10 ks 006</t>
  </si>
  <si>
    <t>ZA562</t>
  </si>
  <si>
    <t>Náplast cosmopor i. v. 6 x 8 cm 9008054</t>
  </si>
  <si>
    <t>ZA576</t>
  </si>
  <si>
    <t>Mediset pro močovou katetriz. á 20 ks 4552710</t>
  </si>
  <si>
    <t>ZA593</t>
  </si>
  <si>
    <t>Tampon stáčený sterilní 20 x 20 cm / 5 ks 28003</t>
  </si>
  <si>
    <t>ZA618</t>
  </si>
  <si>
    <t>Tampon sterilní stáčený 30 x 60 cm / 5 ks karton á 1200 ks 28020</t>
  </si>
  <si>
    <t>ZA640</t>
  </si>
  <si>
    <t>Krytí traumacel taf light 7,5 x 5 cm bal. á 10 ks V0081947</t>
  </si>
  <si>
    <t>ZB404</t>
  </si>
  <si>
    <t>Náplast cosmos 8 cm x 1 m 5403353</t>
  </si>
  <si>
    <t>ZC100</t>
  </si>
  <si>
    <t>Vata buničitá dělená 2 role / 500 ks 40 x 50 mm 1230200310</t>
  </si>
  <si>
    <t>ZD740</t>
  </si>
  <si>
    <t>Kompresa gáza 7,5 x 7,5 cm / 5 ks sterilní 1325019265</t>
  </si>
  <si>
    <t>ZF351</t>
  </si>
  <si>
    <t>Náplast transpore bílá 1,25 cm x 9,14 m bal. á 24 ks 1534-0</t>
  </si>
  <si>
    <t>ZF352</t>
  </si>
  <si>
    <t>Náplast transpore bílá 2,50 cm x 9,14 m bal. á 12 ks 1534-1</t>
  </si>
  <si>
    <t>ZI558</t>
  </si>
  <si>
    <t>Náplast curapor   7 x   5 cm 22 120 ( náhrada za cosmopor )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</si>
  <si>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</si>
  <si>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</si>
  <si>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</si>
  <si>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</si>
  <si>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</si>
  <si>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ZK404</t>
  </si>
  <si>
    <t>Roztok prontosan 350 ml 400416</t>
  </si>
  <si>
    <t>ZL664</t>
  </si>
  <si>
    <t>Krytí mastný tyl pharmatull 10 x 20 cm bal. á 10 ks P-Tull1020</t>
  </si>
  <si>
    <t>ZA486</t>
  </si>
  <si>
    <t>Krytí mastný tyl jelonet   5 x 5 cm á 50 ks 7403</t>
  </si>
  <si>
    <t>ZF042</t>
  </si>
  <si>
    <t>Krytí mastný tyl jelonet 10 x 10 cm á 10 ks 7404</t>
  </si>
  <si>
    <t>ZC399</t>
  </si>
  <si>
    <t>Krytí  traumacel taf light 1,5 x 5 cm bal. á 10 ks V0081946</t>
  </si>
  <si>
    <t>ZA798</t>
  </si>
  <si>
    <t>Krytí traumacel P 2g ks bal. 1 ks 80521</t>
  </si>
  <si>
    <t>ZF598</t>
  </si>
  <si>
    <t>Krytí hypro-sorb Z bal. á 10 ks 009</t>
  </si>
  <si>
    <t>ZA727</t>
  </si>
  <si>
    <t>Kontejner 30 ml sterilní 331690251750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</si>
  <si>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</si>
  <si>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</si>
  <si>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</si>
  <si>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</si>
  <si>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</si>
  <si>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</si>
  <si>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</si>
  <si>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</si>
  <si>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ZA996</t>
  </si>
  <si>
    <t>Kanyla TS 8,0 s manžetou 100/800/080</t>
  </si>
  <si>
    <t>ZB075</t>
  </si>
  <si>
    <t>Hadička kyslíková 2 m s koncovkami H-103007</t>
  </si>
  <si>
    <t>ZB488</t>
  </si>
  <si>
    <t>Sprej cavilon 28 ml bal. á 12 ks 3346E</t>
  </si>
  <si>
    <t>ZB754</t>
  </si>
  <si>
    <t>Zkumavka černá 2 ml 454073</t>
  </si>
  <si>
    <t>ZB755</t>
  </si>
  <si>
    <t>Zkumavka 1 ml K3 edta fialová 454034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</si>
  <si>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</si>
  <si>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</si>
  <si>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</si>
  <si>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</si>
  <si>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</si>
  <si>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</si>
  <si>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</si>
  <si>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</si>
  <si>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ZB767</t>
  </si>
  <si>
    <t>Jehla vakuová 226/38 mm černá 450075</t>
  </si>
  <si>
    <t>ZB771</t>
  </si>
  <si>
    <t>Držák jehly základní 450201</t>
  </si>
  <si>
    <t>ZB772</t>
  </si>
  <si>
    <t>Přechodka adaptér luer 450070</t>
  </si>
  <si>
    <t>ZB775</t>
  </si>
  <si>
    <t>Zkumavka koagulace 4 ml modrá 454328</t>
  </si>
  <si>
    <t>ZB777</t>
  </si>
  <si>
    <t>Zkumavka červená 4 ml gel 454071</t>
  </si>
  <si>
    <t>ZC074</t>
  </si>
  <si>
    <t>Nebulizátor Typ 753 pro dospělé 01.000.08.753</t>
  </si>
  <si>
    <t>ZC498</t>
  </si>
  <si>
    <t>Držák močových sáčků UH 800800100</t>
  </si>
  <si>
    <t>ZC752</t>
  </si>
  <si>
    <t>Čepelka skalpelová 15 BB515</t>
  </si>
  <si>
    <t>ZC769</t>
  </si>
  <si>
    <t>Hadička spojovací HS 1,8 x 450LL 606301</t>
  </si>
  <si>
    <t>ZC863</t>
  </si>
  <si>
    <t>Hadička spojovací HS 1,8 x 1800LL 606304</t>
  </si>
  <si>
    <t>ZC948</t>
  </si>
  <si>
    <t>Páska bepa clip pro TS kanylu s háčky 31-43 cm á 12 ks NKS:200443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</si>
  <si>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</si>
  <si>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</si>
  <si>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</si>
  <si>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</si>
  <si>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</si>
  <si>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</si>
  <si>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</si>
  <si>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</si>
  <si>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</si>
  <si>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</si>
  <si>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Zkumavka močová vacuette 10,5 ml bal. á 50 ks 455007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</si>
  <si>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</si>
  <si>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</si>
  <si>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</si>
  <si>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</si>
  <si>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</si>
  <si>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</si>
  <si>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</si>
  <si>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</si>
  <si>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ZI436</t>
  </si>
  <si>
    <t>Brýle kyslíkové americký typ upevnění svorkou SOFT H-103106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</si>
  <si>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</si>
  <si>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</si>
  <si>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</si>
  <si>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</si>
  <si>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</si>
  <si>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</si>
  <si>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</si>
  <si>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</si>
  <si>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</si>
  <si>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</si>
  <si>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</si>
  <si>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</si>
  <si>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ZL105</t>
  </si>
  <si>
    <t xml:space="preserve">Nástavec pro odběr moče ke zkumavce vacuete GREI450251DE </t>
  </si>
  <si>
    <t>Nástavec pro odběr moče ke zkumavce vacuete 450251</t>
  </si>
  <si>
    <t>ZA279</t>
  </si>
  <si>
    <t>Kanyla TS 7,0 s manžetou 100/800/070</t>
  </si>
  <si>
    <t>ZB056</t>
  </si>
  <si>
    <t>Kanyla TS 8,5 s manžetou bal. á 10 ks 100/800/085</t>
  </si>
  <si>
    <t>ZB105</t>
  </si>
  <si>
    <t>Kanyla TS 7,5 s manžetou 100/800/075</t>
  </si>
  <si>
    <t>ZB502</t>
  </si>
  <si>
    <t>Hadice silikon 3 x 5 mm á 25 m 34.000.00.103</t>
  </si>
  <si>
    <t>ZB557</t>
  </si>
  <si>
    <t>Přechodka adapter combifix rekord - luer 4090306</t>
  </si>
  <si>
    <t>ZB647</t>
  </si>
  <si>
    <t>Minitrach seldinger kit 100/461/000</t>
  </si>
  <si>
    <t>ZE428</t>
  </si>
  <si>
    <t>Kanyla introcan safety G14 4251717-01</t>
  </si>
  <si>
    <t>ZF186</t>
  </si>
  <si>
    <t>Stříkačka janett 2-dílná 150 ml vyplachovací balená 08151</t>
  </si>
  <si>
    <t>ZF512</t>
  </si>
  <si>
    <t>Páska bepa clip vario pro TS kanylu 30/V á 6 ks NKS:200602</t>
  </si>
  <si>
    <t>ZK735</t>
  </si>
  <si>
    <t>Konektor bezjehlový caresite bal. á 200 ks dohodnutá cena 9,60 Kč 415122</t>
  </si>
  <si>
    <t>Konektor bezjehlový caresite bal. á 200 ks dohodnutá cena 7,93 Kč bez DPH 415122</t>
  </si>
  <si>
    <t>ZA088</t>
  </si>
  <si>
    <t>Kanyla TS UniPerc s nízkotlakou manžetou Soft Seal armovaná nastavitelná 100/897/070</t>
  </si>
  <si>
    <t>ZM314</t>
  </si>
  <si>
    <t>Vak jednorázový k odsávačce flovac 2l hadice 1,8 m 000-036-031</t>
  </si>
  <si>
    <t>ZB856</t>
  </si>
  <si>
    <t>Manžeta TK k tonometru Tensoval comfort 22 - 32 cm plochá 9001542</t>
  </si>
  <si>
    <t>ZE339</t>
  </si>
  <si>
    <t>Kanyla TS kovová č.11 100020002</t>
  </si>
  <si>
    <t>ZE338</t>
  </si>
  <si>
    <t>Kanyla TS kovová č.12 100020001</t>
  </si>
  <si>
    <t>ZD933</t>
  </si>
  <si>
    <t>Listerine 1,0 l 450669</t>
  </si>
  <si>
    <t>ZE027</t>
  </si>
  <si>
    <t>Katetr CVC 1 lumen certofix mono 330 4160282E</t>
  </si>
  <si>
    <t>ZA206</t>
  </si>
  <si>
    <t>Set perkutální PEG-24-PULL-I-S</t>
  </si>
  <si>
    <t>ZA715</t>
  </si>
  <si>
    <t>Set infuzní intrafix primeline classic 150 cm 4062957</t>
  </si>
  <si>
    <t>ZB134</t>
  </si>
  <si>
    <t>Šití dafilon modrý 3/0 (2) bal. á 36 ks C0932213</t>
  </si>
  <si>
    <t>ZB461</t>
  </si>
  <si>
    <t>Šití silkam černý 3/0 bal. á 36 ks C0760307</t>
  </si>
  <si>
    <t>Šití silkam černý 3/0 (2) bal. á 36 ks C0760307</t>
  </si>
  <si>
    <t>ZD736</t>
  </si>
  <si>
    <t>Šití silkam černý 4/0 bal. á 36 ks C0760293</t>
  </si>
  <si>
    <t>Šití silkam černý 4/0 (1.5) bal. á 36 ks C0760293</t>
  </si>
  <si>
    <t>ZJ021</t>
  </si>
  <si>
    <t>Šití chirlac braided violet 3/0 bal. á 24ks PG 0262</t>
  </si>
  <si>
    <t>ZD983</t>
  </si>
  <si>
    <t>Šití silkam 3/0 bal. á 36 ks C0764248</t>
  </si>
  <si>
    <t>ZA360</t>
  </si>
  <si>
    <t>Jehla sterican 0,5 x 25 mm oranžová 9186158</t>
  </si>
  <si>
    <t>ZA834</t>
  </si>
  <si>
    <t>Jehla injekční 0,7 x   40 mm černá 4660021</t>
  </si>
  <si>
    <t>Jehla injekční 0,7 x 40 mm černá 4660021</t>
  </si>
  <si>
    <t>ZB556</t>
  </si>
  <si>
    <t>Jehla injekční 1,2 x   40 mm růžová 4665120</t>
  </si>
  <si>
    <t>ZB768</t>
  </si>
  <si>
    <t>Jehla vakuová 216/38 mm zelená 450076</t>
  </si>
  <si>
    <t>ZK195</t>
  </si>
  <si>
    <t>Jehla redon mírně zahnutá CH 12 BN904R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</si>
  <si>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</si>
  <si>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</si>
  <si>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</si>
  <si>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</si>
  <si>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Rukavice latex s p. L kartón 2000 ks 8951473 - povoleno pouze pro ÚČOCH a KZL</t>
  </si>
  <si>
    <t>ZL949</t>
  </si>
  <si>
    <t>Rukavice nitril promedica bez p. L bílé 6N á 100 ks 9399W4</t>
  </si>
  <si>
    <t>ZM051</t>
  </si>
  <si>
    <t>Rukavice nitril promedica bez p. S bílé 6N á 100 ks 9399W2</t>
  </si>
  <si>
    <t>ZK094</t>
  </si>
  <si>
    <t>Rukavice latex s p. M kartón 2000 ks 8955565 - povoleno pouze pro ÚČOCH a KZL</t>
  </si>
  <si>
    <t>ZM292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</si>
  <si>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</si>
  <si>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</si>
  <si>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</si>
  <si>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</si>
  <si>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</si>
  <si>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</si>
  <si>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</si>
  <si>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</si>
  <si>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</si>
  <si>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</si>
  <si>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ZA444</t>
  </si>
  <si>
    <t>Tampon nesterilní stáčený 20 x 19 cm 1320300404</t>
  </si>
  <si>
    <t>ZB084</t>
  </si>
  <si>
    <t>Náplast transpore 2,50 cm x 9,14 m 1527-1</t>
  </si>
  <si>
    <t>ZA613</t>
  </si>
  <si>
    <t>Drenáž ústní sterilní 1 x 8 cm 0368</t>
  </si>
  <si>
    <t>ZA616</t>
  </si>
  <si>
    <t>Drenáž zubní sterilní 1 x 6 cm 0360</t>
  </si>
  <si>
    <t>Krytí traumacel taf light 1,5 x 5 cm bal. á 10 ks V0081946</t>
  </si>
  <si>
    <t>ZA690</t>
  </si>
  <si>
    <t>Čepelka skalpelová 10 BB510</t>
  </si>
  <si>
    <t>ZA728</t>
  </si>
  <si>
    <t>Lopatka lékařská nesterilní 1320100655</t>
  </si>
  <si>
    <t>Lopatka lékařská nesterilní dřevěná bal. á 100 ks 1320100655</t>
  </si>
  <si>
    <t>ZA749</t>
  </si>
  <si>
    <t>Stříkačka injekční 3-dílná 50 ml LL Omnifix Solo 4617509F</t>
  </si>
  <si>
    <t>ZB351</t>
  </si>
  <si>
    <t>Miska petri UH pr. 60 mm á 20 ks 400927</t>
  </si>
  <si>
    <t>ZE173</t>
  </si>
  <si>
    <t>Nádoba na histologický mat. 200 ml 333000041002</t>
  </si>
  <si>
    <t>ZK884</t>
  </si>
  <si>
    <t>Kohout trojcestný discofix modrý 4095111</t>
  </si>
  <si>
    <t>ZB631</t>
  </si>
  <si>
    <t>Fólie PDS Plates 30 x 40 x 0,25 mm, bal. á 3 ks, ZX3</t>
  </si>
  <si>
    <t>ZB681</t>
  </si>
  <si>
    <t xml:space="preserve">Návlek na fix.tyčinku k OPG bal. á 200 ks 6644-IMG                              </t>
  </si>
  <si>
    <t>ZF174</t>
  </si>
  <si>
    <t>Nádoba na histologický mat. 400 ml 333000041012</t>
  </si>
  <si>
    <t>ZD082</t>
  </si>
  <si>
    <t>Výplň ve stříkačce R.T.R. 530334</t>
  </si>
  <si>
    <t>ZI143</t>
  </si>
  <si>
    <t>Šroubovák imbus ruční extra krátký hex 1.4/L11/L18 3224.3</t>
  </si>
  <si>
    <t>ZC020</t>
  </si>
  <si>
    <t>Film zubní AGFA 150 ks 582018</t>
  </si>
  <si>
    <t>ZC033</t>
  </si>
  <si>
    <t>Vývojka TABLE TOP G153 12 x 2.5L HT536</t>
  </si>
  <si>
    <t>ZC032</t>
  </si>
  <si>
    <t>Ustalovač Table top G354 18 x 2,5 l 2828Q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</si>
  <si>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</si>
  <si>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</si>
  <si>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</si>
  <si>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</si>
  <si>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</si>
  <si>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</si>
  <si>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ZC301</t>
  </si>
  <si>
    <t>Ypeen 800g dóza 100066</t>
  </si>
  <si>
    <t>Ypeen 800 g dóza 100066</t>
  </si>
  <si>
    <t>ZC313</t>
  </si>
  <si>
    <t>Repin 800g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</si>
  <si>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</si>
  <si>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</si>
  <si>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</si>
  <si>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</si>
  <si>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</si>
  <si>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</si>
  <si>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ZC441</t>
  </si>
  <si>
    <t>Sádra marmodent 0208/25 á 25 kg</t>
  </si>
  <si>
    <t>ZC928</t>
  </si>
  <si>
    <t>Protahováček Hedstrém 073025015</t>
  </si>
  <si>
    <t>ZD767</t>
  </si>
  <si>
    <t>Aquasil soft Putty01</t>
  </si>
  <si>
    <t>ZE584</t>
  </si>
  <si>
    <t>Aquasil ultra XLV/regular set 678781</t>
  </si>
  <si>
    <t>ZE730</t>
  </si>
  <si>
    <t>Implantát D4.4 BIO-ACCEL/L10 0221:3</t>
  </si>
  <si>
    <t>ZL577</t>
  </si>
  <si>
    <t>Sprej Kavo 4119640KA</t>
  </si>
  <si>
    <t>ZA985</t>
  </si>
  <si>
    <t>Šroubovák imbus ruční krátký hex 1.4/L11/L25 2224.3</t>
  </si>
  <si>
    <t>ZB881</t>
  </si>
  <si>
    <t>Implantát D2.9 SB/L12 02101:3</t>
  </si>
  <si>
    <t>ZC232</t>
  </si>
  <si>
    <t>Implantát D3.7 BIO/L10 0251:3</t>
  </si>
  <si>
    <t>ZC851</t>
  </si>
  <si>
    <t>Fréza křížová břit HM161RX0181045F</t>
  </si>
  <si>
    <t>ZD288</t>
  </si>
  <si>
    <t>Fólie Erkoflex 4 mm/120 mm ER581240</t>
  </si>
  <si>
    <t>Fólie Erkoflex 4 mm / 120 mm ER581240</t>
  </si>
  <si>
    <t>ZD470</t>
  </si>
  <si>
    <t>Premacryl prášek transparent 500 g 4342400</t>
  </si>
  <si>
    <t>ZG144</t>
  </si>
  <si>
    <t>Materiál výplňový do kořenových kanálků AH Plus 530225</t>
  </si>
  <si>
    <t>ZJ177</t>
  </si>
  <si>
    <t>Implantát D3.7 BIO/L8 0151:3</t>
  </si>
  <si>
    <t>ZL294</t>
  </si>
  <si>
    <t>Implantát D4.4 BIO-ACCEL/L8 0121:3</t>
  </si>
  <si>
    <t>ZB638</t>
  </si>
  <si>
    <t>Protahováček Hedstrém 073025010</t>
  </si>
  <si>
    <t>ZC408</t>
  </si>
  <si>
    <t>Protahováček Hedstrém 073025020</t>
  </si>
  <si>
    <t>ZA222</t>
  </si>
  <si>
    <t>Membrána bio-gide 30 x 40 mm DGD460308034</t>
  </si>
  <si>
    <t>ZG442</t>
  </si>
  <si>
    <t>Fréza křížová břit HM166RX0212055F</t>
  </si>
  <si>
    <t>ZG440</t>
  </si>
  <si>
    <t>Tokuso rebaze fast 0998930</t>
  </si>
  <si>
    <t>ZA934</t>
  </si>
  <si>
    <t>Granulát BOI-OSS 0,25-1 mm DGD460306107E</t>
  </si>
  <si>
    <t>Granulát BOI-OSS 0,25-1 mm 0,5 g DGD460306107E</t>
  </si>
  <si>
    <t>ZC193</t>
  </si>
  <si>
    <t>Poresorb-TCP 1.0 g/1.2 ml 1,0-2,0 m 41:2</t>
  </si>
  <si>
    <t>ZF614</t>
  </si>
  <si>
    <t>Protahováček Hedstrém 073 025 008 B 1421709</t>
  </si>
  <si>
    <t>ZC555</t>
  </si>
  <si>
    <t>Vosk měkký modelovací ceradent 4411115</t>
  </si>
  <si>
    <t>ZD497</t>
  </si>
  <si>
    <t>Váleček vhojovací D3.7/d5.2/L4 822.3</t>
  </si>
  <si>
    <t>ZL146</t>
  </si>
  <si>
    <t>Membrána bio-gide 25 x 25 mm DGD460308033E</t>
  </si>
  <si>
    <t>ZL108</t>
  </si>
  <si>
    <t>Implantát šroubový I.CON pr. 3,8 mm délka 14 mm 3814 I.CON</t>
  </si>
  <si>
    <t>ZA029</t>
  </si>
  <si>
    <t>Implantát šroubový I.CON pr.4,3 mm, délka 12 mm 4312 I.CON</t>
  </si>
  <si>
    <t>ZB752</t>
  </si>
  <si>
    <t>Váleček vhojovací D3.7/d4.0/L4 422.3</t>
  </si>
  <si>
    <t>ZL109</t>
  </si>
  <si>
    <t>Implantát šroubový I.CON pr. 5,2 mm délka 12 mm 5212 I.CON</t>
  </si>
  <si>
    <t>ZB518</t>
  </si>
  <si>
    <t>Membrána kolegenová Parasorb Resodont forte 64 x 25 mm RDF0703</t>
  </si>
  <si>
    <t>ZE245</t>
  </si>
  <si>
    <t>Váleček vhojovací D3.7/d4.0/L6 3822.3</t>
  </si>
  <si>
    <t>ZC358</t>
  </si>
  <si>
    <t>Superacryl plus  liq. 250 ml 4328902</t>
  </si>
  <si>
    <t>ZC328</t>
  </si>
  <si>
    <t>Calxyd ve stříkačce 4142120</t>
  </si>
  <si>
    <t>ZE360</t>
  </si>
  <si>
    <t>Implantát BioniQ T4,0 L12 2012.12</t>
  </si>
  <si>
    <t>ZC382</t>
  </si>
  <si>
    <t>Opticor flow barva A2 1008A2</t>
  </si>
  <si>
    <t>ZB405</t>
  </si>
  <si>
    <t>Implantát BioniQ T4,0 L10 2012.10</t>
  </si>
  <si>
    <t>ZE058</t>
  </si>
  <si>
    <t>Membrána kolegenová Parasorb Resodont 22 x 25 mm RD2502</t>
  </si>
  <si>
    <t>ZE410</t>
  </si>
  <si>
    <t>Implantát BioniQ T5,0 L10 2020.10</t>
  </si>
  <si>
    <t>ZH314</t>
  </si>
  <si>
    <t>Pryskyřice acrylátová vertex self curing bezbarvá á 500 g SC00500P04</t>
  </si>
  <si>
    <t>ZH313</t>
  </si>
  <si>
    <t>Pryskyřice acrylátová vertex self curing bezbarvá á 250 ml SC00250V</t>
  </si>
  <si>
    <t>ZI727</t>
  </si>
  <si>
    <t>Duracryl plus liq. á 250 ml DE4316902</t>
  </si>
  <si>
    <t>ZF616</t>
  </si>
  <si>
    <t>Pronikač 053 025 010 B 1401941</t>
  </si>
  <si>
    <t>ZF615</t>
  </si>
  <si>
    <t>Pronikač Hedstrém 053025008B</t>
  </si>
  <si>
    <t>ZK416</t>
  </si>
  <si>
    <t>Pryskyřice duracryl plus-pulvis á 500g DE4316416</t>
  </si>
  <si>
    <t>ZF935</t>
  </si>
  <si>
    <t>Pronikač 053025015</t>
  </si>
  <si>
    <t>ZD419</t>
  </si>
  <si>
    <t>Optitemp apl. kanyly  DE4122990</t>
  </si>
  <si>
    <t>ZE700</t>
  </si>
  <si>
    <t>Nit zubní vosk M+W 25 m 0000877</t>
  </si>
  <si>
    <t>ZC178</t>
  </si>
  <si>
    <t>Implantát D2.9 SB/L14 03101:3</t>
  </si>
  <si>
    <t>ZE631</t>
  </si>
  <si>
    <t>Kanyla míchací M+W 1:1/2:1 zelené bal. á 50 ks 0000288</t>
  </si>
  <si>
    <t>ZM318</t>
  </si>
  <si>
    <t>Návlek na 3D skusový blok k přístroji KODAK bal. á 2 x 40 ks 5302880</t>
  </si>
  <si>
    <t>ZG986</t>
  </si>
  <si>
    <t>Páka extrakční Bein 123500020</t>
  </si>
  <si>
    <t>ZM319</t>
  </si>
  <si>
    <t>Implantát šroubový I.CON pr. 4,3 mm délka 10 mm 4310 I.CON</t>
  </si>
  <si>
    <t>ZM343</t>
  </si>
  <si>
    <t>Implantát BioniQ S3,5/L12 2006.12</t>
  </si>
  <si>
    <t>ZE587</t>
  </si>
  <si>
    <t>Relyx temp NE 56660</t>
  </si>
  <si>
    <t>ZG153</t>
  </si>
  <si>
    <t>Poresorb-TCP materiál pro regeneraci kosti, velikost 0,6-1,0 mm/1.0 ml /1.0 g 21:2</t>
  </si>
  <si>
    <t>ZM420</t>
  </si>
  <si>
    <t>Lžíce otiskovací pro dolní ozubenou čelist 154 52 0260</t>
  </si>
  <si>
    <t>ZM431</t>
  </si>
  <si>
    <t>Implantát BioniQ S4/L12 2009.12</t>
  </si>
  <si>
    <t>ZM419</t>
  </si>
  <si>
    <t>Lžíce otiskovací pro horní ozubenou čelist 154 52 0110</t>
  </si>
  <si>
    <t>ZJ589</t>
  </si>
  <si>
    <t>Chránič prstu Langenbeck 397136910001</t>
  </si>
  <si>
    <t>ZB676</t>
  </si>
  <si>
    <t>Drát vázací měkký 0,5 mm á 10 m 34520-05</t>
  </si>
  <si>
    <t>ZB653</t>
  </si>
  <si>
    <t>Drát vázací měkký 0,4 mm á 10 m 34520-04</t>
  </si>
  <si>
    <t>ZJ688</t>
  </si>
  <si>
    <t>Lžíce otiskovací pro dolní ozubenou čelist 154 52 0270</t>
  </si>
  <si>
    <t>ZM529</t>
  </si>
  <si>
    <t>Váleček vhojovací QR/d4.2/L6 úzký 2109.06</t>
  </si>
  <si>
    <t>ZM526</t>
  </si>
  <si>
    <t>Kapna otiskovací Locator bal. á 4 ks 08505</t>
  </si>
  <si>
    <t>ZM527</t>
  </si>
  <si>
    <t>Váleček vhojovací QR/d4.2/L2 úzký 2109.02</t>
  </si>
  <si>
    <t>ZF680</t>
  </si>
  <si>
    <t>Lžíce otiskovací pro horní ozubenou čelist 154 52 0120</t>
  </si>
  <si>
    <t>ZM523</t>
  </si>
  <si>
    <t>Člen otiskovací QR/B mostový 2705.00</t>
  </si>
  <si>
    <t>ZM525</t>
  </si>
  <si>
    <t>Kapna otiskovací QR/d4.2 pro Screw-On - přímý 2710.00</t>
  </si>
  <si>
    <t>ZM530</t>
  </si>
  <si>
    <t>Váleček vhojovací QR/d5.2/L2 široký 2110.02</t>
  </si>
  <si>
    <t>ZM522</t>
  </si>
  <si>
    <t>Člen otiskovací QR 2704.00</t>
  </si>
  <si>
    <t>ZD006</t>
  </si>
  <si>
    <t>Duracryl plus liq. 250 g 160000041</t>
  </si>
  <si>
    <t>ZM532</t>
  </si>
  <si>
    <t>Váleček vhojovací QR/d5.2/L6 široký 2110.06</t>
  </si>
  <si>
    <t>ZM531</t>
  </si>
  <si>
    <t>Váleček vhojovací QR/d5.2/L4 široký 2110.04</t>
  </si>
  <si>
    <t>ZM528</t>
  </si>
  <si>
    <t>Váleček vhojovací QR/d4.2/L4 úzký 2109.04</t>
  </si>
  <si>
    <t>ZM524</t>
  </si>
  <si>
    <t>Kapna vhojovací QR/d4.2 pro Screw-On - přímý 2120.00</t>
  </si>
  <si>
    <t>ZG444</t>
  </si>
  <si>
    <t>Vrtáček tvrdokovový  HM1018316C</t>
  </si>
  <si>
    <t>ZM628</t>
  </si>
  <si>
    <t>Implantát BioniQ S3,5/L10 2006.10</t>
  </si>
  <si>
    <t>ZM629</t>
  </si>
  <si>
    <t>Implantát BioniQ T4,0/L8   2012.08</t>
  </si>
  <si>
    <t>ZM662</t>
  </si>
  <si>
    <t>Šroubovák krátký hex I.25/L23 2405.00</t>
  </si>
  <si>
    <t>ZK627</t>
  </si>
  <si>
    <t>Papír artikulační Bausch Progress 100 BK 52 červený 0008961</t>
  </si>
  <si>
    <t>ZF498</t>
  </si>
  <si>
    <t>Futar D fast occlusion 00137242</t>
  </si>
  <si>
    <t>ZK626</t>
  </si>
  <si>
    <t>Papír artikulační Bausch Progress 100 BK 51 modrý 0008960</t>
  </si>
  <si>
    <t>ZM752</t>
  </si>
  <si>
    <t>Implantát BioniQ BIO T5,0/L08 2020.08</t>
  </si>
  <si>
    <t>ZD984</t>
  </si>
  <si>
    <t>Šití silkam 2/0 bal. á 36 ks C0764175</t>
  </si>
  <si>
    <t>Šití silkam černý 3/0 (2) bal. á 36 ks C0764248</t>
  </si>
  <si>
    <t>ZJ020</t>
  </si>
  <si>
    <t>Šití chirlac braided violet 4/0 bal. á 24ks PG 0261</t>
  </si>
  <si>
    <t>ZG140</t>
  </si>
  <si>
    <t>Šití silkam černý 2/0 (3) bal. á 36 ks C0760420</t>
  </si>
  <si>
    <t>ZK093</t>
  </si>
  <si>
    <t>Rukavice latex s p. S kartón 2000 ks 8958864 - povoleno pouze pro ÚČOCH a KZL</t>
  </si>
  <si>
    <t>ZD517</t>
  </si>
  <si>
    <t>Rukavice latex pudrem XS bal. á 100 ks 01010 - povoleno pouze pro ÚČOCH a KZL</t>
  </si>
  <si>
    <t>ZM293</t>
  </si>
  <si>
    <t>Rukavice nitril sempercare bez p. L bal. á 200 ks 30 804</t>
  </si>
  <si>
    <t>ZA315</t>
  </si>
  <si>
    <t>Kompresa NT   5 x  5 cm / 2 ks sterilní 26501</t>
  </si>
  <si>
    <t>ZA463</t>
  </si>
  <si>
    <t>Kompresa NT 10 x 20 cm / 2 ks sterilní 26620</t>
  </si>
  <si>
    <t>ZA464</t>
  </si>
  <si>
    <t>Kompresa NT 10 x 10 cm / 2 ks sterilní 26520</t>
  </si>
  <si>
    <t>ZA518</t>
  </si>
  <si>
    <t>Kompresa NT 7,5 x 7,5 cm nesterilní 06102</t>
  </si>
  <si>
    <t>ZA539</t>
  </si>
  <si>
    <t>Kompresa NT 10 x 10 cm nesterilní 06103</t>
  </si>
  <si>
    <t>ZA604</t>
  </si>
  <si>
    <t>Tyčinka vatová sterilní á 1000 ks 5100/SG/CS</t>
  </si>
  <si>
    <t>Náplast cosmos 8 cm x 1m 5403353</t>
  </si>
  <si>
    <t>ZC845</t>
  </si>
  <si>
    <t>Kompresa NT 10 x 20 cm / 5 ks sterilní 26621</t>
  </si>
  <si>
    <t>ZC854</t>
  </si>
  <si>
    <t xml:space="preserve">Kompresa NT 7,5 x 7,5 cm / 2 ks sterilní 26510 </t>
  </si>
  <si>
    <t>ZL683</t>
  </si>
  <si>
    <t>Drenáž zubní sterilní s pevným okrajem 1 x 8 cm 0358</t>
  </si>
  <si>
    <t>ZA533</t>
  </si>
  <si>
    <t>Váleček zubní Celluron č.2 á 600 ks 4301821</t>
  </si>
  <si>
    <t>ZM331</t>
  </si>
  <si>
    <t xml:space="preserve">Kompresa NT 7,5 x 7,5 cm / 5 ks sterilní bal. 2400 ks 26511 </t>
  </si>
  <si>
    <t>ZC506</t>
  </si>
  <si>
    <t>Kompresa NT 10 x 10 cm / 5 ks sterilní 1325020275</t>
  </si>
  <si>
    <t>ZC306</t>
  </si>
  <si>
    <t>Adhesor orig. 80g N-1</t>
  </si>
  <si>
    <t>ZC307</t>
  </si>
  <si>
    <t>Adhesor orig. 80g N-2</t>
  </si>
  <si>
    <t>ZC373</t>
  </si>
  <si>
    <t>Sprej cognoscin orig. 120 g 1IX1140</t>
  </si>
  <si>
    <t>ZC456</t>
  </si>
  <si>
    <t>Savka UH 709, á 100 ks, 00709</t>
  </si>
  <si>
    <t>ZB986</t>
  </si>
  <si>
    <t>Seal Protect  606.04.700</t>
  </si>
  <si>
    <t>ZF508</t>
  </si>
  <si>
    <t>Cement výplňový provizorní 40 g 5304520</t>
  </si>
  <si>
    <t>ZL696</t>
  </si>
  <si>
    <t>Brousek diamantový 848H018314CC</t>
  </si>
  <si>
    <t>ZC003</t>
  </si>
  <si>
    <t>Rozřezávač korunek a můstků  HM31C012314</t>
  </si>
  <si>
    <t>ZJ702</t>
  </si>
  <si>
    <t>Vrtáček diamantový 848G016314C</t>
  </si>
  <si>
    <t>ZL695</t>
  </si>
  <si>
    <t>Brousek diamantový 848H016314CC</t>
  </si>
  <si>
    <t>ZC429</t>
  </si>
  <si>
    <t>Caryosan 60G 4212110</t>
  </si>
  <si>
    <t>ZC517</t>
  </si>
  <si>
    <t>Nit dentální BT485</t>
  </si>
  <si>
    <t>ZC387</t>
  </si>
  <si>
    <t>Kavitan plus A2 4113231</t>
  </si>
  <si>
    <t>ZC486</t>
  </si>
  <si>
    <t>Kavitan Plus (barva A2) 1001A2</t>
  </si>
  <si>
    <t>ZG443</t>
  </si>
  <si>
    <t>Kulička tvrdokov s dl.břitem HM1014316C</t>
  </si>
  <si>
    <t>ZB978</t>
  </si>
  <si>
    <t>Šití dafilon modrý 5/0 bal. á 36 ks C0932124</t>
  </si>
  <si>
    <t>Šití dafilon modrý 5/0 (1) bal. á 36 ks C0932124</t>
  </si>
  <si>
    <t>ZB979</t>
  </si>
  <si>
    <t>Šití dafilon modrý 4/0 bal. á 36 ks C0932205</t>
  </si>
  <si>
    <t>Šití dafilon modrý 4/0 (1.5) bal. á 36 ks C0932205</t>
  </si>
  <si>
    <t>ZD246</t>
  </si>
  <si>
    <t>Šití dafilon modrý 2/0 bal. á 36 ks C0932361</t>
  </si>
  <si>
    <t>ZF699</t>
  </si>
  <si>
    <t xml:space="preserve">Šití premicron 3/0 2,5 m bal. á 12 ks G0120060 </t>
  </si>
  <si>
    <t>ZG849</t>
  </si>
  <si>
    <t>Šití premicron zelený 2/0 (3) bal. á 12 ks G0120061</t>
  </si>
  <si>
    <t>ZJ017</t>
  </si>
  <si>
    <t>Šití chirlac braided violet 4/0 bal. á 24ks PG 0256</t>
  </si>
  <si>
    <t>ZA911</t>
  </si>
  <si>
    <t>Šití dafilon modrý 2/0 bal. á 36 ks C0932477</t>
  </si>
  <si>
    <t>ZA956</t>
  </si>
  <si>
    <t>Šití dafilon modrý 6/0 bal. á 36 ks C0936022</t>
  </si>
  <si>
    <t>ZI634</t>
  </si>
  <si>
    <t>Šití chirlac braided violet 5/0 bal. á 24ks PG 0252</t>
  </si>
  <si>
    <t>ZB443</t>
  </si>
  <si>
    <t>Šití silkam černý 4/0 bal. á 36 ks C0760137</t>
  </si>
  <si>
    <t>ZD981</t>
  </si>
  <si>
    <t>Šití silkam 5/0 bal. á 36 ks C0764876</t>
  </si>
  <si>
    <t>ZJ018</t>
  </si>
  <si>
    <t>Šití chirlac braided violet 3/0 bal. á 24ks  PG 0257</t>
  </si>
  <si>
    <t>ZD982</t>
  </si>
  <si>
    <t>Šití silkam 4/0 bal. á 36 ks C0764825</t>
  </si>
  <si>
    <t>Šití silkam černý 4/0 (1.5) bal. á 36 ks C0764825</t>
  </si>
  <si>
    <t>ZB444</t>
  </si>
  <si>
    <t>Šití silkam černý 4/0 bal. á 36 ks C0761290</t>
  </si>
  <si>
    <t>ZJ622</t>
  </si>
  <si>
    <t xml:space="preserve">Šití monofil nylon 8/0 15 cm DR6 bal. á 24ks 5076 </t>
  </si>
  <si>
    <t>ZC305</t>
  </si>
  <si>
    <t>Jehla injekční 0,4 x   20 mm šedá 4657705</t>
  </si>
  <si>
    <t>ZL948</t>
  </si>
  <si>
    <t>Rukavice nitril promedica bez p. M bílé 6N á 100 ks 9399W3</t>
  </si>
  <si>
    <t>ZA568</t>
  </si>
  <si>
    <t>Rukavice latex premium s pudrem XS bal. á 100 ks 1016863 - povoleno pouze pro ÚČOCH a KZL</t>
  </si>
  <si>
    <t>ZD652</t>
  </si>
  <si>
    <t>Rukavice latex bez p. S 9421605 - povoleno pouze pro ÚČOCH a KZL</t>
  </si>
  <si>
    <t>Rukavice nitril sempercare bez p. M bal. á 200 ks 30 803</t>
  </si>
  <si>
    <t>Rukavice nitril sempercare bez p. L bal. á 200 ks 30804</t>
  </si>
  <si>
    <t>ZA516</t>
  </si>
  <si>
    <t>Kompresa NT 7,5 x 7,5 cm / 10 sterilní karton á 900 ks 1230119526</t>
  </si>
  <si>
    <t>ZA541</t>
  </si>
  <si>
    <t>Fólie incizní rucodrape ( opraflex ) 40 x 35 cm 25444</t>
  </si>
  <si>
    <t>ZD802</t>
  </si>
  <si>
    <t>Tampon špičatý s vláknem 6 cm á 250 ks nesterilní 50170</t>
  </si>
  <si>
    <t>ZE074</t>
  </si>
  <si>
    <t>Tampon sterilní stáčený 9 x   9 cm / 5 ks 0435</t>
  </si>
  <si>
    <t>Tampon sterilní stáčený 9 x 9 cm / 5 ks 0435</t>
  </si>
  <si>
    <t>ZA470</t>
  </si>
  <si>
    <t>Krytí mepitel 10 x 18 cm bal. á 10 ks 291010-15</t>
  </si>
  <si>
    <t>ZA632</t>
  </si>
  <si>
    <t>Gáza skládaná nesterilní 13 x 13 cm, 24 vrstev, karton á 900 ks 11004</t>
  </si>
  <si>
    <t>ZA759</t>
  </si>
  <si>
    <t>Drén redon CH10 50 cm U2111000</t>
  </si>
  <si>
    <t>ZA761</t>
  </si>
  <si>
    <t>Drén redon CH12 50 cm U2111200</t>
  </si>
  <si>
    <t>ZB780</t>
  </si>
  <si>
    <t>Kontejner 120 ml sterilní 331690250350</t>
  </si>
  <si>
    <t>ZB869</t>
  </si>
  <si>
    <t>Vak k odsávačce monokit jednoraz.na sekret bal. á 50 ks 000-035-020</t>
  </si>
  <si>
    <t>ZC059</t>
  </si>
  <si>
    <t>Láhev redon drenofast 400 ml-kompletní bal. á 40 ks 28 400</t>
  </si>
  <si>
    <t>ZG916</t>
  </si>
  <si>
    <t>Elektroda neutrální bipolární pro dospělé á 100 ks 2510</t>
  </si>
  <si>
    <t>ZI781</t>
  </si>
  <si>
    <t>Elektroda neutrální monopolární pro dospělé á 100 ks 2125</t>
  </si>
  <si>
    <t>ZA695</t>
  </si>
  <si>
    <t>Držák skalpelových čepelek 4 135 mm BB084R</t>
  </si>
  <si>
    <t>ZA725</t>
  </si>
  <si>
    <t>Kanyla TS 8,0 s manžetou bal. á 10 ks 100/860/080</t>
  </si>
  <si>
    <t>ZB747</t>
  </si>
  <si>
    <t>Souprava odsávací orthopedic 07.049.08.620</t>
  </si>
  <si>
    <t>ZD131</t>
  </si>
  <si>
    <t>Čepelka skalpelová 12 BB512</t>
  </si>
  <si>
    <t>ZE174</t>
  </si>
  <si>
    <t>Nádoba na histologický mat. 920 ml 333000041024</t>
  </si>
  <si>
    <t>ZD425</t>
  </si>
  <si>
    <t>Nůž k elektrodermatomu á 10 ks GB228 R</t>
  </si>
  <si>
    <t>ZM096</t>
  </si>
  <si>
    <t>Poduška adhezivní samolepící na čištění koncovek nástrojů bal. á 100 ks sterilní AL-40</t>
  </si>
  <si>
    <t>ZH760</t>
  </si>
  <si>
    <t>Popisovač chirurgický - na kůži + sterilní pravítko  RQ-01</t>
  </si>
  <si>
    <t>Popisovač chirurgický na kůži + sterilní pravítko fialová barva RQ-01</t>
  </si>
  <si>
    <t>ZF723</t>
  </si>
  <si>
    <t>Splitter linquální pravý 1101252R20</t>
  </si>
  <si>
    <t>ZF797</t>
  </si>
  <si>
    <t>Retraktor Channel 1205242I23</t>
  </si>
  <si>
    <t>ZF779</t>
  </si>
  <si>
    <t>Splitter linquální levý 1101252L21</t>
  </si>
  <si>
    <t>ZM375</t>
  </si>
  <si>
    <t>Svorka na cévy rovná 2,6 cm micro-bulldog 397115140010</t>
  </si>
  <si>
    <t>ZM373</t>
  </si>
  <si>
    <t>Páčidlo přímé tupé fig.2 hohmann 19,6 cm 397123090310</t>
  </si>
  <si>
    <t>ZM365</t>
  </si>
  <si>
    <t>Jehelec mikro rovný hladký 15 cm b397132910257</t>
  </si>
  <si>
    <t>ZM370</t>
  </si>
  <si>
    <t>Nůžky preparační hrotnaté zahnuté sanvenero 14 cm b397113910222</t>
  </si>
  <si>
    <t>ZM374</t>
  </si>
  <si>
    <t>Svorka na cévy zahnutá 2,4 cm micro-bulldog 397115140020</t>
  </si>
  <si>
    <t>ZM363</t>
  </si>
  <si>
    <t>Odsávačka plester 3,0 mm b397134910072</t>
  </si>
  <si>
    <t>ZM372</t>
  </si>
  <si>
    <t>Svorka střední 10 x 25 ks krabička b397117910272</t>
  </si>
  <si>
    <t>ZM376</t>
  </si>
  <si>
    <t>Hák na rány kocher 75 × 30 mm 23 cm b397118910188</t>
  </si>
  <si>
    <t>ZJ066</t>
  </si>
  <si>
    <t>Pátradlo oční Bowmann nerez 0,7 mm 13 cm 397133380070</t>
  </si>
  <si>
    <t>ZI020</t>
  </si>
  <si>
    <t>Retraktor orbitální pravý 03.503.802</t>
  </si>
  <si>
    <t>ZC635</t>
  </si>
  <si>
    <t>Koncovka OT7 k přístroji Piezosurgery MEC03370007</t>
  </si>
  <si>
    <t>ZD714</t>
  </si>
  <si>
    <t>Dlaha mini přímá 16 otv. /1,0 mm 20-ST-016</t>
  </si>
  <si>
    <t>ZC267</t>
  </si>
  <si>
    <t>Dlaha mini L pravá dlouhá 4 otv. /1,0 mm 20-LR-104R</t>
  </si>
  <si>
    <t>ZI550</t>
  </si>
  <si>
    <t>Dlaha mini L pravá dlouhá 4 otv. /0,8 mm 20-LR-124M</t>
  </si>
  <si>
    <t>ZE355</t>
  </si>
  <si>
    <t>Dlaha mini L levá dlouhá 4 otv. /1,0 mm 20-LL-104R</t>
  </si>
  <si>
    <t>ZF628</t>
  </si>
  <si>
    <t>Dlaha mini L levá dlouhá 4 otv. /0,8 mm 20-LL-124M</t>
  </si>
  <si>
    <t>ZD715</t>
  </si>
  <si>
    <t>Šroub mini 2,0 x 6 mm 20-MN-006</t>
  </si>
  <si>
    <t>ZD776</t>
  </si>
  <si>
    <t>Dlaha mini přímá 18 otv. /1,0 mm 20-ST-018R</t>
  </si>
  <si>
    <t>ZD777</t>
  </si>
  <si>
    <t>Šroub mini 2,0 x 8 mm 20-MN-008</t>
  </si>
  <si>
    <t>ZD845</t>
  </si>
  <si>
    <t>Dlaha mini přímá 4 otv. /1,0 mm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</si>
  <si>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</si>
  <si>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</si>
  <si>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</si>
  <si>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</si>
  <si>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</si>
  <si>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</si>
  <si>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</si>
  <si>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 /0,8 mm 20-ST-018M</t>
  </si>
  <si>
    <t>ZI323</t>
  </si>
  <si>
    <t>Šroub maxi 2,4 x 8 mm 24-MX-008</t>
  </si>
  <si>
    <t>ZK420</t>
  </si>
  <si>
    <t>Šroub maxi 2,4 x 10 mm 24-MX-010</t>
  </si>
  <si>
    <t>ZL889</t>
  </si>
  <si>
    <t>Dlaha maxi rekonstrukční přímá 25 otv. 24-RS-025</t>
  </si>
  <si>
    <t>ZK327</t>
  </si>
  <si>
    <t>Šroub maxi 2,4 x 14 mm 24-MX-014</t>
  </si>
  <si>
    <t>ZK421</t>
  </si>
  <si>
    <t>Šroub maxi 2,4 x 12 mm 24-MX-012</t>
  </si>
  <si>
    <t>ZH331</t>
  </si>
  <si>
    <t>Vrták krátký mini 12 mm 112-MN-301</t>
  </si>
  <si>
    <t>ZM117</t>
  </si>
  <si>
    <t>Střihač dlah mini 111-021</t>
  </si>
  <si>
    <t>ZM116</t>
  </si>
  <si>
    <t>Tělo šroubováku 111-010</t>
  </si>
  <si>
    <t>ZM115</t>
  </si>
  <si>
    <t>Šroub mini 2,0 x 4 mm 20-MN-004</t>
  </si>
  <si>
    <t>ZK419</t>
  </si>
  <si>
    <t>Dlaha maxi rekonstrukční levá 15 otv. 24-AL-015</t>
  </si>
  <si>
    <t>ZB363</t>
  </si>
  <si>
    <t>Dlaha mini přímá 4 otv. /1,0 mm 20-ST-004</t>
  </si>
  <si>
    <t>ZD846</t>
  </si>
  <si>
    <t>Dlaha mini přímá 4 otv. /1,0 mm 20-ST-104</t>
  </si>
  <si>
    <t>ZH756</t>
  </si>
  <si>
    <t>Šroub mini 2,3 x 6 mm 23-MN-006</t>
  </si>
  <si>
    <t>ZD918</t>
  </si>
  <si>
    <t>Dlaha midi přímá 4 otv. 16-ST-104</t>
  </si>
  <si>
    <t>ZM502</t>
  </si>
  <si>
    <t>Šroub matrix MANDIBLE LOCK pr. 2.4 x 12 mm samořezný 04.503.642.01C</t>
  </si>
  <si>
    <t>ZD775</t>
  </si>
  <si>
    <t>Šroub midi 1,6 x 6 mm 16-MD-006</t>
  </si>
  <si>
    <t>ZK827</t>
  </si>
  <si>
    <t>Dlaha rekonstrukční matrix MANDIBLE zalomená levá 7 + 23 otv. 04.503.739</t>
  </si>
  <si>
    <t>ZK829</t>
  </si>
  <si>
    <t>Šroub matrix MANDIBLE LOCK pr. 2.4 x 10 mm samořezný 04.503.640.01C</t>
  </si>
  <si>
    <t>ZM501</t>
  </si>
  <si>
    <t>Dlaha rekonstrukční matrix MANDIBLE zalomená levá 7 + 23 otv. 04.503.740</t>
  </si>
  <si>
    <t>ZH757</t>
  </si>
  <si>
    <t>Šroub mini 2,3 x 8 mm 23-MN-008</t>
  </si>
  <si>
    <t>ZK998</t>
  </si>
  <si>
    <t>Dlaha rekonstrukční matrix MANDIBLE zalomená pravá 7 + 23 otv. 2.8 mm 04.503.773</t>
  </si>
  <si>
    <t>ZM664</t>
  </si>
  <si>
    <t>Šroub matrix MANDIBLE LOCK pr. 2.9 x 12 mm samořezný 04.503.672.01C</t>
  </si>
  <si>
    <t>ZM665</t>
  </si>
  <si>
    <t>Šroub matrix MANDIBLE LOCK pr. 2.9 x 14 mm samořezný 04.503.674.01C</t>
  </si>
  <si>
    <t>ZK762</t>
  </si>
  <si>
    <t>Šroub matrix MANDIBLE LOCK pr. 2.9 x 10 mm samořezný 04.503.670.01C</t>
  </si>
  <si>
    <t>ZC662</t>
  </si>
  <si>
    <t>Dlaha midi přímá dlouhá 2 otv. 16-ST-102</t>
  </si>
  <si>
    <t>ZM746</t>
  </si>
  <si>
    <t>Separátor pro mandibulu 111-043</t>
  </si>
  <si>
    <t>Šití dafilon modrý 3/0 bal. á 36 ks C0932213</t>
  </si>
  <si>
    <t xml:space="preserve">Šití premicron 3/0, 2,5 m bal. á 12 ks G0120060 </t>
  </si>
  <si>
    <t xml:space="preserve">Šití premicron 3/0 (2.5) bal. á 12 ks G0120060 </t>
  </si>
  <si>
    <t>Šití premicron 2/0 2,5 m bal. á 12 ks G0120061</t>
  </si>
  <si>
    <t>Šití silkam černý 4/0 (1.5) bal. á 36 ks C0760137</t>
  </si>
  <si>
    <t>ZJ621</t>
  </si>
  <si>
    <t xml:space="preserve">Šití monofil nylon 9/0 15 cm DR6 bal. á 24ks 5075 </t>
  </si>
  <si>
    <t>ZM464</t>
  </si>
  <si>
    <t xml:space="preserve">Šití monofil nylon 10/0 15 cm DR6 bal. á 24ks 5076 </t>
  </si>
  <si>
    <t>ZK194</t>
  </si>
  <si>
    <t>Jehla redon mírně zahnutá CH 10 BN903R</t>
  </si>
  <si>
    <t>ZE993</t>
  </si>
  <si>
    <t>Rukavice operační ansell sensi - touch vel. 6,5 bal. á 40 párů 8050152</t>
  </si>
  <si>
    <t>ZK473</t>
  </si>
  <si>
    <t>Rukavice operační latexové s pudrem ansell medigrip plus vel. 6,0 302922</t>
  </si>
  <si>
    <t>Rukavice operační latexové s pudrem ansell medigrip plus vel. 6,0 302922 (302762)</t>
  </si>
  <si>
    <t>ZK474</t>
  </si>
  <si>
    <t>Rukavice operační latexové s pudrem ansell medigrip plus vel. 6,5 302923</t>
  </si>
  <si>
    <t>Rukavice operační latexové s pudrem ansell medigrip plus vel. 6,5 303363</t>
  </si>
  <si>
    <t>Rukavice operační latexové s pudrem ansell medigrip plus vel. 6,5 303503</t>
  </si>
  <si>
    <t>ZK475</t>
  </si>
  <si>
    <t>Rukavice operační latexové s pudrem ansell medigrip plus vel. 7,0 302924</t>
  </si>
  <si>
    <t>Rukavice operační latexové s pudrem ansell medigrip plus vel. 7,0 303364</t>
  </si>
  <si>
    <t>Rukavice operační latexové s pudrem ansell medigrip plus vel. 7,0 303504 (303364)</t>
  </si>
  <si>
    <t>ZK476</t>
  </si>
  <si>
    <t>Rukavice operační latexové s pudrem ansell medigrip plus vel. 7,5 302925</t>
  </si>
  <si>
    <t>Rukavice operační latexové s pudrem ansell medigrip plus vel. 7,5 302925 (302765)</t>
  </si>
  <si>
    <t>Rukavice operační latexové s pudrem ansell medigrip plus vel. 7,5 303505 (302925)</t>
  </si>
  <si>
    <t>ZK477</t>
  </si>
  <si>
    <t>Rukavice operační latexové s pudrem ansell medigrip plus vel. 8,0 302926</t>
  </si>
  <si>
    <t>Rukavice operační latexové s pudrem ansell medigrip plus vel. 8,0 303365</t>
  </si>
  <si>
    <t>Rukavice operační latexové s pudrem ansell medigrip plus vel. 8,0 303506(303366)</t>
  </si>
  <si>
    <t>ZK478</t>
  </si>
  <si>
    <t>Rukavice operační latexové s pudrem ansell medigrip plus vel. 8,5 302927</t>
  </si>
  <si>
    <t>Rukavice operační latexové s pudrem ansell medigrip plus vel. 8,5 302927 (302767)</t>
  </si>
  <si>
    <t>Rukavice operační latexové s pudrem ansell medigrip plus vel. 8,5 303507(302927)</t>
  </si>
  <si>
    <t>910093</t>
  </si>
  <si>
    <t>-CHLOROFORM P.A. UN 1888    1000 ML</t>
  </si>
  <si>
    <t>ZB153</t>
  </si>
  <si>
    <t>Vosk kostní Knochenwasch 2,5G 1029754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</si>
  <si>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</si>
  <si>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</si>
  <si>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</si>
  <si>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</si>
  <si>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</si>
  <si>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</si>
  <si>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</si>
  <si>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</si>
  <si>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</si>
  <si>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</si>
  <si>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</si>
  <si>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</si>
  <si>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</si>
  <si>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</si>
  <si>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</si>
  <si>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</si>
  <si>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</si>
  <si>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</si>
  <si>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50115010</t>
  </si>
  <si>
    <t>504 SZM rentgenový (112 02 010)</t>
  </si>
  <si>
    <t>50115004</t>
  </si>
  <si>
    <t>506 SZM umělé tělní náhrady kovové (112 02 030)</t>
  </si>
  <si>
    <t>50115011</t>
  </si>
  <si>
    <t>515 SZM umělé tělní náhrady ostatní (112 02 030)</t>
  </si>
  <si>
    <t>Spotřeba zdravotnického materiálu - orientační přehled</t>
  </si>
  <si>
    <t>ON Data</t>
  </si>
  <si>
    <t>003 - Pracoviště LSPP</t>
  </si>
  <si>
    <t>014 - Pracoviště praktického zubního lékaře</t>
  </si>
  <si>
    <t>019 - Pracoviště stomatologické LSPP</t>
  </si>
  <si>
    <t>605 - Pracoviště čelistní a obličejové 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</si>
  <si>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</si>
  <si>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</si>
  <si>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</si>
  <si>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</si>
  <si>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</si>
  <si>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Foukalová Kamila</t>
  </si>
  <si>
    <t>Pokorný Zdeněk</t>
  </si>
  <si>
    <t>Szotkowski Tomáš</t>
  </si>
  <si>
    <t>Zdravotní výkony vykázané na pracovišti v rámci ambulantní péče dle lékařů *</t>
  </si>
  <si>
    <t>003</t>
  </si>
  <si>
    <t>V</t>
  </si>
  <si>
    <t>00908</t>
  </si>
  <si>
    <t>AKUTNÍ OŠETŘENÍ A VYŠETŘENÍ NEREGISTROVANÉHO POJIŠ</t>
  </si>
  <si>
    <t>014</t>
  </si>
  <si>
    <t>4</t>
  </si>
  <si>
    <t>0074021</t>
  </si>
  <si>
    <t>0081042</t>
  </si>
  <si>
    <t>0081052</t>
  </si>
  <si>
    <t>0081124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</si>
  <si>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</si>
  <si>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</si>
  <si>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</si>
  <si>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</si>
  <si>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</si>
  <si>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</si>
  <si>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</si>
  <si>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</si>
  <si>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</si>
  <si>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</si>
  <si>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</si>
  <si>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0082301</t>
  </si>
  <si>
    <t>0082311</t>
  </si>
  <si>
    <t>0082331</t>
  </si>
  <si>
    <t>0083003</t>
  </si>
  <si>
    <t>0084011</t>
  </si>
  <si>
    <t>0084021</t>
  </si>
  <si>
    <t>0084031</t>
  </si>
  <si>
    <t>0081202</t>
  </si>
  <si>
    <t>0081211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</si>
  <si>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</si>
  <si>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</si>
  <si>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</si>
  <si>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</si>
  <si>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</si>
  <si>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</si>
  <si>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</si>
  <si>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</si>
  <si>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</si>
  <si>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</si>
  <si>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</si>
  <si>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</si>
  <si>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</si>
  <si>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</si>
  <si>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</si>
  <si>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</si>
  <si>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</si>
  <si>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</si>
  <si>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</si>
  <si>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</si>
  <si>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</si>
  <si>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</si>
  <si>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</si>
  <si>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</si>
  <si>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</si>
  <si>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</si>
  <si>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</si>
  <si>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</si>
  <si>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</si>
  <si>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</si>
  <si>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</si>
  <si>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</si>
  <si>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</si>
  <si>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09237</t>
  </si>
  <si>
    <t>OŠETŘENÍ A PŘEVAZ RÁNY VČETNĚ OŠETŘENÍ KOŽNÍCH A P</t>
  </si>
  <si>
    <t>09511</t>
  </si>
  <si>
    <t>MINIMÁLNÍ KONTAKT LÉKAŘE S PACIENTEM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</si>
  <si>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</si>
  <si>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</si>
  <si>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</si>
  <si>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</si>
  <si>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</si>
  <si>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</si>
  <si>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</si>
  <si>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</si>
  <si>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09119</t>
  </si>
  <si>
    <t xml:space="preserve">ODBĚR KRVE ZE ŽÍLY U DOSPĚLÉHO NEBO DÍTĚTE NAD 10 </t>
  </si>
  <si>
    <t>09233</t>
  </si>
  <si>
    <t>INJEKČNÍ OKRSKOVÁ ANESTÉZIE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</si>
  <si>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</si>
  <si>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</si>
  <si>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</si>
  <si>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</si>
  <si>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</si>
  <si>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</si>
  <si>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</si>
  <si>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</si>
  <si>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</si>
  <si>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</si>
  <si>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99999</t>
  </si>
  <si>
    <t>Nespecifikovany vykon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</si>
  <si>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</si>
  <si>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</si>
  <si>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</si>
  <si>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</si>
  <si>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</si>
  <si>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</si>
  <si>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</si>
  <si>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 (</t>
  </si>
  <si>
    <t>00923</t>
  </si>
  <si>
    <t>KONZERVATIVNÍ LÉČBA KOMPLIKACÍ ZUBNÍHO KAZU - STÁL</t>
  </si>
  <si>
    <t>09239</t>
  </si>
  <si>
    <t>SUTURA RÁNY A PODKOŽÍ DO 5 CM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</si>
  <si>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</si>
  <si>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</si>
  <si>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</si>
  <si>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</si>
  <si>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</si>
  <si>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</si>
  <si>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</si>
  <si>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</si>
  <si>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</si>
  <si>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</si>
  <si>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</si>
  <si>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</si>
  <si>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00958</t>
  </si>
  <si>
    <t>TRAUMATOLOGIE TVRDÝCH TKÁNÍ DUTINY ÚSTNÍ VELKÉHO R</t>
  </si>
  <si>
    <t>00947</t>
  </si>
  <si>
    <t>PÉČE O REGISTROVANÉHO POJIŠTĚNCE NAD 18 LET VĚKU I</t>
  </si>
  <si>
    <t>00967</t>
  </si>
  <si>
    <t>SIGNÁLNÍ KÓD - INFORMACE O VYDÁNÍ ROZHODNUTÍ  O UK</t>
  </si>
  <si>
    <t>00912</t>
  </si>
  <si>
    <t>NÁPLŇ SLINNÉ ŽLÁZY KONTRASTNÍ LÁTKOU</t>
  </si>
  <si>
    <t>00903</t>
  </si>
  <si>
    <t>VYŽÁDANÉ VYŠETŘENí ODBORNÍKEM NEBO SPECIALISTOU</t>
  </si>
  <si>
    <t>019</t>
  </si>
  <si>
    <t>00935</t>
  </si>
  <si>
    <t>SUBGINGIVÁLNÍ OŠETŘENÍ</t>
  </si>
  <si>
    <t>605</t>
  </si>
  <si>
    <t>1</t>
  </si>
  <si>
    <t>0002439</t>
  </si>
  <si>
    <t>MARCAINE 0,5%</t>
  </si>
  <si>
    <t>0072972</t>
  </si>
  <si>
    <t>0090044</t>
  </si>
  <si>
    <t>0093109</t>
  </si>
  <si>
    <t>04410</t>
  </si>
  <si>
    <t>INJEKČNÍ  ANESTESIE</t>
  </si>
  <si>
    <t>04740</t>
  </si>
  <si>
    <t>ODSTRANĚNÍ SEKVESTRU</t>
  </si>
  <si>
    <t>04750</t>
  </si>
  <si>
    <t>PRIMÁRNÍ UZÁVĚR OROANTRÁLNÍ KOMUNIKACE</t>
  </si>
  <si>
    <t>04760</t>
  </si>
  <si>
    <t>ANTROTOMIE</t>
  </si>
  <si>
    <t>04800</t>
  </si>
  <si>
    <t>04817</t>
  </si>
  <si>
    <t>EXSTIRPACE  ODONTOGENNÍ CYSTY VĚTŠÍ NEŽ 1 CM</t>
  </si>
  <si>
    <t>04860</t>
  </si>
  <si>
    <t>IMOBILIZACE ČELISTÍ</t>
  </si>
  <si>
    <t>04870</t>
  </si>
  <si>
    <t>MANUÁLNÍ REPOZICE LUXACE TMK</t>
  </si>
  <si>
    <t>61147</t>
  </si>
  <si>
    <t>UZAVŘENÍ DEFEKTU KOŽNÍM LALOKEM MÍSTNÍM DO 10 CM^2</t>
  </si>
  <si>
    <t>61149</t>
  </si>
  <si>
    <t xml:space="preserve">UZAVŘENÍ DEFEKTU  KOŽNÍM LALOKEM MÍSTNÍM OD 10 DO </t>
  </si>
  <si>
    <t>65023</t>
  </si>
  <si>
    <t>KONTROLNÍ VYŠETŘENÍ MAXILOFACIÁLNÍM CHIRURGEM</t>
  </si>
  <si>
    <t>66949</t>
  </si>
  <si>
    <t>PUNKCE KLOUBNÍ S APLIKACÍ LÉČIVA</t>
  </si>
  <si>
    <t>71213</t>
  </si>
  <si>
    <t>ENDOSKOPIE PARANASÁLNÍ DUTINY</t>
  </si>
  <si>
    <t>71661</t>
  </si>
  <si>
    <t>VÝPLACH ČELISTNÍ DUTINY</t>
  </si>
  <si>
    <t>71781</t>
  </si>
  <si>
    <t>SONDÁŽ, DILATACE, VÝPLACH SLINNÉ ŽLÁZY</t>
  </si>
  <si>
    <t>09215</t>
  </si>
  <si>
    <t>INJEKCE I. M., S. C., I. D.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</si>
  <si>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</si>
  <si>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</si>
  <si>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</si>
  <si>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</si>
  <si>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</si>
  <si>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</si>
  <si>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65215</t>
  </si>
  <si>
    <t>DENTÁLNÍ DRÁTĚNÁ DLAHA Z VOLNÉ RUKY - JEDNA ČELIST</t>
  </si>
  <si>
    <t>65217</t>
  </si>
  <si>
    <t>PROVIZORNÍ OŠETŘENÍ ZLOMENINY ČELISTI DRÁTĚNÝMI VA</t>
  </si>
  <si>
    <t>Zdravotní výkony + ZUM + ZULP vykázané na pracovišti v rámci ambulantní péče - orientační přehled</t>
  </si>
  <si>
    <t>10 - Dětská klinika</t>
  </si>
  <si>
    <t>20 - Klinika chorob kožních a pohlavních</t>
  </si>
  <si>
    <t>10</t>
  </si>
  <si>
    <t>04801</t>
  </si>
  <si>
    <t>ZEVNÍ INCISE</t>
  </si>
  <si>
    <t>20</t>
  </si>
  <si>
    <t>04400</t>
  </si>
  <si>
    <t>SVODNÁ ANESTEZIE</t>
  </si>
  <si>
    <t>5F1</t>
  </si>
  <si>
    <t>GASTROTOMIE, DUODENOTOMIE NEBO JEDNODUCHÁ PYLOROPL</t>
  </si>
  <si>
    <t>04130</t>
  </si>
  <si>
    <t>04131</t>
  </si>
  <si>
    <t>6F1</t>
  </si>
  <si>
    <t>56419</t>
  </si>
  <si>
    <t>POUŽITÍ OPERAČNÍHO MIKROSKOPU Á 15 MINUT</t>
  </si>
  <si>
    <t>61143</t>
  </si>
  <si>
    <t>ODBĚR CÉVNÍHO ŠTĚPU MALÉHO KALIBRU (PRO MIKROCHIRU</t>
  </si>
  <si>
    <t>61173</t>
  </si>
  <si>
    <t>VOLNÝ PŘENOS SVALOVÉHO A SVALOVĚ KOŽNÍHO LALOKU MI</t>
  </si>
  <si>
    <t>61175</t>
  </si>
  <si>
    <t>VOLNÝ PŘENOS VASKULARIZOVANÉ KOSTI, PŘENOS PRSTU Z</t>
  </si>
  <si>
    <t>61125</t>
  </si>
  <si>
    <t>EXCIZE KOŽNÍ LÉZE NAD 10 CM^2, BEZ UZAVŘENÍ VZNIKL</t>
  </si>
  <si>
    <t>51811</t>
  </si>
  <si>
    <t>ABSCES NEBO HEMATOM SUBKUTANNÍ, PILONIDÁLNÍ, INTRA</t>
  </si>
  <si>
    <t>62710</t>
  </si>
  <si>
    <t>SÍŤOVÁNÍ (MESHOVÁNÍ) ŠTĚPU DO ROZSAHU 5 % Z POVRCH</t>
  </si>
  <si>
    <t>62410</t>
  </si>
  <si>
    <t>ŠTĚP PŘI POPÁLENÍ - DLAŇ, DORSUM RUKY, NOHY NEBO D</t>
  </si>
  <si>
    <t>62610</t>
  </si>
  <si>
    <t>ODBĚR DERMOEPIDERMÁLNÍHO ŠTĚPU DO 1 % POVRCHU TĚLA</t>
  </si>
  <si>
    <t>61165</t>
  </si>
  <si>
    <t>ROZPROSTŘENÍ NEBO MODELACE LALOKU</t>
  </si>
  <si>
    <t>61121</t>
  </si>
  <si>
    <t>CÉVNÍ ANASTOMOSA MIKROCHIRURGICKOU TECHNIKOU</t>
  </si>
  <si>
    <t>62510</t>
  </si>
  <si>
    <t>XENOTRANSPLANTACE DO 1% POVRCHU TĚLA</t>
  </si>
  <si>
    <t>61155</t>
  </si>
  <si>
    <t>UZAVŘENÍ DEFEKTU KOŽNÍM LALOKEM PŘÍMÝM ZE VZDÁLENÉ</t>
  </si>
  <si>
    <t>61171</t>
  </si>
  <si>
    <t>VOLNÝ PŘENOS KOŽNÍHO A FASCIOKUTÁNNÍHO LALOKU MIKR</t>
  </si>
  <si>
    <t>6F5</t>
  </si>
  <si>
    <t>0003952</t>
  </si>
  <si>
    <t>AMIKIN 500 MG</t>
  </si>
  <si>
    <t>0008807</t>
  </si>
  <si>
    <t>0008808</t>
  </si>
  <si>
    <t>0011785</t>
  </si>
  <si>
    <t>AMIKIN 1 G</t>
  </si>
  <si>
    <t>0015651</t>
  </si>
  <si>
    <t>0016600</t>
  </si>
  <si>
    <t>UNASYN</t>
  </si>
  <si>
    <t>0020605</t>
  </si>
  <si>
    <t>0025746</t>
  </si>
  <si>
    <t>INVANZ 1 G</t>
  </si>
  <si>
    <t>0053922</t>
  </si>
  <si>
    <t>CIPHIN PRO INFUSIONE 200 MG/100 ML</t>
  </si>
  <si>
    <t>0065989</t>
  </si>
  <si>
    <t>0072973</t>
  </si>
  <si>
    <t>AMOKSIKLAV 600 MG</t>
  </si>
  <si>
    <t>0076204</t>
  </si>
  <si>
    <t>TAXOL PRO INJ.</t>
  </si>
  <si>
    <t>0076354</t>
  </si>
  <si>
    <t>FORTUM 2 G</t>
  </si>
  <si>
    <t>0076360</t>
  </si>
  <si>
    <t>0083417</t>
  </si>
  <si>
    <t>MERONEM 1 G</t>
  </si>
  <si>
    <t>0087239</t>
  </si>
  <si>
    <t>FANHDI 50 I.U./ML</t>
  </si>
  <si>
    <t>0087240</t>
  </si>
  <si>
    <t>FANHDI 100 I.U./ML</t>
  </si>
  <si>
    <t>0089028</t>
  </si>
  <si>
    <t>IMMUNATE STIM PLUS 500</t>
  </si>
  <si>
    <t>0089029</t>
  </si>
  <si>
    <t>IMMUNATE STIM PLUS 1000</t>
  </si>
  <si>
    <t>0092207</t>
  </si>
  <si>
    <t>AUGMENTIN 1,2 G</t>
  </si>
  <si>
    <t>0092290</t>
  </si>
  <si>
    <t>EDICIN 1 G</t>
  </si>
  <si>
    <t>0096414</t>
  </si>
  <si>
    <t>0097000</t>
  </si>
  <si>
    <t>METRONIDAZOLE 0.5%-POLPHARMA</t>
  </si>
  <si>
    <t>0127717</t>
  </si>
  <si>
    <t>IMMUNINE BAXTER 600 IU</t>
  </si>
  <si>
    <t>0129767</t>
  </si>
  <si>
    <t>IMIPENEM/CILASTATIN KABI 500 MG/500 MG</t>
  </si>
  <si>
    <t>0131656</t>
  </si>
  <si>
    <t>0151458</t>
  </si>
  <si>
    <t>CEFUROXIM KABI 1500 MG</t>
  </si>
  <si>
    <t>0162187</t>
  </si>
  <si>
    <t>CIPROFLOXACIN KABI 400 MG/200 ML INFUZNÍ ROZTOK</t>
  </si>
  <si>
    <t>0164350</t>
  </si>
  <si>
    <t>TAZOCIN 4 G/0,5 G</t>
  </si>
  <si>
    <t>HAEMATE P</t>
  </si>
  <si>
    <t>0156835</t>
  </si>
  <si>
    <t>2</t>
  </si>
  <si>
    <t>0007917</t>
  </si>
  <si>
    <t>Erytrocyty bez buffy coatu</t>
  </si>
  <si>
    <t>0007955</t>
  </si>
  <si>
    <t>0107931</t>
  </si>
  <si>
    <t>0107936</t>
  </si>
  <si>
    <t>0107959</t>
  </si>
  <si>
    <t>Trombocyty z aferézy deleukotizované</t>
  </si>
  <si>
    <t>0207921</t>
  </si>
  <si>
    <t>Plazma čerstvá zmrazená</t>
  </si>
  <si>
    <t>3</t>
  </si>
  <si>
    <t>0012726</t>
  </si>
  <si>
    <t>IMPLANTÁT MAXILLOFACIÁLNÍ</t>
  </si>
  <si>
    <t>0012727</t>
  </si>
  <si>
    <t>0059979</t>
  </si>
  <si>
    <t>KLIPY EXTRA TITAN LT300,LT400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</si>
  <si>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</si>
  <si>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</si>
  <si>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</si>
  <si>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</si>
  <si>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</si>
  <si>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</si>
  <si>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</si>
  <si>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0082000</t>
  </si>
  <si>
    <t>V.A.C.GRANUFOAM(PU PĚNA) VELIKOST M</t>
  </si>
  <si>
    <t>0082077</t>
  </si>
  <si>
    <t>KRYTÍ COM 30 OBVAZOVÁ TEXTÍLIE KOMBINOVANÁ</t>
  </si>
  <si>
    <t>0163200</t>
  </si>
  <si>
    <t>IMPLANTÁT KRANIOFACIÁLNÍ LA FÓRTE SYSTÉM</t>
  </si>
  <si>
    <t>0163219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</si>
  <si>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</si>
  <si>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</si>
  <si>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</si>
  <si>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</si>
  <si>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</si>
  <si>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</si>
  <si>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</si>
  <si>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</si>
  <si>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</si>
  <si>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</si>
  <si>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</si>
  <si>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0163267</t>
  </si>
  <si>
    <t>0163276</t>
  </si>
  <si>
    <t>IMPLANTÁT MANDIBULÁRNÍ LA FÓRTE SYSTÉM</t>
  </si>
  <si>
    <t>0163278</t>
  </si>
  <si>
    <t>0163289</t>
  </si>
  <si>
    <t>0163435</t>
  </si>
  <si>
    <t>IMPLANTÁT MANDIBULÁRNÍ DOLNÍ ČELIST FIXAČNÍ MATRIX</t>
  </si>
  <si>
    <t>0163440</t>
  </si>
  <si>
    <t>0163442</t>
  </si>
  <si>
    <t>0163458</t>
  </si>
  <si>
    <t xml:space="preserve">IMPLANTÁT MANDIBULÁRNÍ DOLNÍ ČELIST REKONSTRUKČNÍ </t>
  </si>
  <si>
    <t>0163459</t>
  </si>
  <si>
    <t>0163647</t>
  </si>
  <si>
    <t xml:space="preserve">IMPLANTÁT MANDIBULÁRNÍ KONDYLÁRNÍ NÁHRADA KLOUBU  </t>
  </si>
  <si>
    <t>0163648</t>
  </si>
  <si>
    <t>IMPLANTÁT MANDIBULÁRNÍ KONDYLÁRNÍ MATRIX MANDIBLE</t>
  </si>
  <si>
    <t>0163649</t>
  </si>
  <si>
    <t>0163292</t>
  </si>
  <si>
    <t>0163429</t>
  </si>
  <si>
    <t>IMPLANTÁT STŘEDOUŠNÍ-VENTILAČNÍ TRUBIČKA</t>
  </si>
  <si>
    <t>0013054</t>
  </si>
  <si>
    <t>STAPLER KOŽNÍ, 35 NEREZ.OCEL. NÁPLNÍ PMW35,PMR35</t>
  </si>
  <si>
    <t>0163290</t>
  </si>
  <si>
    <t>0163201</t>
  </si>
  <si>
    <t>0163210</t>
  </si>
  <si>
    <t>0163521</t>
  </si>
  <si>
    <t>IMPLANTÁT KRANIOFACIÁLNÍ VSTŘEBATELNÝ RESORB-X</t>
  </si>
  <si>
    <t>0163255</t>
  </si>
  <si>
    <t>0163202</t>
  </si>
  <si>
    <t>0163240</t>
  </si>
  <si>
    <t>0163242</t>
  </si>
  <si>
    <t>0163208</t>
  </si>
  <si>
    <t>0163225</t>
  </si>
  <si>
    <t>0163273</t>
  </si>
  <si>
    <t>IMPLANTÁT KRANIOFACIÁLNÍ FÓRTE SYSTÉM</t>
  </si>
  <si>
    <t>0163209</t>
  </si>
  <si>
    <t>04110</t>
  </si>
  <si>
    <t>INTRAORÁLNÍ RTG</t>
  </si>
  <si>
    <t>04120</t>
  </si>
  <si>
    <t>EXTRAORÁLNÍ RTG SNÍMEK ČELISTI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</si>
  <si>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</si>
  <si>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</si>
  <si>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</si>
  <si>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</si>
  <si>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</si>
  <si>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</si>
  <si>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</si>
  <si>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</si>
  <si>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</si>
  <si>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</si>
  <si>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</si>
  <si>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</si>
  <si>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</si>
  <si>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</si>
  <si>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</si>
  <si>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</si>
  <si>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</si>
  <si>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</si>
  <si>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</si>
  <si>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</si>
  <si>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</si>
  <si>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</si>
  <si>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</si>
  <si>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</si>
  <si>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</si>
  <si>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</si>
  <si>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</si>
  <si>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</si>
  <si>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</si>
  <si>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</si>
  <si>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</si>
  <si>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</si>
  <si>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</si>
  <si>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</si>
  <si>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</si>
  <si>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</si>
  <si>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09231</t>
  </si>
  <si>
    <t>ZAVEDENÍ KATÉTRU PRO INTRAARTERIÁLNÍ PERFÚZI</t>
  </si>
  <si>
    <t>61123</t>
  </si>
  <si>
    <t>EXCIZE KOŽNÍ LÉZE OD 2 DO 10 CM^2, BEZ UZAVŘENÍ VZ</t>
  </si>
  <si>
    <t>61129</t>
  </si>
  <si>
    <t>EXCIZE KOŽNÍ LÉZE, SUTURA OD 2 DO 10 CM</t>
  </si>
  <si>
    <t>61423</t>
  </si>
  <si>
    <t>RINOPLASTIKA - SEDLOVITÝ NOS (L-ŠTĚP, VČETNĚ ODBĚR</t>
  </si>
  <si>
    <t>65022</t>
  </si>
  <si>
    <t>CÍLENÉ VYŠETŘENÍ MAXILOFACIÁLNÍM CHIRURGEM</t>
  </si>
  <si>
    <t>65213</t>
  </si>
  <si>
    <t>OŠETŘENÍ ZLOMENIN ČELISTI KOSTNÍM STEHEM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</si>
  <si>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</si>
  <si>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</si>
  <si>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</si>
  <si>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</si>
  <si>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</si>
  <si>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</si>
  <si>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</si>
  <si>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</si>
  <si>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</si>
  <si>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</si>
  <si>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</si>
  <si>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</si>
  <si>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</si>
  <si>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</si>
  <si>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</si>
  <si>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</si>
  <si>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</si>
  <si>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</si>
  <si>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</si>
  <si>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</si>
  <si>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65913</t>
  </si>
  <si>
    <t>ALVEOLOTOMIE DOLNÍ ČELISTI 1 SEGMENT</t>
  </si>
  <si>
    <t>65923</t>
  </si>
  <si>
    <t>EGALIZACE ALVEOLÁRNÍHO VÝBĚŽKU ČELISTI NAD JEDEN S</t>
  </si>
  <si>
    <t>65939</t>
  </si>
  <si>
    <t>HEMIMANDIBULEKTOMIE S EXARTIKULACÍ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</si>
  <si>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</si>
  <si>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</si>
  <si>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</si>
  <si>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</si>
  <si>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</si>
  <si>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</si>
  <si>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66813</t>
  </si>
  <si>
    <t>ODSTRANĚNÍ OSTEOSYNTETICKÉHO MATERIÁLU</t>
  </si>
  <si>
    <t>66839</t>
  </si>
  <si>
    <t>EXSTIRPACE NÁDORU MĚKKÝCH TKÁNÍ - POVRCHOVĚ ULOŽEN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</si>
  <si>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</si>
  <si>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</si>
  <si>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</si>
  <si>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</si>
  <si>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</si>
  <si>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</si>
  <si>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</si>
  <si>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</si>
  <si>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71751</t>
  </si>
  <si>
    <t>EXENTERACE KRČNÍCH UZLIN JEDNOSTRANNÁ</t>
  </si>
  <si>
    <t>71753</t>
  </si>
  <si>
    <t>UZÁVĚR OROANTRÁLNÍ KOMUNIKACE</t>
  </si>
  <si>
    <t>71767</t>
  </si>
  <si>
    <t>SIALOLITEKTOMIE</t>
  </si>
  <si>
    <t>71771</t>
  </si>
  <si>
    <t>PAROTIDEKTOMIE TOTÁLNÍ KONZERVATIVNÍ</t>
  </si>
  <si>
    <t>71777</t>
  </si>
  <si>
    <t>PŘÍUŠNÍ ŽLÁZA - EXCIZE MALÉHO TUMORU, EVENT. BIOPS</t>
  </si>
  <si>
    <t>71791</t>
  </si>
  <si>
    <t>EXSTIRPACE LATERÁLNÍ KRČNÍ CYSTY</t>
  </si>
  <si>
    <t>71811</t>
  </si>
  <si>
    <t>LIGATURA A. CAROTIS EXT.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</si>
  <si>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</si>
  <si>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</si>
  <si>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</si>
  <si>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</si>
  <si>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</si>
  <si>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</si>
  <si>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61313</t>
  </si>
  <si>
    <t>UZÁVĚR VESTIBULONASÁLNÍ KOMUNIKACE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</si>
  <si>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</si>
  <si>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</si>
  <si>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</si>
  <si>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</si>
  <si>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</si>
  <si>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</si>
  <si>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</si>
  <si>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</si>
  <si>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</si>
  <si>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</si>
  <si>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</si>
  <si>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</si>
  <si>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42520</t>
  </si>
  <si>
    <t>APLIKACE PROTINÁDOROVÉ CHEMOTERAPIE</t>
  </si>
  <si>
    <t>09544</t>
  </si>
  <si>
    <t>REGULAČNÍ POPLATEK ZA KAŽDÝ DEN LŮŽKOVÉ PÉČE -- PO</t>
  </si>
  <si>
    <t>00602</t>
  </si>
  <si>
    <t>OD TYPU 02 - PRO NEMOCNICE TYPU 3, (KATEGORIE 6)</t>
  </si>
  <si>
    <t>66841</t>
  </si>
  <si>
    <t>EXSTIRPACE NÁDORU MĚKKÝCH TKÁNÍ - HLUBOKO ULOŽENÝC</t>
  </si>
  <si>
    <t>61115</t>
  </si>
  <si>
    <t xml:space="preserve">REVIZE, EXCIZE A SUTURA PORANĚNÍ KŮŽE A PODKOŽÍ A </t>
  </si>
  <si>
    <t>65920</t>
  </si>
  <si>
    <t>ODBĚR KOSTNÍHO ŠTĚPU Z PÁNVE</t>
  </si>
  <si>
    <t>71749</t>
  </si>
  <si>
    <t>BLOKOVÁ DISEKCE KRČNÍCH UZLIN</t>
  </si>
  <si>
    <t>71815</t>
  </si>
  <si>
    <t>EXSTIRPACE LYMFANGIOMU, HEMANGIOMU HLAVY A KRKU DO</t>
  </si>
  <si>
    <t>00699</t>
  </si>
  <si>
    <t>OD TYPU 99 - PRO NEMOCNICE TYPU 3, (KATEGORIE 6) -</t>
  </si>
  <si>
    <t>71625</t>
  </si>
  <si>
    <t>PŘEDNÍ TAMPONÁDA  NOSNÍ PROVEDENÁ OTORINOLARYNGOLO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</si>
  <si>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</si>
  <si>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</si>
  <si>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</si>
  <si>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</si>
  <si>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</si>
  <si>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</si>
  <si>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</si>
  <si>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</si>
  <si>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42510</t>
  </si>
  <si>
    <t xml:space="preserve">NÁROČNÁ APLIKACE REŽIMŮ LÉČBY CYTOSTATIKY (1 DEN, 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</si>
  <si>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</si>
  <si>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</si>
  <si>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</si>
  <si>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</si>
  <si>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</si>
  <si>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</si>
  <si>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</si>
  <si>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</si>
  <si>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</si>
  <si>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</si>
  <si>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</si>
  <si>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</si>
  <si>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</si>
  <si>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</si>
  <si>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</si>
  <si>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</si>
  <si>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61131</t>
  </si>
  <si>
    <t>EXCIZE KOŽNÍ LÉZE, SUTURA VÍCE NEŽ 10 CM</t>
  </si>
  <si>
    <t>71779</t>
  </si>
  <si>
    <t>REKONSTRUKCE DUCTUS STENONI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</si>
  <si>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</si>
  <si>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</si>
  <si>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</si>
  <si>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</si>
  <si>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</si>
  <si>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</si>
  <si>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</si>
  <si>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</si>
  <si>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</si>
  <si>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</si>
  <si>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</si>
  <si>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</si>
  <si>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</si>
  <si>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</si>
  <si>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</si>
  <si>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</si>
  <si>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</si>
  <si>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</si>
  <si>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65515</t>
  </si>
  <si>
    <t>REKONSTRUKCE MANDIBULY SE ŠTĚPEM A EVENT. IMPLANTÁ</t>
  </si>
  <si>
    <t>04842</t>
  </si>
  <si>
    <t>EXCISE VLAJÍCÍHO HŘEBENE - SEXTANT</t>
  </si>
  <si>
    <t>65937</t>
  </si>
  <si>
    <t xml:space="preserve">KATETRIZACE A. CAROTIS EXTERNA PRO PROTINÁDOROVOU </t>
  </si>
  <si>
    <t>04844</t>
  </si>
  <si>
    <t>ODSTRANĚNÍ RUŠIVÝCH VLIVŮ VAZIVOVÝCH PRUHŮ</t>
  </si>
  <si>
    <t>65221</t>
  </si>
  <si>
    <t>ZÁVĚSY STŘEDNÍ OBLIČEJOVÉ ETÁŽE DRÁTĚNÉ PŘI ZLOMEN</t>
  </si>
  <si>
    <t>65317</t>
  </si>
  <si>
    <t>OSTEOTOMIE HORNÍCH ČELISTÍ - 1 SEGMENT</t>
  </si>
  <si>
    <t>04813</t>
  </si>
  <si>
    <t>PEROPERAČNÍ PLNĚNÍ</t>
  </si>
  <si>
    <t>65527</t>
  </si>
  <si>
    <t>REKONSTRUKCE TEMPOROMANDIBULÁRNÍHO KLOUBU</t>
  </si>
  <si>
    <t>65427</t>
  </si>
  <si>
    <t>RESEKCE HORNÍ ČELISTI SUBTOTÁLNÍ (JEDNOSTRANNÁ)</t>
  </si>
  <si>
    <t>65953</t>
  </si>
  <si>
    <t>OPERACE RANULY</t>
  </si>
  <si>
    <t>65521</t>
  </si>
  <si>
    <t>REKONSTRUKCE DEFEKTU DOLNÍ ČELISTI BEZ PŘERUŠENÍ K</t>
  </si>
  <si>
    <t>71755</t>
  </si>
  <si>
    <t>UZÁVĚR ANTROALVEOLÁRNÍ KOMUNIKACE</t>
  </si>
  <si>
    <t>65915</t>
  </si>
  <si>
    <t>ARTROPLASTIKA TEMPOROMANDIBULÁRNÍHO KLOUBU JEDNOST</t>
  </si>
  <si>
    <t>65517</t>
  </si>
  <si>
    <t>REKONSTRUKCE MANDIBULY ŠTĚPEM EVENT. IMPLANTÁTEM J</t>
  </si>
  <si>
    <t>65347</t>
  </si>
  <si>
    <t>OSTEOTOMIE TĚLA MANDIBULY - JEDNA STRANA</t>
  </si>
  <si>
    <t>7F1</t>
  </si>
  <si>
    <t>71551</t>
  </si>
  <si>
    <t>TYMPANOTOMIE</t>
  </si>
  <si>
    <t>71763</t>
  </si>
  <si>
    <t>TONZILEKTOMIE</t>
  </si>
  <si>
    <t>71545</t>
  </si>
  <si>
    <t>MYRINGOPLASTIKA</t>
  </si>
  <si>
    <t>7F5</t>
  </si>
  <si>
    <t>75125</t>
  </si>
  <si>
    <t>DETAILNÍ VYŠETŘENÍ OKULOMOTORICKÉ ROVNOVÁHY A DIPL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</si>
  <si>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</si>
  <si>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</si>
  <si>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</si>
  <si>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</si>
  <si>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</si>
  <si>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</si>
  <si>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</si>
  <si>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</si>
  <si>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00121</t>
  </si>
  <si>
    <t xml:space="preserve">DLOUHODOBÁ MECHANICKÁ VENTILACE &gt; 240 HODIN (11-21 DNÍ) S EKONOMICKY NÁROČNÝM VÝKONEM BEZ CC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</si>
  <si>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</si>
  <si>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</si>
  <si>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</si>
  <si>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</si>
  <si>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</si>
  <si>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</si>
  <si>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01061</t>
  </si>
  <si>
    <t xml:space="preserve">JINÉ VÝKONY PŘI ONEMOCNĚNÍCH A PORUCHÁCH NERVOVÉHO SYSTÉMU BEZ CC                                   </t>
  </si>
  <si>
    <t>01371</t>
  </si>
  <si>
    <t xml:space="preserve">PORUCHY KRANIÁLNÍCH A PERIFERNÍCH NERVŮ BEZ CC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</si>
  <si>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</si>
  <si>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</si>
  <si>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</si>
  <si>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</si>
  <si>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</si>
  <si>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</si>
  <si>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</si>
  <si>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</si>
  <si>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</si>
  <si>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</si>
  <si>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</si>
  <si>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</si>
  <si>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02013</t>
  </si>
  <si>
    <t xml:space="preserve">ENUKLEACE A VÝKONY NA OČNICI S MCC                                                                  </t>
  </si>
  <si>
    <t>02023</t>
  </si>
  <si>
    <t xml:space="preserve">EXTRAOKULÁRNÍ VÝKONY. KROMĚ OČNICE S MCC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</si>
  <si>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</si>
  <si>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</si>
  <si>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</si>
  <si>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</si>
  <si>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</si>
  <si>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</si>
  <si>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</si>
  <si>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</si>
  <si>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</si>
  <si>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</si>
  <si>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</si>
  <si>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KOSTECH. KROMĚ VELKÝCH VÝKONŮ NA HLAVĚ A KRKU BEZ CC                         </t>
  </si>
  <si>
    <t>03032</t>
  </si>
  <si>
    <t xml:space="preserve">VÝKONY NA OBLIČEJOVÝCH KOSTECH. KROMĚ VELKÝCH VÝKONŮ NA HLAVĚ A KRKU S CC                           </t>
  </si>
  <si>
    <t>03033</t>
  </si>
  <si>
    <t xml:space="preserve">VÝKONY NA OBLIČEJOVÝCH KOSTECH. KROMĚ VELKÝCH VÝKONŮ NA HLAVĚ A KRKU S MCC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</si>
  <si>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</si>
  <si>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</si>
  <si>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</si>
  <si>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</si>
  <si>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</si>
  <si>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</si>
  <si>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</si>
  <si>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</si>
  <si>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</si>
  <si>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</si>
  <si>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</si>
  <si>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</si>
  <si>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</si>
  <si>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</si>
  <si>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</si>
  <si>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</si>
  <si>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03063</t>
  </si>
  <si>
    <t xml:space="preserve">VÝKONY NA SLINNÉ ŽLÁZE S MCC 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</si>
  <si>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</si>
  <si>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</si>
  <si>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03091</t>
  </si>
  <si>
    <t xml:space="preserve">JINÉ VÝKONY PŘI PORUCHÁCH A ONEMOCNĚNÍCH UŠÍ. NOSU. ÚST A HRDLA BEZ CC                              </t>
  </si>
  <si>
    <t>03092</t>
  </si>
  <si>
    <t xml:space="preserve">JINÉ VÝKONY PŘI PORUCHÁCH A ONEMOCNĚNÍCH UŠÍ. NOSU. ÚST A HRDLA S CC                                </t>
  </si>
  <si>
    <t>03093</t>
  </si>
  <si>
    <t xml:space="preserve">JINÉ VÝKONY PŘI PORUCHÁCH A ONEMOCNĚNÍCH UŠÍ. NOSU. ÚST A HRDLA S MCC                               </t>
  </si>
  <si>
    <t>03301</t>
  </si>
  <si>
    <t xml:space="preserve">MALIGNÍ ONEMOCNĚNÍ UCHA. NOSU. ÚST A HRDLA BEZ CC                                                   </t>
  </si>
  <si>
    <t>03302</t>
  </si>
  <si>
    <t xml:space="preserve">MALIGNÍ ONEMOCNĚNÍ UCHA. NOSU. ÚST A HRDLA S CC                                                     </t>
  </si>
  <si>
    <t>03303</t>
  </si>
  <si>
    <t xml:space="preserve">MALIGNÍ ONEMOCNĚNÍ UCHA. NOSU. ÚST A HRDLA S MCC                                                    </t>
  </si>
  <si>
    <t>03323</t>
  </si>
  <si>
    <t xml:space="preserve">EPISTAXE S MCC                                                                                      </t>
  </si>
  <si>
    <t>03331</t>
  </si>
  <si>
    <t xml:space="preserve">EPIGLOTITIS. OTITIS MEDIA. INFEKCE HORNÍCH CEST DÝCHACÍCH. LARYNGOTRACHEITIS BEZ CC                 </t>
  </si>
  <si>
    <t>03332</t>
  </si>
  <si>
    <t xml:space="preserve">EPIGLOTITIS. OTITIS MEDIA. INFEKCE HORNÍCH CEST DÝCHACÍCH. LARYNGOTRACHEITIS S CC                   </t>
  </si>
  <si>
    <t>03333</t>
  </si>
  <si>
    <t xml:space="preserve">EPIGLOTITIS. OTITIS MEDIA. INFEKCE HORNÍCH CEST DÝCHACÍCH. LARYNGOTRACHEITIS S MCC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</si>
  <si>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</si>
  <si>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</si>
  <si>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</si>
  <si>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</si>
  <si>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</si>
  <si>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</si>
  <si>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</si>
  <si>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UŠÍ. NOSU. ÚST A HRDLA BEZ CC                                                          </t>
  </si>
  <si>
    <t>03352</t>
  </si>
  <si>
    <t xml:space="preserve">JINÉ PORUCHY UŠÍ. NOSU.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</si>
  <si>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</si>
  <si>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</si>
  <si>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</si>
  <si>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</si>
  <si>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</si>
  <si>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</si>
  <si>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</si>
  <si>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</si>
  <si>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</si>
  <si>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</si>
  <si>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</si>
  <si>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</si>
  <si>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</si>
  <si>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</si>
  <si>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08091</t>
  </si>
  <si>
    <t>TRANSPLANTACE KŮŽE NEBO TKÁNĚ PRO PORUCHY MUSKULOSKELETÁLNÍHO SYSTÉMU NEBO POJIVOVÉ TKÁNĚ KROMĚ RUKY</t>
  </si>
  <si>
    <t>08122</t>
  </si>
  <si>
    <t xml:space="preserve">VYJMUTÍ VNITŘNÍHO FIXAČNÍHO ZAŘÍZENÍ S CC                                                           </t>
  </si>
  <si>
    <t>08131</t>
  </si>
  <si>
    <t xml:space="preserve">MÍSTNÍ RESEKCE NA MUSKULOSKELETÁLNÍM SYSTÉMU BEZ CC                                                 </t>
  </si>
  <si>
    <t>08161</t>
  </si>
  <si>
    <t xml:space="preserve">VÝKONY NA MĚKKÉ TKÁNI BEZ CC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</si>
  <si>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</si>
  <si>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</si>
  <si>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08172</t>
  </si>
  <si>
    <t xml:space="preserve">JINÉ VÝKONY PŘI PORUCHÁCH A ONEMOCNĚNÍCH MUSKULOSKELETÁLNÍHO SYSTÉMU A POJIVOVÉ TKÁNĚ S CC          </t>
  </si>
  <si>
    <t>08173</t>
  </si>
  <si>
    <t xml:space="preserve">JINÉ VÝKONY PŘI PORUCHÁCH A ONEMOCNĚNÍCH MUSKULOSKELETÁLNÍHO SYSTÉMU A POJIVOVÉ TKÁNĚ S MCC 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</si>
  <si>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</si>
  <si>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</si>
  <si>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</si>
  <si>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PŘÍZNAKY. SYMPTOMY. VÝRONY A MÉNĚ VÝZNAMNÉ ZÁNĚTLIVÉ CHOROBY BEZ CC               </t>
  </si>
  <si>
    <t>08411</t>
  </si>
  <si>
    <t xml:space="preserve">JINÉ PORUCHY MUSKULOSKELETÁLNÍHO SYSTÉMU A POJIVOVÉ TKÁNĚ BEZ CC                                    </t>
  </si>
  <si>
    <t>08412</t>
  </si>
  <si>
    <t xml:space="preserve">JINÉ PORUCHY MUSKULOSKELETÁLNÍHO SYSTÉMU A POJIVOVÉ TKÁNĚ S CC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</si>
  <si>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</si>
  <si>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</si>
  <si>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</si>
  <si>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</si>
  <si>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</si>
  <si>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</si>
  <si>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</si>
  <si>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</si>
  <si>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</si>
  <si>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</si>
  <si>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09321</t>
  </si>
  <si>
    <t xml:space="preserve">FLEGMÓNA BEZ CC                                                                                     </t>
  </si>
  <si>
    <t>09331</t>
  </si>
  <si>
    <t xml:space="preserve">PORANĚNÍ KŮŽE.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</si>
  <si>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</si>
  <si>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</si>
  <si>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</si>
  <si>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DIABETES. NUTRIČNÍ A JINÉ METABOLICKÉ PORUCHY BEZ CC                                                </t>
  </si>
  <si>
    <t>16021</t>
  </si>
  <si>
    <t xml:space="preserve">JINÉ VÝKONY PRO KREVNÍ ONEMOCNĚNÍ A NA KRVETVORNÝCH ORGÁNECH BEZ CC                                 </t>
  </si>
  <si>
    <t>16331</t>
  </si>
  <si>
    <t xml:space="preserve">PORUCHY ČERVENÝCH KRVINEK. KROMĚ SRPKOVITÉ CHUDOKREVNOSTI BEZ CC                                    </t>
  </si>
  <si>
    <t>17041</t>
  </si>
  <si>
    <t xml:space="preserve">MYELOPROLIFERATIVNÍ PORUCHY A ŠPATNĚ DIFERENCOVANÉ NÁDORY S JINÝM VÝKONEM BEZ CC                    </t>
  </si>
  <si>
    <t>17341</t>
  </si>
  <si>
    <t xml:space="preserve">JINÉ MYELOPROLIFERATIVNÍ PORUCHY A DIAGNÓZA NEDIFERENCOVANÝCH NÁDORŮ BEZ CC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</si>
  <si>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</si>
  <si>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</si>
  <si>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</si>
  <si>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</si>
  <si>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</si>
  <si>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</si>
  <si>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</si>
  <si>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</si>
  <si>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</si>
  <si>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</si>
  <si>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</si>
  <si>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</si>
  <si>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</si>
  <si>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</si>
  <si>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</si>
  <si>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</si>
  <si>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</si>
  <si>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</si>
  <si>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</si>
  <si>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</si>
  <si>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</si>
  <si>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</si>
  <si>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</si>
  <si>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</si>
  <si>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88893</t>
  </si>
  <si>
    <t xml:space="preserve">VÝKONY OMEZENÉHO ROZSAHU. KTERÉ SE NETÝKAJÍ HLAVNÍ DIAGNÓZY S MCC                                   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</si>
  <si>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</si>
  <si>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</si>
  <si>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</si>
  <si>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</si>
  <si>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</si>
  <si>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</si>
  <si>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</si>
  <si>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</si>
  <si>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</si>
  <si>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</si>
  <si>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</si>
  <si>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</si>
  <si>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87413</t>
  </si>
  <si>
    <t>CYTOLOGICKÉ OTISKY A STĚRY -  ZA 1-3 PREPARÁTY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</si>
  <si>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</si>
  <si>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</si>
  <si>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</si>
  <si>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</si>
  <si>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</si>
  <si>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</si>
  <si>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</si>
  <si>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</si>
  <si>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</si>
  <si>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0022077</t>
  </si>
  <si>
    <t>IOMERON 400</t>
  </si>
  <si>
    <t>0093625</t>
  </si>
  <si>
    <t>ULTRAVIST 370</t>
  </si>
  <si>
    <t>0093626</t>
  </si>
  <si>
    <t>0095609</t>
  </si>
  <si>
    <t>MICROPAQUE CT</t>
  </si>
  <si>
    <t>0002087</t>
  </si>
  <si>
    <t>18F-FDG</t>
  </si>
  <si>
    <t>0110740</t>
  </si>
  <si>
    <t>VÁLCE (DVA) STERILNÍ, JEDNORÁZOVÉ DO INJEKTORU, CE</t>
  </si>
  <si>
    <t>47355</t>
  </si>
  <si>
    <t>HYBRIDNÍ VÝPOČETNÍ A POZITRONOVÁ EMISNÍ TOMOGRAFIE</t>
  </si>
  <si>
    <t>32</t>
  </si>
  <si>
    <t>816</t>
  </si>
  <si>
    <t>94127</t>
  </si>
  <si>
    <t>ELEKTROFORÉZA NUKLEOVÝCH KYSELIN V POLYAKRYLAMIDU</t>
  </si>
  <si>
    <t>94141</t>
  </si>
  <si>
    <t>VYŠETŘENÍ CHROMOZOMŮ Z KRVE BEZ PHA STIMULACE S RU</t>
  </si>
  <si>
    <t>94119</t>
  </si>
  <si>
    <t>IZOLACE A UCHOVÁNÍ LIDSKÉ DNA (RNA)</t>
  </si>
  <si>
    <t>94115</t>
  </si>
  <si>
    <t>IN SITU HYBRIDIZACE LIDSKÉ DNA SE ZNAČENOU SONDOU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</si>
  <si>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</si>
  <si>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</si>
  <si>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</si>
  <si>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</si>
  <si>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</si>
  <si>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</si>
  <si>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818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</si>
  <si>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</si>
  <si>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</si>
  <si>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</si>
  <si>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</si>
  <si>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</si>
  <si>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</si>
  <si>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</si>
  <si>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</si>
  <si>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</si>
  <si>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</si>
  <si>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</si>
  <si>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</si>
  <si>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</si>
  <si>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</si>
  <si>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</si>
  <si>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</si>
  <si>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</si>
  <si>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</si>
  <si>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</si>
  <si>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</si>
  <si>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</si>
  <si>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</si>
  <si>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</si>
  <si>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</si>
  <si>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</si>
  <si>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</si>
  <si>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</si>
  <si>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</si>
  <si>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</si>
  <si>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</si>
  <si>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</si>
  <si>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</si>
  <si>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</si>
  <si>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</si>
  <si>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</si>
  <si>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</si>
  <si>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</si>
  <si>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</si>
  <si>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</si>
  <si>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</si>
  <si>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</si>
  <si>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</si>
  <si>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</si>
  <si>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</si>
  <si>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</si>
  <si>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</si>
  <si>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</si>
  <si>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</si>
  <si>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</si>
  <si>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</si>
  <si>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</si>
  <si>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</si>
  <si>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</si>
  <si>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</si>
  <si>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</si>
  <si>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</si>
  <si>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</si>
  <si>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</si>
  <si>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</si>
  <si>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</si>
  <si>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</si>
  <si>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</si>
  <si>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</si>
  <si>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</si>
  <si>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</si>
  <si>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</si>
  <si>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</si>
  <si>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</si>
  <si>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</si>
  <si>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</si>
  <si>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</si>
  <si>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</si>
  <si>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</si>
  <si>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</si>
  <si>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</si>
  <si>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</si>
  <si>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</si>
  <si>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</si>
  <si>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</si>
  <si>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</si>
  <si>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</si>
  <si>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</si>
  <si>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</si>
  <si>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</si>
  <si>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</si>
  <si>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</si>
  <si>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</si>
  <si>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</si>
  <si>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</si>
  <si>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</si>
  <si>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</si>
  <si>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</si>
  <si>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</si>
  <si>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</si>
  <si>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</si>
  <si>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</si>
  <si>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</si>
  <si>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</si>
  <si>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</si>
  <si>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</si>
  <si>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</si>
  <si>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</si>
  <si>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</si>
  <si>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</si>
  <si>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</si>
  <si>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</si>
  <si>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</si>
  <si>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</si>
  <si>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</si>
  <si>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</si>
  <si>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</si>
  <si>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</si>
  <si>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</si>
  <si>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</si>
  <si>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</si>
  <si>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</si>
  <si>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</si>
  <si>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</si>
  <si>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</si>
  <si>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</si>
  <si>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</si>
  <si>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</si>
  <si>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</si>
  <si>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</si>
  <si>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</si>
  <si>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</si>
  <si>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</si>
  <si>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</si>
  <si>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</si>
  <si>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</si>
  <si>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</si>
  <si>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</si>
  <si>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</si>
  <si>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</si>
  <si>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</si>
  <si>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</si>
  <si>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</si>
  <si>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</si>
  <si>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</si>
  <si>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</si>
  <si>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</si>
  <si>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</si>
  <si>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</si>
  <si>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</si>
  <si>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</si>
  <si>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</si>
  <si>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</si>
  <si>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</si>
  <si>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</si>
  <si>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</si>
  <si>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</si>
  <si>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</si>
  <si>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</si>
  <si>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</si>
  <si>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</si>
  <si>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</si>
  <si>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</si>
  <si>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</si>
  <si>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91133</t>
  </si>
  <si>
    <t>STANOVENÍ IgM</t>
  </si>
  <si>
    <t>81533</t>
  </si>
  <si>
    <t>LIPÁZA</t>
  </si>
  <si>
    <t>81629</t>
  </si>
  <si>
    <t>VAZEBNÁ KAPACITA ŽELEZA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</si>
  <si>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</si>
  <si>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</si>
  <si>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</si>
  <si>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</si>
  <si>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</si>
  <si>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</si>
  <si>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91145</t>
  </si>
  <si>
    <t>STANOVENÍ HAPTOGLOBINU</t>
  </si>
  <si>
    <t>93193</t>
  </si>
  <si>
    <t>THYMIDINKINÁZA</t>
  </si>
  <si>
    <t>81423</t>
  </si>
  <si>
    <t>FOSFATÁZA ALKALICKÁ IZOENZYMY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</si>
  <si>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</si>
  <si>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</si>
  <si>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</si>
  <si>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</si>
  <si>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</si>
  <si>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</si>
  <si>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</si>
  <si>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</si>
  <si>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81733</t>
  </si>
  <si>
    <t>KVANTITATIVNÍ STANOVENÍ KRVE VE STOLICI NA ANALYZÁ</t>
  </si>
  <si>
    <t>813</t>
  </si>
  <si>
    <t>91197</t>
  </si>
  <si>
    <t>STANOVENÍ CYTOKINU ELISA</t>
  </si>
  <si>
    <t>34</t>
  </si>
  <si>
    <t>809</t>
  </si>
  <si>
    <t>0022075</t>
  </si>
  <si>
    <t>0042433</t>
  </si>
  <si>
    <t>VISIPAQUE 320 MG I/ML</t>
  </si>
  <si>
    <t>0065978</t>
  </si>
  <si>
    <t>DOTAREM</t>
  </si>
  <si>
    <t>0077019</t>
  </si>
  <si>
    <t>0095607</t>
  </si>
  <si>
    <t>MICROPAQUE</t>
  </si>
  <si>
    <t>0151208</t>
  </si>
  <si>
    <t>0038482</t>
  </si>
  <si>
    <t>DRÁT VODÍCÍ GUIDE WIRE M</t>
  </si>
  <si>
    <t>0038483</t>
  </si>
  <si>
    <t>0038503</t>
  </si>
  <si>
    <t>SOUPRAVA ZAVÁDĚCÍ INTRODUCER</t>
  </si>
  <si>
    <t>0052140</t>
  </si>
  <si>
    <t>KATETR DILATAČNÍ PTA WANDA, SMASH</t>
  </si>
  <si>
    <t>0057298</t>
  </si>
  <si>
    <t>STENT VASKULÁRNÍ E-LUMINEXX,SAMOEXPANDIBILNÍ,NITIN</t>
  </si>
  <si>
    <t>0057823</t>
  </si>
  <si>
    <t>KATETR ANGIOGRAFICKÝ TORCON,PRŮMĚR 4.1 AŽ 7 FRENCH</t>
  </si>
  <si>
    <t>0059345</t>
  </si>
  <si>
    <t>INDEFLÁTOR 622510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</si>
  <si>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</si>
  <si>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</si>
  <si>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</si>
  <si>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</si>
  <si>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</si>
  <si>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</si>
  <si>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</si>
  <si>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</si>
  <si>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</si>
  <si>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</si>
  <si>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</si>
  <si>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</si>
  <si>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</si>
  <si>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</si>
  <si>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</si>
  <si>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</si>
  <si>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</si>
  <si>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</si>
  <si>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</si>
  <si>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</si>
  <si>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</si>
  <si>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</si>
  <si>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</si>
  <si>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</si>
  <si>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</si>
  <si>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</si>
  <si>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</si>
  <si>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</si>
  <si>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</si>
  <si>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</si>
  <si>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</si>
  <si>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</si>
  <si>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</si>
  <si>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</si>
  <si>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</si>
  <si>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</si>
  <si>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</si>
  <si>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</si>
  <si>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</si>
  <si>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</si>
  <si>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</si>
  <si>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</si>
  <si>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</si>
  <si>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</si>
  <si>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</si>
  <si>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</si>
  <si>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</si>
  <si>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</si>
  <si>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</si>
  <si>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</si>
  <si>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</si>
  <si>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</si>
  <si>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</si>
  <si>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</si>
  <si>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</si>
  <si>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</si>
  <si>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</si>
  <si>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</si>
  <si>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</si>
  <si>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</si>
  <si>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</si>
  <si>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</si>
  <si>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</si>
  <si>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</si>
  <si>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</si>
  <si>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</si>
  <si>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</si>
  <si>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</si>
  <si>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</si>
  <si>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</si>
  <si>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</si>
  <si>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</si>
  <si>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</si>
  <si>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</si>
  <si>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</si>
  <si>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</si>
  <si>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</si>
  <si>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</si>
  <si>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</si>
  <si>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</si>
  <si>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</si>
  <si>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</si>
  <si>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</si>
  <si>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</si>
  <si>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</si>
  <si>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</si>
  <si>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</si>
  <si>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</si>
  <si>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</si>
  <si>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</si>
  <si>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</si>
  <si>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</si>
  <si>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</si>
  <si>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</si>
  <si>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</si>
  <si>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</si>
  <si>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</si>
  <si>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</si>
  <si>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</si>
  <si>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</si>
  <si>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</si>
  <si>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</si>
  <si>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</si>
  <si>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</si>
  <si>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</si>
  <si>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</si>
  <si>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</si>
  <si>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</si>
  <si>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</si>
  <si>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</si>
  <si>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</si>
  <si>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</si>
  <si>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</si>
  <si>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</si>
  <si>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</si>
  <si>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</si>
  <si>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</si>
  <si>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</si>
  <si>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</si>
  <si>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</si>
  <si>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</si>
  <si>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</si>
  <si>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</si>
  <si>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</si>
  <si>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</si>
  <si>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</si>
  <si>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</si>
  <si>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</si>
  <si>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</si>
  <si>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</si>
  <si>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</si>
  <si>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</si>
  <si>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</si>
  <si>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</si>
  <si>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</si>
  <si>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</si>
  <si>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</si>
  <si>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</si>
  <si>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</si>
  <si>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</si>
  <si>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</si>
  <si>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</si>
  <si>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</si>
  <si>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</si>
  <si>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</si>
  <si>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</si>
  <si>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</si>
  <si>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</si>
  <si>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</si>
  <si>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</si>
  <si>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</si>
  <si>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</si>
  <si>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</si>
  <si>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</si>
  <si>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</si>
  <si>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</si>
  <si>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</si>
  <si>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</si>
  <si>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</si>
  <si>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</si>
  <si>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</si>
  <si>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</si>
  <si>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</si>
  <si>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</si>
  <si>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</si>
  <si>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91419</t>
  </si>
  <si>
    <t xml:space="preserve">AUTOVAKCÍNA BAKTERIÁLNÍ PRO PERORÁLNÍ PODÁNÍ (4-6 </t>
  </si>
  <si>
    <t>82053</t>
  </si>
  <si>
    <t>MIKROSKOPICKÉ VYŠETŘENÍ NATIVNÍHO PREPARÁTU</t>
  </si>
  <si>
    <t>41</t>
  </si>
  <si>
    <t>86213</t>
  </si>
  <si>
    <t>URČOVÁNÍ HLA ANTIGENŮ I. TŘÍDY - KOMBINOVANÝ SET</t>
  </si>
  <si>
    <t>86323</t>
  </si>
  <si>
    <t>CROSS - MATCH DÁRCŮ JEDNODUCHÝ A PRODLOUŽENÝ</t>
  </si>
  <si>
    <t>91111</t>
  </si>
  <si>
    <t>STANOVENÍ IgG1 RID</t>
  </si>
  <si>
    <t>91116</t>
  </si>
  <si>
    <t>STANOVENÍ IgG4 RID</t>
  </si>
  <si>
    <t>91161</t>
  </si>
  <si>
    <t>STANOVENÍ C4 SLOŽKY KOMPLEMENTU</t>
  </si>
  <si>
    <t>91261</t>
  </si>
  <si>
    <t>STANOVENÍ ANTI ENA Ab ELISA</t>
  </si>
  <si>
    <t>91317</t>
  </si>
  <si>
    <t>PRŮKAZ ANTINUKLEÁRNÍCH PROTILÁTEK - JINÉ SUBSTRÁTY</t>
  </si>
  <si>
    <t>91427</t>
  </si>
  <si>
    <t>IZOLACE MONONUKLEÁRŮ Z PERIFERNÍ KRVE GRADIENTOVOU</t>
  </si>
  <si>
    <t>91501</t>
  </si>
  <si>
    <t>STANOVENÍ HLADIN REVMATOIDNÍHO FAKTORU (RF) NEFELO</t>
  </si>
  <si>
    <t>94191</t>
  </si>
  <si>
    <t>FOTOGRAFIE GELU</t>
  </si>
  <si>
    <t>91189</t>
  </si>
  <si>
    <t>STANOVENÍ IgE</t>
  </si>
  <si>
    <t>94193</t>
  </si>
  <si>
    <t>ELEKTROFORÉZA NUKLEOVÝCH KYSELIN</t>
  </si>
  <si>
    <t>91253</t>
  </si>
  <si>
    <t>STANOVENÍ ANTI ds-DNA Ab ELISA</t>
  </si>
  <si>
    <t>91115</t>
  </si>
  <si>
    <t>STANOVENÍ IgG3 RID</t>
  </si>
  <si>
    <t>91159</t>
  </si>
  <si>
    <t>STANOVENÍ C3 SLOŽKY KOMPLEMENTU</t>
  </si>
  <si>
    <t>91113</t>
  </si>
  <si>
    <t>STANOVENÍ IgG2 RID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</si>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</sst>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2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5" fontId="34" fillId="0" borderId="76" xfId="53" applyNumberFormat="1" applyFont="1" applyFill="1" applyBorder="1"/>
    <xf numFmtId="165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8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8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4" fontId="42" fillId="4" borderId="95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101" xfId="0" applyNumberFormat="1" applyFont="1" applyBorder="1"/>
    <xf numFmtId="174" fontId="35" fillId="0" borderId="99" xfId="0" applyNumberFormat="1" applyFont="1" applyBorder="1"/>
    <xf numFmtId="174" fontId="42" fillId="0" borderId="108" xfId="0" applyNumberFormat="1" applyFont="1" applyBorder="1"/>
    <xf numFmtId="174" fontId="35" fillId="0" borderId="109" xfId="0" applyNumberFormat="1" applyFont="1" applyBorder="1"/>
    <xf numFmtId="174" fontId="35" fillId="0" borderId="92" xfId="0" applyNumberFormat="1" applyFont="1" applyBorder="1"/>
    <xf numFmtId="174" fontId="42" fillId="2" borderId="110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42" fillId="0" borderId="95" xfId="0" applyNumberFormat="1" applyFont="1" applyBorder="1"/>
    <xf numFmtId="174" fontId="35" fillId="0" borderId="111" xfId="0" applyNumberFormat="1" applyFont="1" applyBorder="1"/>
    <xf numFmtId="174" fontId="35" fillId="0" borderId="89" xfId="0" applyNumberFormat="1" applyFont="1" applyBorder="1"/>
    <xf numFmtId="175" fontId="42" fillId="2" borderId="95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42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1" xfId="0" applyNumberFormat="1" applyFont="1" applyBorder="1"/>
    <xf numFmtId="175" fontId="42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5" xfId="0" applyNumberFormat="1" applyFont="1" applyFill="1" applyBorder="1" applyAlignment="1">
      <alignment horizontal="center"/>
    </xf>
    <xf numFmtId="176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70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7" fontId="38" fillId="10" borderId="131" xfId="0" applyNumberFormat="1" applyFont="1" applyFill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7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7" xfId="53" applyNumberFormat="1" applyFont="1" applyFill="1" applyBorder="1" applyAlignment="1">
      <alignment horizontal="left"/>
    </xf>
    <xf numFmtId="165" fontId="34" fillId="2" borderId="138" xfId="53" applyNumberFormat="1" applyFont="1" applyFill="1" applyBorder="1" applyAlignment="1">
      <alignment horizontal="left"/>
    </xf>
    <xf numFmtId="165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5" fontId="35" fillId="0" borderId="89" xfId="0" applyNumberFormat="1" applyFont="1" applyFill="1" applyBorder="1"/>
    <xf numFmtId="165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5" fontId="35" fillId="0" borderId="99" xfId="0" applyNumberFormat="1" applyFont="1" applyFill="1" applyBorder="1"/>
    <xf numFmtId="165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6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6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74" fontId="42" fillId="4" borderId="146" xfId="0" applyNumberFormat="1" applyFont="1" applyFill="1" applyBorder="1" applyAlignment="1">
      <alignment horizontal="center"/>
    </xf>
    <xf numFmtId="174" fontId="42" fillId="4" borderId="147" xfId="0" applyNumberFormat="1" applyFont="1" applyFill="1" applyBorder="1" applyAlignment="1">
      <alignment horizontal="center"/>
    </xf>
    <xf numFmtId="174" fontId="35" fillId="0" borderId="148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 wrapText="1"/>
    </xf>
    <xf numFmtId="176" fontId="35" fillId="0" borderId="148" xfId="0" applyNumberFormat="1" applyFont="1" applyBorder="1" applyAlignment="1">
      <alignment horizontal="right"/>
    </xf>
    <xf numFmtId="176" fontId="35" fillId="0" borderId="149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5" fontId="35" fillId="2" borderId="60" xfId="0" applyNumberFormat="1" applyFont="1" applyFill="1" applyBorder="1" applyAlignment="1"/>
    <xf numFmtId="175" fontId="35" fillId="0" borderId="113" xfId="0" applyNumberFormat="1" applyFont="1" applyBorder="1"/>
    <xf numFmtId="175" fontId="35" fillId="0" borderId="152" xfId="0" applyNumberFormat="1" applyFont="1" applyBorder="1"/>
    <xf numFmtId="174" fontId="42" fillId="4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14" xfId="0" applyNumberFormat="1" applyFont="1" applyBorder="1"/>
    <xf numFmtId="174" fontId="42" fillId="2" borderId="60" xfId="0" applyNumberFormat="1" applyFont="1" applyFill="1" applyBorder="1" applyAlignment="1"/>
    <xf numFmtId="174" fontId="35" fillId="0" borderId="152" xfId="0" applyNumberFormat="1" applyFont="1" applyBorder="1"/>
    <xf numFmtId="174" fontId="35" fillId="0" borderId="60" xfId="0" applyNumberFormat="1" applyFont="1" applyBorder="1"/>
    <xf numFmtId="9" fontId="35" fillId="0" borderId="113" xfId="0" applyNumberFormat="1" applyFont="1" applyBorder="1"/>
    <xf numFmtId="174" fontId="42" fillId="4" borderId="153" xfId="0" applyNumberFormat="1" applyFont="1" applyFill="1" applyBorder="1" applyAlignment="1">
      <alignment horizontal="center"/>
    </xf>
    <xf numFmtId="174" fontId="35" fillId="0" borderId="154" xfId="0" applyNumberFormat="1" applyFont="1" applyBorder="1" applyAlignment="1">
      <alignment horizontal="right"/>
    </xf>
    <xf numFmtId="176" fontId="35" fillId="0" borderId="154" xfId="0" applyNumberFormat="1" applyFont="1" applyBorder="1" applyAlignment="1">
      <alignment horizontal="right"/>
    </xf>
    <xf numFmtId="174" fontId="35" fillId="0" borderId="155" xfId="0" applyNumberFormat="1" applyFont="1" applyBorder="1" applyAlignment="1">
      <alignment horizontal="right"/>
    </xf>
    <xf numFmtId="0" fontId="0" fillId="0" borderId="17" xfId="0" applyBorder="1"/>
    <xf numFmtId="174" fontId="42" fillId="4" borderId="35" xfId="0" applyNumberFormat="1" applyFont="1" applyFill="1" applyBorder="1" applyAlignment="1">
      <alignment horizontal="center"/>
    </xf>
    <xf numFmtId="174" fontId="35" fillId="0" borderId="96" xfId="0" applyNumberFormat="1" applyFont="1" applyBorder="1" applyAlignment="1">
      <alignment horizontal="right"/>
    </xf>
    <xf numFmtId="176" fontId="35" fillId="0" borderId="96" xfId="0" applyNumberFormat="1" applyFont="1" applyBorder="1" applyAlignment="1">
      <alignment horizontal="right"/>
    </xf>
    <xf numFmtId="174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31" xfId="0" applyNumberFormat="1" applyFont="1" applyFill="1" applyBorder="1"/>
    <xf numFmtId="170" fontId="35" fillId="0" borderId="99" xfId="0" applyNumberFormat="1" applyFont="1" applyFill="1" applyBorder="1"/>
    <xf numFmtId="170" fontId="35" fillId="0" borderId="92" xfId="0" applyNumberFormat="1" applyFont="1" applyFill="1" applyBorder="1"/>
    <xf numFmtId="0" fontId="42" fillId="0" borderId="9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70" fontId="35" fillId="0" borderId="27" xfId="0" applyNumberFormat="1" applyFont="1" applyFill="1" applyBorder="1"/>
    <xf numFmtId="170" fontId="35" fillId="0" borderId="100" xfId="0" applyNumberFormat="1" applyFont="1" applyFill="1" applyBorder="1"/>
    <xf numFmtId="170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/>
    <xf numFmtId="167" fontId="12" fillId="0" borderId="141" xfId="0" applyNumberFormat="1" applyFont="1" applyBorder="1"/>
    <xf numFmtId="167" fontId="12" fillId="0" borderId="103" xfId="0" applyNumberFormat="1" applyFont="1" applyBorder="1"/>
    <xf numFmtId="167" fontId="5" fillId="0" borderId="141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67" fontId="11" fillId="0" borderId="103" xfId="0" applyNumberFormat="1" applyFont="1" applyBorder="1" applyAlignment="1">
      <alignment horizontal="right"/>
    </xf>
    <xf numFmtId="178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1" xfId="0" applyNumberFormat="1" applyFont="1" applyBorder="1" applyAlignment="1">
      <alignment horizontal="right"/>
    </xf>
    <xf numFmtId="167" fontId="12" fillId="0" borderId="141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167" fontId="12" fillId="0" borderId="103" xfId="0" applyNumberFormat="1" applyFont="1" applyBorder="1" applyAlignment="1">
      <alignment horizontal="right"/>
    </xf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3" fontId="35" fillId="0" borderId="141" xfId="0" applyNumberFormat="1" applyFont="1" applyBorder="1"/>
    <xf numFmtId="9" fontId="35" fillId="0" borderId="141" xfId="0" applyNumberFormat="1" applyFont="1" applyBorder="1"/>
    <xf numFmtId="167" fontId="35" fillId="0" borderId="141" xfId="0" applyNumberFormat="1" applyFont="1" applyBorder="1"/>
    <xf numFmtId="167" fontId="35" fillId="0" borderId="103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7" fontId="12" fillId="0" borderId="52" xfId="0" applyNumberFormat="1" applyFont="1" applyBorder="1"/>
    <xf numFmtId="167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7" fontId="11" fillId="0" borderId="53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7" fontId="12" fillId="0" borderId="2" xfId="0" applyNumberFormat="1" applyFont="1" applyBorder="1"/>
    <xf numFmtId="167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1.0086336365817896</c:v>
                </c:pt>
                <c:pt idx="1">
                  <c:v>1.029102697260843</c:v>
                </c:pt>
                <c:pt idx="2">
                  <c:v>1.1274422308201724</c:v>
                </c:pt>
                <c:pt idx="3">
                  <c:v>1.1559628202321981</c:v>
                </c:pt>
                <c:pt idx="4">
                  <c:v>1.183114703322139</c:v>
                </c:pt>
                <c:pt idx="5">
                  <c:v>1.1569764145055947</c:v>
                </c:pt>
                <c:pt idx="6">
                  <c:v>1.1418134827923094</c:v>
                </c:pt>
                <c:pt idx="7">
                  <c:v>1.1076633629315775</c:v>
                </c:pt>
                <c:pt idx="8">
                  <c:v>1.1125217791528947</c:v>
                </c:pt>
                <c:pt idx="9">
                  <c:v>1.1238644222453018</c:v>
                </c:pt>
                <c:pt idx="10">
                  <c:v>1.0890764020093049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719168"/>
        <c:axId val="13277210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1.2215651096328128</c:v>
                </c:pt>
                <c:pt idx="1">
                  <c:v>1.2215651096328128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8087808"/>
        <c:axId val="1328089728"/>
      </c:scatterChart>
      <c:catAx>
        <c:axId val="132771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2772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721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7719168"/>
        <c:crosses val="autoZero"/>
        <c:crossBetween val="between"/>
      </c:valAx>
      <c:valAx>
        <c:axId val="13280878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8089728"/>
        <c:crosses val="max"/>
        <c:crossBetween val="midCat"/>
      </c:valAx>
      <c:valAx>
        <c:axId val="1328089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80878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1.0084248149093695</c:v>
                </c:pt>
                <c:pt idx="1">
                  <c:v>0.99864059395587168</c:v>
                </c:pt>
                <c:pt idx="2">
                  <c:v>0.97092928303119397</c:v>
                </c:pt>
                <c:pt idx="3">
                  <c:v>0.96665314982229322</c:v>
                </c:pt>
                <c:pt idx="4">
                  <c:v>0.98321129655431372</c:v>
                </c:pt>
                <c:pt idx="5">
                  <c:v>0.97576095716322608</c:v>
                </c:pt>
                <c:pt idx="6">
                  <c:v>0.97333969725896641</c:v>
                </c:pt>
                <c:pt idx="7">
                  <c:v>0.97877668372157722</c:v>
                </c:pt>
                <c:pt idx="8">
                  <c:v>0.96687447197389276</c:v>
                </c:pt>
                <c:pt idx="9">
                  <c:v>0.96633608665948123</c:v>
                </c:pt>
                <c:pt idx="10">
                  <c:v>0.97796989413173219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795840"/>
        <c:axId val="16497981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124288"/>
        <c:axId val="1650429952"/>
      </c:scatterChart>
      <c:catAx>
        <c:axId val="164979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979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97981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49795840"/>
        <c:crosses val="autoZero"/>
        <c:crossBetween val="between"/>
      </c:valAx>
      <c:valAx>
        <c:axId val="16501242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50429952"/>
        <c:crosses val="max"/>
        <c:crossBetween val="midCat"/>
      </c:valAx>
      <c:valAx>
        <c:axId val="165042995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65012428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334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336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8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1735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320</v>
      </c>
      <c r="C15" s="51" t="s">
        <v>330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2393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8" t="s">
        <v>2394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2424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3200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3209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3214</v>
      </c>
      <c r="C27" s="51" t="s">
        <v>333</v>
      </c>
    </row>
    <row r="28" spans="1:3" ht="14.4" customHeight="1" x14ac:dyDescent="0.3">
      <c r="A28" s="273" t="str">
        <f t="shared" si="4"/>
        <v>ZV Vykáz.-A Detail</v>
      </c>
      <c r="B28" s="184" t="s">
        <v>3391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3801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3991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4459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1735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3</v>
      </c>
      <c r="G3" s="47">
        <f>SUBTOTAL(9,G6:G1048576)</f>
        <v>444.54</v>
      </c>
      <c r="H3" s="48">
        <f>IF(M3=0,0,G3/M3)</f>
        <v>1.9856800604306827E-3</v>
      </c>
      <c r="I3" s="47">
        <f>SUBTOTAL(9,I6:I1048576)</f>
        <v>2057</v>
      </c>
      <c r="J3" s="47">
        <f>SUBTOTAL(9,J6:J1048576)</f>
        <v>223428.3833669103</v>
      </c>
      <c r="K3" s="48">
        <f>IF(M3=0,0,J3/M3)</f>
        <v>0.99801431993956924</v>
      </c>
      <c r="L3" s="47">
        <f>SUBTOTAL(9,L6:L1048576)</f>
        <v>2060</v>
      </c>
      <c r="M3" s="49">
        <f>SUBTOTAL(9,M6:M1048576)</f>
        <v>223872.92336691031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1" t="s">
        <v>163</v>
      </c>
      <c r="B5" s="689" t="s">
        <v>164</v>
      </c>
      <c r="C5" s="689" t="s">
        <v>90</v>
      </c>
      <c r="D5" s="689" t="s">
        <v>165</v>
      </c>
      <c r="E5" s="689" t="s">
        <v>166</v>
      </c>
      <c r="F5" s="690" t="s">
        <v>28</v>
      </c>
      <c r="G5" s="690" t="s">
        <v>14</v>
      </c>
      <c r="H5" s="673" t="s">
        <v>167</v>
      </c>
      <c r="I5" s="672" t="s">
        <v>28</v>
      </c>
      <c r="J5" s="690" t="s">
        <v>14</v>
      </c>
      <c r="K5" s="673" t="s">
        <v>167</v>
      </c>
      <c r="L5" s="672" t="s">
        <v>28</v>
      </c>
      <c r="M5" s="691" t="s">
        <v>14</v>
      </c>
    </row>
    <row r="6" spans="1:13" ht="14.4" customHeight="1" x14ac:dyDescent="0.3">
      <c r="A6" s="653" t="s">
        <v>570</v>
      </c>
      <c r="B6" s="654" t="s">
        <v>1656</v>
      </c>
      <c r="C6" s="654" t="s">
        <v>1334</v>
      </c>
      <c r="D6" s="654" t="s">
        <v>1269</v>
      </c>
      <c r="E6" s="654" t="s">
        <v>1657</v>
      </c>
      <c r="F6" s="657"/>
      <c r="G6" s="657"/>
      <c r="H6" s="675">
        <v>0</v>
      </c>
      <c r="I6" s="657">
        <v>1</v>
      </c>
      <c r="J6" s="657">
        <v>250.82000000000005</v>
      </c>
      <c r="K6" s="675">
        <v>1</v>
      </c>
      <c r="L6" s="657">
        <v>1</v>
      </c>
      <c r="M6" s="658">
        <v>250.82000000000005</v>
      </c>
    </row>
    <row r="7" spans="1:13" ht="14.4" customHeight="1" x14ac:dyDescent="0.3">
      <c r="A7" s="659" t="s">
        <v>570</v>
      </c>
      <c r="B7" s="660" t="s">
        <v>1656</v>
      </c>
      <c r="C7" s="660" t="s">
        <v>1268</v>
      </c>
      <c r="D7" s="660" t="s">
        <v>1269</v>
      </c>
      <c r="E7" s="660" t="s">
        <v>1658</v>
      </c>
      <c r="F7" s="663"/>
      <c r="G7" s="663"/>
      <c r="H7" s="676">
        <v>0</v>
      </c>
      <c r="I7" s="663">
        <v>1</v>
      </c>
      <c r="J7" s="663">
        <v>73.439833816548841</v>
      </c>
      <c r="K7" s="676">
        <v>1</v>
      </c>
      <c r="L7" s="663">
        <v>1</v>
      </c>
      <c r="M7" s="664">
        <v>73.439833816548841</v>
      </c>
    </row>
    <row r="8" spans="1:13" ht="14.4" customHeight="1" x14ac:dyDescent="0.3">
      <c r="A8" s="659" t="s">
        <v>570</v>
      </c>
      <c r="B8" s="660" t="s">
        <v>1656</v>
      </c>
      <c r="C8" s="660" t="s">
        <v>1312</v>
      </c>
      <c r="D8" s="660" t="s">
        <v>1313</v>
      </c>
      <c r="E8" s="660" t="s">
        <v>1314</v>
      </c>
      <c r="F8" s="663"/>
      <c r="G8" s="663"/>
      <c r="H8" s="676">
        <v>0</v>
      </c>
      <c r="I8" s="663">
        <v>48</v>
      </c>
      <c r="J8" s="663">
        <v>3404.52</v>
      </c>
      <c r="K8" s="676">
        <v>1</v>
      </c>
      <c r="L8" s="663">
        <v>48</v>
      </c>
      <c r="M8" s="664">
        <v>3404.52</v>
      </c>
    </row>
    <row r="9" spans="1:13" ht="14.4" customHeight="1" x14ac:dyDescent="0.3">
      <c r="A9" s="659" t="s">
        <v>570</v>
      </c>
      <c r="B9" s="660" t="s">
        <v>1659</v>
      </c>
      <c r="C9" s="660" t="s">
        <v>1245</v>
      </c>
      <c r="D9" s="660" t="s">
        <v>1660</v>
      </c>
      <c r="E9" s="660" t="s">
        <v>1661</v>
      </c>
      <c r="F9" s="663"/>
      <c r="G9" s="663"/>
      <c r="H9" s="676">
        <v>0</v>
      </c>
      <c r="I9" s="663">
        <v>1</v>
      </c>
      <c r="J9" s="663">
        <v>103.63</v>
      </c>
      <c r="K9" s="676">
        <v>1</v>
      </c>
      <c r="L9" s="663">
        <v>1</v>
      </c>
      <c r="M9" s="664">
        <v>103.63</v>
      </c>
    </row>
    <row r="10" spans="1:13" ht="14.4" customHeight="1" x14ac:dyDescent="0.3">
      <c r="A10" s="659" t="s">
        <v>570</v>
      </c>
      <c r="B10" s="660" t="s">
        <v>1662</v>
      </c>
      <c r="C10" s="660" t="s">
        <v>1330</v>
      </c>
      <c r="D10" s="660" t="s">
        <v>1331</v>
      </c>
      <c r="E10" s="660" t="s">
        <v>1332</v>
      </c>
      <c r="F10" s="663"/>
      <c r="G10" s="663"/>
      <c r="H10" s="676">
        <v>0</v>
      </c>
      <c r="I10" s="663">
        <v>1</v>
      </c>
      <c r="J10" s="663">
        <v>380.5200000000001</v>
      </c>
      <c r="K10" s="676">
        <v>1</v>
      </c>
      <c r="L10" s="663">
        <v>1</v>
      </c>
      <c r="M10" s="664">
        <v>380.5200000000001</v>
      </c>
    </row>
    <row r="11" spans="1:13" ht="14.4" customHeight="1" x14ac:dyDescent="0.3">
      <c r="A11" s="659" t="s">
        <v>570</v>
      </c>
      <c r="B11" s="660" t="s">
        <v>1663</v>
      </c>
      <c r="C11" s="660" t="s">
        <v>1261</v>
      </c>
      <c r="D11" s="660" t="s">
        <v>1262</v>
      </c>
      <c r="E11" s="660" t="s">
        <v>1263</v>
      </c>
      <c r="F11" s="663"/>
      <c r="G11" s="663"/>
      <c r="H11" s="676">
        <v>0</v>
      </c>
      <c r="I11" s="663">
        <v>2</v>
      </c>
      <c r="J11" s="663">
        <v>225.50000000000006</v>
      </c>
      <c r="K11" s="676">
        <v>1</v>
      </c>
      <c r="L11" s="663">
        <v>2</v>
      </c>
      <c r="M11" s="664">
        <v>225.50000000000006</v>
      </c>
    </row>
    <row r="12" spans="1:13" ht="14.4" customHeight="1" x14ac:dyDescent="0.3">
      <c r="A12" s="659" t="s">
        <v>570</v>
      </c>
      <c r="B12" s="660" t="s">
        <v>1664</v>
      </c>
      <c r="C12" s="660" t="s">
        <v>1320</v>
      </c>
      <c r="D12" s="660" t="s">
        <v>1665</v>
      </c>
      <c r="E12" s="660" t="s">
        <v>1322</v>
      </c>
      <c r="F12" s="663"/>
      <c r="G12" s="663"/>
      <c r="H12" s="676">
        <v>0</v>
      </c>
      <c r="I12" s="663">
        <v>2</v>
      </c>
      <c r="J12" s="663">
        <v>1311.54</v>
      </c>
      <c r="K12" s="676">
        <v>1</v>
      </c>
      <c r="L12" s="663">
        <v>2</v>
      </c>
      <c r="M12" s="664">
        <v>1311.54</v>
      </c>
    </row>
    <row r="13" spans="1:13" ht="14.4" customHeight="1" x14ac:dyDescent="0.3">
      <c r="A13" s="659" t="s">
        <v>570</v>
      </c>
      <c r="B13" s="660" t="s">
        <v>1666</v>
      </c>
      <c r="C13" s="660" t="s">
        <v>1300</v>
      </c>
      <c r="D13" s="660" t="s">
        <v>1301</v>
      </c>
      <c r="E13" s="660" t="s">
        <v>1302</v>
      </c>
      <c r="F13" s="663"/>
      <c r="G13" s="663"/>
      <c r="H13" s="676">
        <v>0</v>
      </c>
      <c r="I13" s="663">
        <v>1</v>
      </c>
      <c r="J13" s="663">
        <v>30.650034045834161</v>
      </c>
      <c r="K13" s="676">
        <v>1</v>
      </c>
      <c r="L13" s="663">
        <v>1</v>
      </c>
      <c r="M13" s="664">
        <v>30.650034045834161</v>
      </c>
    </row>
    <row r="14" spans="1:13" ht="14.4" customHeight="1" x14ac:dyDescent="0.3">
      <c r="A14" s="659" t="s">
        <v>570</v>
      </c>
      <c r="B14" s="660" t="s">
        <v>1667</v>
      </c>
      <c r="C14" s="660" t="s">
        <v>1288</v>
      </c>
      <c r="D14" s="660" t="s">
        <v>1668</v>
      </c>
      <c r="E14" s="660" t="s">
        <v>832</v>
      </c>
      <c r="F14" s="663"/>
      <c r="G14" s="663"/>
      <c r="H14" s="676">
        <v>0</v>
      </c>
      <c r="I14" s="663">
        <v>1</v>
      </c>
      <c r="J14" s="663">
        <v>145.07</v>
      </c>
      <c r="K14" s="676">
        <v>1</v>
      </c>
      <c r="L14" s="663">
        <v>1</v>
      </c>
      <c r="M14" s="664">
        <v>145.07</v>
      </c>
    </row>
    <row r="15" spans="1:13" ht="14.4" customHeight="1" x14ac:dyDescent="0.3">
      <c r="A15" s="659" t="s">
        <v>570</v>
      </c>
      <c r="B15" s="660" t="s">
        <v>1669</v>
      </c>
      <c r="C15" s="660" t="s">
        <v>1324</v>
      </c>
      <c r="D15" s="660" t="s">
        <v>1254</v>
      </c>
      <c r="E15" s="660" t="s">
        <v>1325</v>
      </c>
      <c r="F15" s="663"/>
      <c r="G15" s="663"/>
      <c r="H15" s="676">
        <v>0</v>
      </c>
      <c r="I15" s="663">
        <v>1</v>
      </c>
      <c r="J15" s="663">
        <v>356.50000000000006</v>
      </c>
      <c r="K15" s="676">
        <v>1</v>
      </c>
      <c r="L15" s="663">
        <v>1</v>
      </c>
      <c r="M15" s="664">
        <v>356.50000000000006</v>
      </c>
    </row>
    <row r="16" spans="1:13" ht="14.4" customHeight="1" x14ac:dyDescent="0.3">
      <c r="A16" s="659" t="s">
        <v>570</v>
      </c>
      <c r="B16" s="660" t="s">
        <v>1669</v>
      </c>
      <c r="C16" s="660" t="s">
        <v>1327</v>
      </c>
      <c r="D16" s="660" t="s">
        <v>1254</v>
      </c>
      <c r="E16" s="660" t="s">
        <v>1328</v>
      </c>
      <c r="F16" s="663"/>
      <c r="G16" s="663"/>
      <c r="H16" s="676">
        <v>0</v>
      </c>
      <c r="I16" s="663">
        <v>19</v>
      </c>
      <c r="J16" s="663">
        <v>7866.0068394705104</v>
      </c>
      <c r="K16" s="676">
        <v>1</v>
      </c>
      <c r="L16" s="663">
        <v>19</v>
      </c>
      <c r="M16" s="664">
        <v>7866.0068394705104</v>
      </c>
    </row>
    <row r="17" spans="1:13" ht="14.4" customHeight="1" x14ac:dyDescent="0.3">
      <c r="A17" s="659" t="s">
        <v>570</v>
      </c>
      <c r="B17" s="660" t="s">
        <v>1669</v>
      </c>
      <c r="C17" s="660" t="s">
        <v>1253</v>
      </c>
      <c r="D17" s="660" t="s">
        <v>1254</v>
      </c>
      <c r="E17" s="660" t="s">
        <v>1255</v>
      </c>
      <c r="F17" s="663"/>
      <c r="G17" s="663"/>
      <c r="H17" s="676">
        <v>0</v>
      </c>
      <c r="I17" s="663">
        <v>5</v>
      </c>
      <c r="J17" s="663">
        <v>2461</v>
      </c>
      <c r="K17" s="676">
        <v>1</v>
      </c>
      <c r="L17" s="663">
        <v>5</v>
      </c>
      <c r="M17" s="664">
        <v>2461</v>
      </c>
    </row>
    <row r="18" spans="1:13" ht="14.4" customHeight="1" x14ac:dyDescent="0.3">
      <c r="A18" s="659" t="s">
        <v>570</v>
      </c>
      <c r="B18" s="660" t="s">
        <v>1670</v>
      </c>
      <c r="C18" s="660" t="s">
        <v>588</v>
      </c>
      <c r="D18" s="660" t="s">
        <v>589</v>
      </c>
      <c r="E18" s="660" t="s">
        <v>590</v>
      </c>
      <c r="F18" s="663">
        <v>1</v>
      </c>
      <c r="G18" s="663">
        <v>100.88000000000002</v>
      </c>
      <c r="H18" s="676">
        <v>1</v>
      </c>
      <c r="I18" s="663"/>
      <c r="J18" s="663"/>
      <c r="K18" s="676">
        <v>0</v>
      </c>
      <c r="L18" s="663">
        <v>1</v>
      </c>
      <c r="M18" s="664">
        <v>100.88000000000002</v>
      </c>
    </row>
    <row r="19" spans="1:13" ht="14.4" customHeight="1" x14ac:dyDescent="0.3">
      <c r="A19" s="659" t="s">
        <v>570</v>
      </c>
      <c r="B19" s="660" t="s">
        <v>1671</v>
      </c>
      <c r="C19" s="660" t="s">
        <v>1296</v>
      </c>
      <c r="D19" s="660" t="s">
        <v>1297</v>
      </c>
      <c r="E19" s="660" t="s">
        <v>1298</v>
      </c>
      <c r="F19" s="663"/>
      <c r="G19" s="663"/>
      <c r="H19" s="676">
        <v>0</v>
      </c>
      <c r="I19" s="663">
        <v>1</v>
      </c>
      <c r="J19" s="663">
        <v>135.21000000000004</v>
      </c>
      <c r="K19" s="676">
        <v>1</v>
      </c>
      <c r="L19" s="663">
        <v>1</v>
      </c>
      <c r="M19" s="664">
        <v>135.21000000000004</v>
      </c>
    </row>
    <row r="20" spans="1:13" ht="14.4" customHeight="1" x14ac:dyDescent="0.3">
      <c r="A20" s="659" t="s">
        <v>570</v>
      </c>
      <c r="B20" s="660" t="s">
        <v>1672</v>
      </c>
      <c r="C20" s="660" t="s">
        <v>1265</v>
      </c>
      <c r="D20" s="660" t="s">
        <v>1266</v>
      </c>
      <c r="E20" s="660" t="s">
        <v>881</v>
      </c>
      <c r="F20" s="663"/>
      <c r="G20" s="663"/>
      <c r="H20" s="676">
        <v>0</v>
      </c>
      <c r="I20" s="663">
        <v>2</v>
      </c>
      <c r="J20" s="663">
        <v>91.190029846785407</v>
      </c>
      <c r="K20" s="676">
        <v>1</v>
      </c>
      <c r="L20" s="663">
        <v>2</v>
      </c>
      <c r="M20" s="664">
        <v>91.190029846785407</v>
      </c>
    </row>
    <row r="21" spans="1:13" ht="14.4" customHeight="1" x14ac:dyDescent="0.3">
      <c r="A21" s="659" t="s">
        <v>570</v>
      </c>
      <c r="B21" s="660" t="s">
        <v>1673</v>
      </c>
      <c r="C21" s="660" t="s">
        <v>1304</v>
      </c>
      <c r="D21" s="660" t="s">
        <v>1305</v>
      </c>
      <c r="E21" s="660" t="s">
        <v>1306</v>
      </c>
      <c r="F21" s="663"/>
      <c r="G21" s="663"/>
      <c r="H21" s="676">
        <v>0</v>
      </c>
      <c r="I21" s="663">
        <v>1</v>
      </c>
      <c r="J21" s="663">
        <v>46.219624648662901</v>
      </c>
      <c r="K21" s="676">
        <v>1</v>
      </c>
      <c r="L21" s="663">
        <v>1</v>
      </c>
      <c r="M21" s="664">
        <v>46.219624648662901</v>
      </c>
    </row>
    <row r="22" spans="1:13" ht="14.4" customHeight="1" x14ac:dyDescent="0.3">
      <c r="A22" s="659" t="s">
        <v>570</v>
      </c>
      <c r="B22" s="660" t="s">
        <v>1674</v>
      </c>
      <c r="C22" s="660" t="s">
        <v>830</v>
      </c>
      <c r="D22" s="660" t="s">
        <v>831</v>
      </c>
      <c r="E22" s="660" t="s">
        <v>832</v>
      </c>
      <c r="F22" s="663"/>
      <c r="G22" s="663"/>
      <c r="H22" s="676">
        <v>0</v>
      </c>
      <c r="I22" s="663">
        <v>1</v>
      </c>
      <c r="J22" s="663">
        <v>151.12</v>
      </c>
      <c r="K22" s="676">
        <v>1</v>
      </c>
      <c r="L22" s="663">
        <v>1</v>
      </c>
      <c r="M22" s="664">
        <v>151.12</v>
      </c>
    </row>
    <row r="23" spans="1:13" ht="14.4" customHeight="1" x14ac:dyDescent="0.3">
      <c r="A23" s="659" t="s">
        <v>570</v>
      </c>
      <c r="B23" s="660" t="s">
        <v>1675</v>
      </c>
      <c r="C23" s="660" t="s">
        <v>1242</v>
      </c>
      <c r="D23" s="660" t="s">
        <v>1676</v>
      </c>
      <c r="E23" s="660" t="s">
        <v>836</v>
      </c>
      <c r="F23" s="663"/>
      <c r="G23" s="663"/>
      <c r="H23" s="676">
        <v>0</v>
      </c>
      <c r="I23" s="663">
        <v>1</v>
      </c>
      <c r="J23" s="663">
        <v>101.27</v>
      </c>
      <c r="K23" s="676">
        <v>1</v>
      </c>
      <c r="L23" s="663">
        <v>1</v>
      </c>
      <c r="M23" s="664">
        <v>101.27</v>
      </c>
    </row>
    <row r="24" spans="1:13" ht="14.4" customHeight="1" x14ac:dyDescent="0.3">
      <c r="A24" s="659" t="s">
        <v>570</v>
      </c>
      <c r="B24" s="660" t="s">
        <v>1677</v>
      </c>
      <c r="C24" s="660" t="s">
        <v>1292</v>
      </c>
      <c r="D24" s="660" t="s">
        <v>1293</v>
      </c>
      <c r="E24" s="660" t="s">
        <v>1294</v>
      </c>
      <c r="F24" s="663"/>
      <c r="G24" s="663"/>
      <c r="H24" s="676">
        <v>0</v>
      </c>
      <c r="I24" s="663">
        <v>1</v>
      </c>
      <c r="J24" s="663">
        <v>82.09999999999998</v>
      </c>
      <c r="K24" s="676">
        <v>1</v>
      </c>
      <c r="L24" s="663">
        <v>1</v>
      </c>
      <c r="M24" s="664">
        <v>82.09999999999998</v>
      </c>
    </row>
    <row r="25" spans="1:13" ht="14.4" customHeight="1" x14ac:dyDescent="0.3">
      <c r="A25" s="659" t="s">
        <v>570</v>
      </c>
      <c r="B25" s="660" t="s">
        <v>1678</v>
      </c>
      <c r="C25" s="660" t="s">
        <v>1272</v>
      </c>
      <c r="D25" s="660" t="s">
        <v>1273</v>
      </c>
      <c r="E25" s="660" t="s">
        <v>1679</v>
      </c>
      <c r="F25" s="663"/>
      <c r="G25" s="663"/>
      <c r="H25" s="676">
        <v>0</v>
      </c>
      <c r="I25" s="663">
        <v>1</v>
      </c>
      <c r="J25" s="663">
        <v>171.96</v>
      </c>
      <c r="K25" s="676">
        <v>1</v>
      </c>
      <c r="L25" s="663">
        <v>1</v>
      </c>
      <c r="M25" s="664">
        <v>171.96</v>
      </c>
    </row>
    <row r="26" spans="1:13" ht="14.4" customHeight="1" x14ac:dyDescent="0.3">
      <c r="A26" s="659" t="s">
        <v>570</v>
      </c>
      <c r="B26" s="660" t="s">
        <v>1680</v>
      </c>
      <c r="C26" s="660" t="s">
        <v>1352</v>
      </c>
      <c r="D26" s="660" t="s">
        <v>1681</v>
      </c>
      <c r="E26" s="660" t="s">
        <v>1682</v>
      </c>
      <c r="F26" s="663"/>
      <c r="G26" s="663"/>
      <c r="H26" s="676"/>
      <c r="I26" s="663">
        <v>0</v>
      </c>
      <c r="J26" s="663">
        <v>0</v>
      </c>
      <c r="K26" s="676"/>
      <c r="L26" s="663">
        <v>0</v>
      </c>
      <c r="M26" s="664">
        <v>0</v>
      </c>
    </row>
    <row r="27" spans="1:13" ht="14.4" customHeight="1" x14ac:dyDescent="0.3">
      <c r="A27" s="659" t="s">
        <v>570</v>
      </c>
      <c r="B27" s="660" t="s">
        <v>1680</v>
      </c>
      <c r="C27" s="660" t="s">
        <v>1356</v>
      </c>
      <c r="D27" s="660" t="s">
        <v>1681</v>
      </c>
      <c r="E27" s="660" t="s">
        <v>1683</v>
      </c>
      <c r="F27" s="663"/>
      <c r="G27" s="663"/>
      <c r="H27" s="676">
        <v>0</v>
      </c>
      <c r="I27" s="663">
        <v>1</v>
      </c>
      <c r="J27" s="663">
        <v>139.32999999999998</v>
      </c>
      <c r="K27" s="676">
        <v>1</v>
      </c>
      <c r="L27" s="663">
        <v>1</v>
      </c>
      <c r="M27" s="664">
        <v>139.32999999999998</v>
      </c>
    </row>
    <row r="28" spans="1:13" ht="14.4" customHeight="1" x14ac:dyDescent="0.3">
      <c r="A28" s="659" t="s">
        <v>570</v>
      </c>
      <c r="B28" s="660" t="s">
        <v>1684</v>
      </c>
      <c r="C28" s="660" t="s">
        <v>1257</v>
      </c>
      <c r="D28" s="660" t="s">
        <v>1258</v>
      </c>
      <c r="E28" s="660" t="s">
        <v>1685</v>
      </c>
      <c r="F28" s="663"/>
      <c r="G28" s="663"/>
      <c r="H28" s="676">
        <v>0</v>
      </c>
      <c r="I28" s="663">
        <v>1</v>
      </c>
      <c r="J28" s="663">
        <v>218.52000000000004</v>
      </c>
      <c r="K28" s="676">
        <v>1</v>
      </c>
      <c r="L28" s="663">
        <v>1</v>
      </c>
      <c r="M28" s="664">
        <v>218.52000000000004</v>
      </c>
    </row>
    <row r="29" spans="1:13" ht="14.4" customHeight="1" x14ac:dyDescent="0.3">
      <c r="A29" s="659" t="s">
        <v>570</v>
      </c>
      <c r="B29" s="660" t="s">
        <v>1684</v>
      </c>
      <c r="C29" s="660" t="s">
        <v>1231</v>
      </c>
      <c r="D29" s="660" t="s">
        <v>1686</v>
      </c>
      <c r="E29" s="660" t="s">
        <v>1687</v>
      </c>
      <c r="F29" s="663"/>
      <c r="G29" s="663"/>
      <c r="H29" s="676">
        <v>0</v>
      </c>
      <c r="I29" s="663">
        <v>430</v>
      </c>
      <c r="J29" s="663">
        <v>15630.902942774883</v>
      </c>
      <c r="K29" s="676">
        <v>1</v>
      </c>
      <c r="L29" s="663">
        <v>430</v>
      </c>
      <c r="M29" s="664">
        <v>15630.902942774883</v>
      </c>
    </row>
    <row r="30" spans="1:13" ht="14.4" customHeight="1" x14ac:dyDescent="0.3">
      <c r="A30" s="659" t="s">
        <v>570</v>
      </c>
      <c r="B30" s="660" t="s">
        <v>1684</v>
      </c>
      <c r="C30" s="660" t="s">
        <v>1337</v>
      </c>
      <c r="D30" s="660" t="s">
        <v>1688</v>
      </c>
      <c r="E30" s="660" t="s">
        <v>1689</v>
      </c>
      <c r="F30" s="663"/>
      <c r="G30" s="663"/>
      <c r="H30" s="676">
        <v>0</v>
      </c>
      <c r="I30" s="663">
        <v>2</v>
      </c>
      <c r="J30" s="663">
        <v>743.02</v>
      </c>
      <c r="K30" s="676">
        <v>1</v>
      </c>
      <c r="L30" s="663">
        <v>2</v>
      </c>
      <c r="M30" s="664">
        <v>743.02</v>
      </c>
    </row>
    <row r="31" spans="1:13" ht="14.4" customHeight="1" x14ac:dyDescent="0.3">
      <c r="A31" s="659" t="s">
        <v>570</v>
      </c>
      <c r="B31" s="660" t="s">
        <v>1690</v>
      </c>
      <c r="C31" s="660" t="s">
        <v>1455</v>
      </c>
      <c r="D31" s="660" t="s">
        <v>1456</v>
      </c>
      <c r="E31" s="660" t="s">
        <v>1457</v>
      </c>
      <c r="F31" s="663">
        <v>1</v>
      </c>
      <c r="G31" s="663">
        <v>171.59</v>
      </c>
      <c r="H31" s="676">
        <v>1</v>
      </c>
      <c r="I31" s="663"/>
      <c r="J31" s="663"/>
      <c r="K31" s="676">
        <v>0</v>
      </c>
      <c r="L31" s="663">
        <v>1</v>
      </c>
      <c r="M31" s="664">
        <v>171.59</v>
      </c>
    </row>
    <row r="32" spans="1:13" ht="14.4" customHeight="1" x14ac:dyDescent="0.3">
      <c r="A32" s="659" t="s">
        <v>570</v>
      </c>
      <c r="B32" s="660" t="s">
        <v>1690</v>
      </c>
      <c r="C32" s="660" t="s">
        <v>1401</v>
      </c>
      <c r="D32" s="660" t="s">
        <v>1691</v>
      </c>
      <c r="E32" s="660" t="s">
        <v>1692</v>
      </c>
      <c r="F32" s="663"/>
      <c r="G32" s="663"/>
      <c r="H32" s="676">
        <v>0</v>
      </c>
      <c r="I32" s="663">
        <v>117</v>
      </c>
      <c r="J32" s="663">
        <v>16821.792315529376</v>
      </c>
      <c r="K32" s="676">
        <v>1</v>
      </c>
      <c r="L32" s="663">
        <v>117</v>
      </c>
      <c r="M32" s="664">
        <v>16821.792315529376</v>
      </c>
    </row>
    <row r="33" spans="1:13" ht="14.4" customHeight="1" x14ac:dyDescent="0.3">
      <c r="A33" s="659" t="s">
        <v>570</v>
      </c>
      <c r="B33" s="660" t="s">
        <v>1690</v>
      </c>
      <c r="C33" s="660" t="s">
        <v>1417</v>
      </c>
      <c r="D33" s="660" t="s">
        <v>1693</v>
      </c>
      <c r="E33" s="660" t="s">
        <v>1694</v>
      </c>
      <c r="F33" s="663"/>
      <c r="G33" s="663"/>
      <c r="H33" s="676">
        <v>0</v>
      </c>
      <c r="I33" s="663">
        <v>129.99999999999997</v>
      </c>
      <c r="J33" s="663">
        <v>13017.595111426921</v>
      </c>
      <c r="K33" s="676">
        <v>1</v>
      </c>
      <c r="L33" s="663">
        <v>129.99999999999997</v>
      </c>
      <c r="M33" s="664">
        <v>13017.595111426921</v>
      </c>
    </row>
    <row r="34" spans="1:13" ht="14.4" customHeight="1" x14ac:dyDescent="0.3">
      <c r="A34" s="659" t="s">
        <v>570</v>
      </c>
      <c r="B34" s="660" t="s">
        <v>1695</v>
      </c>
      <c r="C34" s="660" t="s">
        <v>1463</v>
      </c>
      <c r="D34" s="660" t="s">
        <v>1464</v>
      </c>
      <c r="E34" s="660" t="s">
        <v>1696</v>
      </c>
      <c r="F34" s="663"/>
      <c r="G34" s="663"/>
      <c r="H34" s="676">
        <v>0</v>
      </c>
      <c r="I34" s="663">
        <v>22</v>
      </c>
      <c r="J34" s="663">
        <v>3009.7596429329305</v>
      </c>
      <c r="K34" s="676">
        <v>1</v>
      </c>
      <c r="L34" s="663">
        <v>22</v>
      </c>
      <c r="M34" s="664">
        <v>3009.7596429329305</v>
      </c>
    </row>
    <row r="35" spans="1:13" ht="14.4" customHeight="1" x14ac:dyDescent="0.3">
      <c r="A35" s="659" t="s">
        <v>570</v>
      </c>
      <c r="B35" s="660" t="s">
        <v>1695</v>
      </c>
      <c r="C35" s="660" t="s">
        <v>1471</v>
      </c>
      <c r="D35" s="660" t="s">
        <v>1697</v>
      </c>
      <c r="E35" s="660" t="s">
        <v>1698</v>
      </c>
      <c r="F35" s="663"/>
      <c r="G35" s="663"/>
      <c r="H35" s="676">
        <v>0</v>
      </c>
      <c r="I35" s="663">
        <v>21</v>
      </c>
      <c r="J35" s="663">
        <v>1579.62</v>
      </c>
      <c r="K35" s="676">
        <v>1</v>
      </c>
      <c r="L35" s="663">
        <v>21</v>
      </c>
      <c r="M35" s="664">
        <v>1579.62</v>
      </c>
    </row>
    <row r="36" spans="1:13" ht="14.4" customHeight="1" x14ac:dyDescent="0.3">
      <c r="A36" s="659" t="s">
        <v>570</v>
      </c>
      <c r="B36" s="660" t="s">
        <v>1699</v>
      </c>
      <c r="C36" s="660" t="s">
        <v>1475</v>
      </c>
      <c r="D36" s="660" t="s">
        <v>1476</v>
      </c>
      <c r="E36" s="660" t="s">
        <v>1477</v>
      </c>
      <c r="F36" s="663"/>
      <c r="G36" s="663"/>
      <c r="H36" s="676">
        <v>0</v>
      </c>
      <c r="I36" s="663">
        <v>47</v>
      </c>
      <c r="J36" s="663">
        <v>4903.8735917510057</v>
      </c>
      <c r="K36" s="676">
        <v>1</v>
      </c>
      <c r="L36" s="663">
        <v>47</v>
      </c>
      <c r="M36" s="664">
        <v>4903.8735917510057</v>
      </c>
    </row>
    <row r="37" spans="1:13" ht="14.4" customHeight="1" x14ac:dyDescent="0.3">
      <c r="A37" s="659" t="s">
        <v>570</v>
      </c>
      <c r="B37" s="660" t="s">
        <v>1699</v>
      </c>
      <c r="C37" s="660" t="s">
        <v>1479</v>
      </c>
      <c r="D37" s="660" t="s">
        <v>1700</v>
      </c>
      <c r="E37" s="660" t="s">
        <v>1701</v>
      </c>
      <c r="F37" s="663"/>
      <c r="G37" s="663"/>
      <c r="H37" s="676">
        <v>0</v>
      </c>
      <c r="I37" s="663">
        <v>39</v>
      </c>
      <c r="J37" s="663">
        <v>2886.0000059284421</v>
      </c>
      <c r="K37" s="676">
        <v>1</v>
      </c>
      <c r="L37" s="663">
        <v>39</v>
      </c>
      <c r="M37" s="664">
        <v>2886.0000059284421</v>
      </c>
    </row>
    <row r="38" spans="1:13" ht="14.4" customHeight="1" x14ac:dyDescent="0.3">
      <c r="A38" s="659" t="s">
        <v>570</v>
      </c>
      <c r="B38" s="660" t="s">
        <v>1699</v>
      </c>
      <c r="C38" s="660" t="s">
        <v>1459</v>
      </c>
      <c r="D38" s="660" t="s">
        <v>1700</v>
      </c>
      <c r="E38" s="660" t="s">
        <v>1702</v>
      </c>
      <c r="F38" s="663"/>
      <c r="G38" s="663"/>
      <c r="H38" s="676">
        <v>0</v>
      </c>
      <c r="I38" s="663">
        <v>413</v>
      </c>
      <c r="J38" s="663">
        <v>36591.742052875066</v>
      </c>
      <c r="K38" s="676">
        <v>1</v>
      </c>
      <c r="L38" s="663">
        <v>413</v>
      </c>
      <c r="M38" s="664">
        <v>36591.742052875066</v>
      </c>
    </row>
    <row r="39" spans="1:13" ht="14.4" customHeight="1" x14ac:dyDescent="0.3">
      <c r="A39" s="659" t="s">
        <v>570</v>
      </c>
      <c r="B39" s="660" t="s">
        <v>1703</v>
      </c>
      <c r="C39" s="660" t="s">
        <v>1467</v>
      </c>
      <c r="D39" s="660" t="s">
        <v>1468</v>
      </c>
      <c r="E39" s="660" t="s">
        <v>1704</v>
      </c>
      <c r="F39" s="663"/>
      <c r="G39" s="663"/>
      <c r="H39" s="676">
        <v>0</v>
      </c>
      <c r="I39" s="663">
        <v>2</v>
      </c>
      <c r="J39" s="663">
        <v>111.10012901870405</v>
      </c>
      <c r="K39" s="676">
        <v>1</v>
      </c>
      <c r="L39" s="663">
        <v>2</v>
      </c>
      <c r="M39" s="664">
        <v>111.10012901870405</v>
      </c>
    </row>
    <row r="40" spans="1:13" ht="14.4" customHeight="1" x14ac:dyDescent="0.3">
      <c r="A40" s="659" t="s">
        <v>570</v>
      </c>
      <c r="B40" s="660" t="s">
        <v>1705</v>
      </c>
      <c r="C40" s="660" t="s">
        <v>1487</v>
      </c>
      <c r="D40" s="660" t="s">
        <v>1706</v>
      </c>
      <c r="E40" s="660" t="s">
        <v>1707</v>
      </c>
      <c r="F40" s="663"/>
      <c r="G40" s="663"/>
      <c r="H40" s="676">
        <v>0</v>
      </c>
      <c r="I40" s="663">
        <v>167</v>
      </c>
      <c r="J40" s="663">
        <v>5275.5260715769255</v>
      </c>
      <c r="K40" s="676">
        <v>1</v>
      </c>
      <c r="L40" s="663">
        <v>167</v>
      </c>
      <c r="M40" s="664">
        <v>5275.5260715769255</v>
      </c>
    </row>
    <row r="41" spans="1:13" ht="14.4" customHeight="1" x14ac:dyDescent="0.3">
      <c r="A41" s="659" t="s">
        <v>570</v>
      </c>
      <c r="B41" s="660" t="s">
        <v>1705</v>
      </c>
      <c r="C41" s="660" t="s">
        <v>1490</v>
      </c>
      <c r="D41" s="660" t="s">
        <v>1491</v>
      </c>
      <c r="E41" s="660" t="s">
        <v>1708</v>
      </c>
      <c r="F41" s="663"/>
      <c r="G41" s="663"/>
      <c r="H41" s="676">
        <v>0</v>
      </c>
      <c r="I41" s="663">
        <v>1</v>
      </c>
      <c r="J41" s="663">
        <v>1834.9100000000003</v>
      </c>
      <c r="K41" s="676">
        <v>1</v>
      </c>
      <c r="L41" s="663">
        <v>1</v>
      </c>
      <c r="M41" s="664">
        <v>1834.9100000000003</v>
      </c>
    </row>
    <row r="42" spans="1:13" ht="14.4" customHeight="1" x14ac:dyDescent="0.3">
      <c r="A42" s="659" t="s">
        <v>570</v>
      </c>
      <c r="B42" s="660" t="s">
        <v>1705</v>
      </c>
      <c r="C42" s="660" t="s">
        <v>1494</v>
      </c>
      <c r="D42" s="660" t="s">
        <v>1491</v>
      </c>
      <c r="E42" s="660" t="s">
        <v>1709</v>
      </c>
      <c r="F42" s="663"/>
      <c r="G42" s="663"/>
      <c r="H42" s="676">
        <v>0</v>
      </c>
      <c r="I42" s="663">
        <v>1</v>
      </c>
      <c r="J42" s="663">
        <v>457.78</v>
      </c>
      <c r="K42" s="676">
        <v>1</v>
      </c>
      <c r="L42" s="663">
        <v>1</v>
      </c>
      <c r="M42" s="664">
        <v>457.78</v>
      </c>
    </row>
    <row r="43" spans="1:13" ht="14.4" customHeight="1" x14ac:dyDescent="0.3">
      <c r="A43" s="659" t="s">
        <v>570</v>
      </c>
      <c r="B43" s="660" t="s">
        <v>1710</v>
      </c>
      <c r="C43" s="660" t="s">
        <v>1235</v>
      </c>
      <c r="D43" s="660" t="s">
        <v>665</v>
      </c>
      <c r="E43" s="660" t="s">
        <v>1711</v>
      </c>
      <c r="F43" s="663"/>
      <c r="G43" s="663"/>
      <c r="H43" s="676">
        <v>0</v>
      </c>
      <c r="I43" s="663">
        <v>21</v>
      </c>
      <c r="J43" s="663">
        <v>2547.3590833265589</v>
      </c>
      <c r="K43" s="676">
        <v>1</v>
      </c>
      <c r="L43" s="663">
        <v>21</v>
      </c>
      <c r="M43" s="664">
        <v>2547.3590833265589</v>
      </c>
    </row>
    <row r="44" spans="1:13" ht="14.4" customHeight="1" x14ac:dyDescent="0.3">
      <c r="A44" s="659" t="s">
        <v>570</v>
      </c>
      <c r="B44" s="660" t="s">
        <v>1712</v>
      </c>
      <c r="C44" s="660" t="s">
        <v>1276</v>
      </c>
      <c r="D44" s="660" t="s">
        <v>1277</v>
      </c>
      <c r="E44" s="660" t="s">
        <v>1713</v>
      </c>
      <c r="F44" s="663"/>
      <c r="G44" s="663"/>
      <c r="H44" s="676">
        <v>0</v>
      </c>
      <c r="I44" s="663">
        <v>1</v>
      </c>
      <c r="J44" s="663">
        <v>99.21</v>
      </c>
      <c r="K44" s="676">
        <v>1</v>
      </c>
      <c r="L44" s="663">
        <v>1</v>
      </c>
      <c r="M44" s="664">
        <v>99.21</v>
      </c>
    </row>
    <row r="45" spans="1:13" ht="14.4" customHeight="1" x14ac:dyDescent="0.3">
      <c r="A45" s="659" t="s">
        <v>570</v>
      </c>
      <c r="B45" s="660" t="s">
        <v>1714</v>
      </c>
      <c r="C45" s="660" t="s">
        <v>1344</v>
      </c>
      <c r="D45" s="660" t="s">
        <v>1715</v>
      </c>
      <c r="E45" s="660" t="s">
        <v>1716</v>
      </c>
      <c r="F45" s="663"/>
      <c r="G45" s="663"/>
      <c r="H45" s="676">
        <v>0</v>
      </c>
      <c r="I45" s="663">
        <v>1</v>
      </c>
      <c r="J45" s="663">
        <v>84.180106113386984</v>
      </c>
      <c r="K45" s="676">
        <v>1</v>
      </c>
      <c r="L45" s="663">
        <v>1</v>
      </c>
      <c r="M45" s="664">
        <v>84.180106113386984</v>
      </c>
    </row>
    <row r="46" spans="1:13" ht="14.4" customHeight="1" x14ac:dyDescent="0.3">
      <c r="A46" s="659" t="s">
        <v>570</v>
      </c>
      <c r="B46" s="660" t="s">
        <v>1714</v>
      </c>
      <c r="C46" s="660" t="s">
        <v>1284</v>
      </c>
      <c r="D46" s="660" t="s">
        <v>1717</v>
      </c>
      <c r="E46" s="660" t="s">
        <v>1718</v>
      </c>
      <c r="F46" s="663"/>
      <c r="G46" s="663"/>
      <c r="H46" s="676">
        <v>0</v>
      </c>
      <c r="I46" s="663">
        <v>1</v>
      </c>
      <c r="J46" s="663">
        <v>337.14998918218214</v>
      </c>
      <c r="K46" s="676">
        <v>1</v>
      </c>
      <c r="L46" s="663">
        <v>1</v>
      </c>
      <c r="M46" s="664">
        <v>337.14998918218214</v>
      </c>
    </row>
    <row r="47" spans="1:13" ht="14.4" customHeight="1" x14ac:dyDescent="0.3">
      <c r="A47" s="659" t="s">
        <v>570</v>
      </c>
      <c r="B47" s="660" t="s">
        <v>1719</v>
      </c>
      <c r="C47" s="660" t="s">
        <v>1238</v>
      </c>
      <c r="D47" s="660" t="s">
        <v>1720</v>
      </c>
      <c r="E47" s="660" t="s">
        <v>1721</v>
      </c>
      <c r="F47" s="663"/>
      <c r="G47" s="663"/>
      <c r="H47" s="676">
        <v>0</v>
      </c>
      <c r="I47" s="663">
        <v>2</v>
      </c>
      <c r="J47" s="663">
        <v>118.22061577714288</v>
      </c>
      <c r="K47" s="676">
        <v>1</v>
      </c>
      <c r="L47" s="663">
        <v>2</v>
      </c>
      <c r="M47" s="664">
        <v>118.22061577714288</v>
      </c>
    </row>
    <row r="48" spans="1:13" ht="14.4" customHeight="1" x14ac:dyDescent="0.3">
      <c r="A48" s="659" t="s">
        <v>570</v>
      </c>
      <c r="B48" s="660" t="s">
        <v>1719</v>
      </c>
      <c r="C48" s="660" t="s">
        <v>1249</v>
      </c>
      <c r="D48" s="660" t="s">
        <v>1250</v>
      </c>
      <c r="E48" s="660" t="s">
        <v>1251</v>
      </c>
      <c r="F48" s="663"/>
      <c r="G48" s="663"/>
      <c r="H48" s="676">
        <v>0</v>
      </c>
      <c r="I48" s="663">
        <v>1</v>
      </c>
      <c r="J48" s="663">
        <v>144.52989959291401</v>
      </c>
      <c r="K48" s="676">
        <v>1</v>
      </c>
      <c r="L48" s="663">
        <v>1</v>
      </c>
      <c r="M48" s="664">
        <v>144.52989959291401</v>
      </c>
    </row>
    <row r="49" spans="1:13" ht="14.4" customHeight="1" x14ac:dyDescent="0.3">
      <c r="A49" s="659" t="s">
        <v>570</v>
      </c>
      <c r="B49" s="660" t="s">
        <v>1722</v>
      </c>
      <c r="C49" s="660" t="s">
        <v>1308</v>
      </c>
      <c r="D49" s="660" t="s">
        <v>1309</v>
      </c>
      <c r="E49" s="660" t="s">
        <v>1723</v>
      </c>
      <c r="F49" s="663"/>
      <c r="G49" s="663"/>
      <c r="H49" s="676">
        <v>0</v>
      </c>
      <c r="I49" s="663">
        <v>1</v>
      </c>
      <c r="J49" s="663">
        <v>121.54017655098315</v>
      </c>
      <c r="K49" s="676">
        <v>1</v>
      </c>
      <c r="L49" s="663">
        <v>1</v>
      </c>
      <c r="M49" s="664">
        <v>121.54017655098315</v>
      </c>
    </row>
    <row r="50" spans="1:13" ht="14.4" customHeight="1" x14ac:dyDescent="0.3">
      <c r="A50" s="659" t="s">
        <v>570</v>
      </c>
      <c r="B50" s="660" t="s">
        <v>1722</v>
      </c>
      <c r="C50" s="660" t="s">
        <v>1340</v>
      </c>
      <c r="D50" s="660" t="s">
        <v>1341</v>
      </c>
      <c r="E50" s="660" t="s">
        <v>1724</v>
      </c>
      <c r="F50" s="663"/>
      <c r="G50" s="663"/>
      <c r="H50" s="676">
        <v>0</v>
      </c>
      <c r="I50" s="663">
        <v>3</v>
      </c>
      <c r="J50" s="663">
        <v>369.45000000000005</v>
      </c>
      <c r="K50" s="676">
        <v>1</v>
      </c>
      <c r="L50" s="663">
        <v>3</v>
      </c>
      <c r="M50" s="664">
        <v>369.45000000000005</v>
      </c>
    </row>
    <row r="51" spans="1:13" ht="14.4" customHeight="1" x14ac:dyDescent="0.3">
      <c r="A51" s="659" t="s">
        <v>570</v>
      </c>
      <c r="B51" s="660" t="s">
        <v>1725</v>
      </c>
      <c r="C51" s="660" t="s">
        <v>584</v>
      </c>
      <c r="D51" s="660" t="s">
        <v>585</v>
      </c>
      <c r="E51" s="660" t="s">
        <v>586</v>
      </c>
      <c r="F51" s="663">
        <v>1</v>
      </c>
      <c r="G51" s="663">
        <v>172.07</v>
      </c>
      <c r="H51" s="676">
        <v>1</v>
      </c>
      <c r="I51" s="663"/>
      <c r="J51" s="663"/>
      <c r="K51" s="676">
        <v>0</v>
      </c>
      <c r="L51" s="663">
        <v>1</v>
      </c>
      <c r="M51" s="664">
        <v>172.07</v>
      </c>
    </row>
    <row r="52" spans="1:13" ht="14.4" customHeight="1" x14ac:dyDescent="0.3">
      <c r="A52" s="659" t="s">
        <v>570</v>
      </c>
      <c r="B52" s="660" t="s">
        <v>1726</v>
      </c>
      <c r="C52" s="660" t="s">
        <v>1316</v>
      </c>
      <c r="D52" s="660" t="s">
        <v>1317</v>
      </c>
      <c r="E52" s="660" t="s">
        <v>1318</v>
      </c>
      <c r="F52" s="663"/>
      <c r="G52" s="663"/>
      <c r="H52" s="676">
        <v>0</v>
      </c>
      <c r="I52" s="663">
        <v>1</v>
      </c>
      <c r="J52" s="663">
        <v>174.23962756958173</v>
      </c>
      <c r="K52" s="676">
        <v>1</v>
      </c>
      <c r="L52" s="663">
        <v>1</v>
      </c>
      <c r="M52" s="664">
        <v>174.23962756958173</v>
      </c>
    </row>
    <row r="53" spans="1:13" ht="14.4" customHeight="1" x14ac:dyDescent="0.3">
      <c r="A53" s="659" t="s">
        <v>570</v>
      </c>
      <c r="B53" s="660" t="s">
        <v>1727</v>
      </c>
      <c r="C53" s="660" t="s">
        <v>1348</v>
      </c>
      <c r="D53" s="660" t="s">
        <v>1728</v>
      </c>
      <c r="E53" s="660" t="s">
        <v>1350</v>
      </c>
      <c r="F53" s="663"/>
      <c r="G53" s="663"/>
      <c r="H53" s="676">
        <v>0</v>
      </c>
      <c r="I53" s="663">
        <v>1</v>
      </c>
      <c r="J53" s="663">
        <v>135.68999999999994</v>
      </c>
      <c r="K53" s="676">
        <v>1</v>
      </c>
      <c r="L53" s="663">
        <v>1</v>
      </c>
      <c r="M53" s="664">
        <v>135.68999999999994</v>
      </c>
    </row>
    <row r="54" spans="1:13" ht="14.4" customHeight="1" x14ac:dyDescent="0.3">
      <c r="A54" s="659" t="s">
        <v>570</v>
      </c>
      <c r="B54" s="660" t="s">
        <v>1729</v>
      </c>
      <c r="C54" s="660" t="s">
        <v>1280</v>
      </c>
      <c r="D54" s="660" t="s">
        <v>1281</v>
      </c>
      <c r="E54" s="660" t="s">
        <v>1318</v>
      </c>
      <c r="F54" s="663"/>
      <c r="G54" s="663"/>
      <c r="H54" s="676">
        <v>0</v>
      </c>
      <c r="I54" s="663">
        <v>1</v>
      </c>
      <c r="J54" s="663">
        <v>103.32124817387864</v>
      </c>
      <c r="K54" s="676">
        <v>1</v>
      </c>
      <c r="L54" s="663">
        <v>1</v>
      </c>
      <c r="M54" s="664">
        <v>103.32124817387864</v>
      </c>
    </row>
    <row r="55" spans="1:13" ht="14.4" customHeight="1" x14ac:dyDescent="0.3">
      <c r="A55" s="659" t="s">
        <v>570</v>
      </c>
      <c r="B55" s="660" t="s">
        <v>1730</v>
      </c>
      <c r="C55" s="660" t="s">
        <v>1376</v>
      </c>
      <c r="D55" s="660" t="s">
        <v>1377</v>
      </c>
      <c r="E55" s="660" t="s">
        <v>1378</v>
      </c>
      <c r="F55" s="663"/>
      <c r="G55" s="663"/>
      <c r="H55" s="676">
        <v>0</v>
      </c>
      <c r="I55" s="663">
        <v>2</v>
      </c>
      <c r="J55" s="663">
        <v>396.52</v>
      </c>
      <c r="K55" s="676">
        <v>1</v>
      </c>
      <c r="L55" s="663">
        <v>2</v>
      </c>
      <c r="M55" s="664">
        <v>396.52</v>
      </c>
    </row>
    <row r="56" spans="1:13" ht="14.4" customHeight="1" x14ac:dyDescent="0.3">
      <c r="A56" s="659" t="s">
        <v>570</v>
      </c>
      <c r="B56" s="660" t="s">
        <v>1730</v>
      </c>
      <c r="C56" s="660" t="s">
        <v>1379</v>
      </c>
      <c r="D56" s="660" t="s">
        <v>1380</v>
      </c>
      <c r="E56" s="660" t="s">
        <v>1370</v>
      </c>
      <c r="F56" s="663"/>
      <c r="G56" s="663"/>
      <c r="H56" s="676">
        <v>0</v>
      </c>
      <c r="I56" s="663">
        <v>14</v>
      </c>
      <c r="J56" s="663">
        <v>5949.72</v>
      </c>
      <c r="K56" s="676">
        <v>1</v>
      </c>
      <c r="L56" s="663">
        <v>14</v>
      </c>
      <c r="M56" s="664">
        <v>5949.72</v>
      </c>
    </row>
    <row r="57" spans="1:13" ht="14.4" customHeight="1" x14ac:dyDescent="0.3">
      <c r="A57" s="659" t="s">
        <v>570</v>
      </c>
      <c r="B57" s="660" t="s">
        <v>1730</v>
      </c>
      <c r="C57" s="660" t="s">
        <v>1381</v>
      </c>
      <c r="D57" s="660" t="s">
        <v>1382</v>
      </c>
      <c r="E57" s="660" t="s">
        <v>1370</v>
      </c>
      <c r="F57" s="663"/>
      <c r="G57" s="663"/>
      <c r="H57" s="676">
        <v>0</v>
      </c>
      <c r="I57" s="663">
        <v>103</v>
      </c>
      <c r="J57" s="663">
        <v>18887.10940275258</v>
      </c>
      <c r="K57" s="676">
        <v>1</v>
      </c>
      <c r="L57" s="663">
        <v>103</v>
      </c>
      <c r="M57" s="664">
        <v>18887.10940275258</v>
      </c>
    </row>
    <row r="58" spans="1:13" ht="14.4" customHeight="1" x14ac:dyDescent="0.3">
      <c r="A58" s="659" t="s">
        <v>570</v>
      </c>
      <c r="B58" s="660" t="s">
        <v>1730</v>
      </c>
      <c r="C58" s="660" t="s">
        <v>1372</v>
      </c>
      <c r="D58" s="660" t="s">
        <v>1373</v>
      </c>
      <c r="E58" s="660" t="s">
        <v>1370</v>
      </c>
      <c r="F58" s="663"/>
      <c r="G58" s="663"/>
      <c r="H58" s="676">
        <v>0</v>
      </c>
      <c r="I58" s="663">
        <v>15</v>
      </c>
      <c r="J58" s="663">
        <v>3105.0000000000009</v>
      </c>
      <c r="K58" s="676">
        <v>1</v>
      </c>
      <c r="L58" s="663">
        <v>15</v>
      </c>
      <c r="M58" s="664">
        <v>3105.0000000000009</v>
      </c>
    </row>
    <row r="59" spans="1:13" ht="14.4" customHeight="1" x14ac:dyDescent="0.3">
      <c r="A59" s="659" t="s">
        <v>570</v>
      </c>
      <c r="B59" s="660" t="s">
        <v>1730</v>
      </c>
      <c r="C59" s="660" t="s">
        <v>1368</v>
      </c>
      <c r="D59" s="660" t="s">
        <v>1369</v>
      </c>
      <c r="E59" s="660" t="s">
        <v>1370</v>
      </c>
      <c r="F59" s="663"/>
      <c r="G59" s="663"/>
      <c r="H59" s="676">
        <v>0</v>
      </c>
      <c r="I59" s="663">
        <v>49</v>
      </c>
      <c r="J59" s="663">
        <v>12395.525633405796</v>
      </c>
      <c r="K59" s="676">
        <v>1</v>
      </c>
      <c r="L59" s="663">
        <v>49</v>
      </c>
      <c r="M59" s="664">
        <v>12395.525633405796</v>
      </c>
    </row>
    <row r="60" spans="1:13" ht="14.4" customHeight="1" x14ac:dyDescent="0.3">
      <c r="A60" s="659" t="s">
        <v>570</v>
      </c>
      <c r="B60" s="660" t="s">
        <v>1730</v>
      </c>
      <c r="C60" s="660" t="s">
        <v>1383</v>
      </c>
      <c r="D60" s="660" t="s">
        <v>1369</v>
      </c>
      <c r="E60" s="660" t="s">
        <v>1384</v>
      </c>
      <c r="F60" s="663"/>
      <c r="G60" s="663"/>
      <c r="H60" s="676">
        <v>0</v>
      </c>
      <c r="I60" s="663">
        <v>170</v>
      </c>
      <c r="J60" s="663">
        <v>47198.779772897607</v>
      </c>
      <c r="K60" s="676">
        <v>1</v>
      </c>
      <c r="L60" s="663">
        <v>170</v>
      </c>
      <c r="M60" s="664">
        <v>47198.779772897607</v>
      </c>
    </row>
    <row r="61" spans="1:13" ht="14.4" customHeight="1" x14ac:dyDescent="0.3">
      <c r="A61" s="659" t="s">
        <v>573</v>
      </c>
      <c r="B61" s="660" t="s">
        <v>1684</v>
      </c>
      <c r="C61" s="660" t="s">
        <v>1552</v>
      </c>
      <c r="D61" s="660" t="s">
        <v>1731</v>
      </c>
      <c r="E61" s="660" t="s">
        <v>1732</v>
      </c>
      <c r="F61" s="663"/>
      <c r="G61" s="663"/>
      <c r="H61" s="676">
        <v>0</v>
      </c>
      <c r="I61" s="663">
        <v>46</v>
      </c>
      <c r="J61" s="663">
        <v>1803.019998232247</v>
      </c>
      <c r="K61" s="676">
        <v>1</v>
      </c>
      <c r="L61" s="663">
        <v>46</v>
      </c>
      <c r="M61" s="664">
        <v>1803.019998232247</v>
      </c>
    </row>
    <row r="62" spans="1:13" ht="14.4" customHeight="1" x14ac:dyDescent="0.3">
      <c r="A62" s="659" t="s">
        <v>573</v>
      </c>
      <c r="B62" s="660" t="s">
        <v>1690</v>
      </c>
      <c r="C62" s="660" t="s">
        <v>1401</v>
      </c>
      <c r="D62" s="660" t="s">
        <v>1691</v>
      </c>
      <c r="E62" s="660" t="s">
        <v>1692</v>
      </c>
      <c r="F62" s="663"/>
      <c r="G62" s="663"/>
      <c r="H62" s="676">
        <v>0</v>
      </c>
      <c r="I62" s="663">
        <v>6</v>
      </c>
      <c r="J62" s="663">
        <v>862.32000000000016</v>
      </c>
      <c r="K62" s="676">
        <v>1</v>
      </c>
      <c r="L62" s="663">
        <v>6</v>
      </c>
      <c r="M62" s="664">
        <v>862.32000000000016</v>
      </c>
    </row>
    <row r="63" spans="1:13" ht="14.4" customHeight="1" x14ac:dyDescent="0.3">
      <c r="A63" s="659" t="s">
        <v>573</v>
      </c>
      <c r="B63" s="660" t="s">
        <v>1690</v>
      </c>
      <c r="C63" s="660" t="s">
        <v>1556</v>
      </c>
      <c r="D63" s="660" t="s">
        <v>1733</v>
      </c>
      <c r="E63" s="660" t="s">
        <v>1734</v>
      </c>
      <c r="F63" s="663"/>
      <c r="G63" s="663"/>
      <c r="H63" s="676">
        <v>0</v>
      </c>
      <c r="I63" s="663">
        <v>1</v>
      </c>
      <c r="J63" s="663">
        <v>113.87</v>
      </c>
      <c r="K63" s="676">
        <v>1</v>
      </c>
      <c r="L63" s="663">
        <v>1</v>
      </c>
      <c r="M63" s="664">
        <v>113.87</v>
      </c>
    </row>
    <row r="64" spans="1:13" ht="14.4" customHeight="1" x14ac:dyDescent="0.3">
      <c r="A64" s="659" t="s">
        <v>573</v>
      </c>
      <c r="B64" s="660" t="s">
        <v>1699</v>
      </c>
      <c r="C64" s="660" t="s">
        <v>1475</v>
      </c>
      <c r="D64" s="660" t="s">
        <v>1476</v>
      </c>
      <c r="E64" s="660" t="s">
        <v>1477</v>
      </c>
      <c r="F64" s="663"/>
      <c r="G64" s="663"/>
      <c r="H64" s="676">
        <v>0</v>
      </c>
      <c r="I64" s="663">
        <v>2</v>
      </c>
      <c r="J64" s="663">
        <v>208.83952694621632</v>
      </c>
      <c r="K64" s="676">
        <v>1</v>
      </c>
      <c r="L64" s="663">
        <v>2</v>
      </c>
      <c r="M64" s="664">
        <v>208.83952694621632</v>
      </c>
    </row>
    <row r="65" spans="1:13" ht="14.4" customHeight="1" x14ac:dyDescent="0.3">
      <c r="A65" s="659" t="s">
        <v>576</v>
      </c>
      <c r="B65" s="660" t="s">
        <v>1690</v>
      </c>
      <c r="C65" s="660" t="s">
        <v>1401</v>
      </c>
      <c r="D65" s="660" t="s">
        <v>1691</v>
      </c>
      <c r="E65" s="660" t="s">
        <v>1692</v>
      </c>
      <c r="F65" s="663"/>
      <c r="G65" s="663"/>
      <c r="H65" s="676">
        <v>0</v>
      </c>
      <c r="I65" s="663">
        <v>19</v>
      </c>
      <c r="J65" s="663">
        <v>2705.37</v>
      </c>
      <c r="K65" s="676">
        <v>1</v>
      </c>
      <c r="L65" s="663">
        <v>19</v>
      </c>
      <c r="M65" s="664">
        <v>2705.37</v>
      </c>
    </row>
    <row r="66" spans="1:13" ht="14.4" customHeight="1" x14ac:dyDescent="0.3">
      <c r="A66" s="659" t="s">
        <v>576</v>
      </c>
      <c r="B66" s="660" t="s">
        <v>1690</v>
      </c>
      <c r="C66" s="660" t="s">
        <v>1556</v>
      </c>
      <c r="D66" s="660" t="s">
        <v>1733</v>
      </c>
      <c r="E66" s="660" t="s">
        <v>1734</v>
      </c>
      <c r="F66" s="663"/>
      <c r="G66" s="663"/>
      <c r="H66" s="676">
        <v>0</v>
      </c>
      <c r="I66" s="663">
        <v>2</v>
      </c>
      <c r="J66" s="663">
        <v>240.39904404729782</v>
      </c>
      <c r="K66" s="676">
        <v>1</v>
      </c>
      <c r="L66" s="663">
        <v>2</v>
      </c>
      <c r="M66" s="664">
        <v>240.39904404729782</v>
      </c>
    </row>
    <row r="67" spans="1:13" ht="14.4" customHeight="1" x14ac:dyDescent="0.3">
      <c r="A67" s="659" t="s">
        <v>576</v>
      </c>
      <c r="B67" s="660" t="s">
        <v>1699</v>
      </c>
      <c r="C67" s="660" t="s">
        <v>1475</v>
      </c>
      <c r="D67" s="660" t="s">
        <v>1476</v>
      </c>
      <c r="E67" s="660" t="s">
        <v>1477</v>
      </c>
      <c r="F67" s="663"/>
      <c r="G67" s="663"/>
      <c r="H67" s="676">
        <v>0</v>
      </c>
      <c r="I67" s="663">
        <v>5</v>
      </c>
      <c r="J67" s="663">
        <v>522.09990697595651</v>
      </c>
      <c r="K67" s="676">
        <v>1</v>
      </c>
      <c r="L67" s="663">
        <v>5</v>
      </c>
      <c r="M67" s="664">
        <v>522.09990697595651</v>
      </c>
    </row>
    <row r="68" spans="1:13" ht="14.4" customHeight="1" x14ac:dyDescent="0.3">
      <c r="A68" s="659" t="s">
        <v>579</v>
      </c>
      <c r="B68" s="660" t="s">
        <v>1684</v>
      </c>
      <c r="C68" s="660" t="s">
        <v>1231</v>
      </c>
      <c r="D68" s="660" t="s">
        <v>1686</v>
      </c>
      <c r="E68" s="660" t="s">
        <v>1687</v>
      </c>
      <c r="F68" s="663"/>
      <c r="G68" s="663"/>
      <c r="H68" s="676">
        <v>0</v>
      </c>
      <c r="I68" s="663">
        <v>100</v>
      </c>
      <c r="J68" s="663">
        <v>3633.351109723395</v>
      </c>
      <c r="K68" s="676">
        <v>1</v>
      </c>
      <c r="L68" s="663">
        <v>100</v>
      </c>
      <c r="M68" s="664">
        <v>3633.351109723395</v>
      </c>
    </row>
    <row r="69" spans="1:13" ht="14.4" customHeight="1" x14ac:dyDescent="0.3">
      <c r="A69" s="659" t="s">
        <v>579</v>
      </c>
      <c r="B69" s="660" t="s">
        <v>1690</v>
      </c>
      <c r="C69" s="660" t="s">
        <v>1401</v>
      </c>
      <c r="D69" s="660" t="s">
        <v>1691</v>
      </c>
      <c r="E69" s="660" t="s">
        <v>1692</v>
      </c>
      <c r="F69" s="663"/>
      <c r="G69" s="663"/>
      <c r="H69" s="676">
        <v>0</v>
      </c>
      <c r="I69" s="663">
        <v>3</v>
      </c>
      <c r="J69" s="663">
        <v>457.40999999999991</v>
      </c>
      <c r="K69" s="676">
        <v>1</v>
      </c>
      <c r="L69" s="663">
        <v>3</v>
      </c>
      <c r="M69" s="664">
        <v>457.40999999999991</v>
      </c>
    </row>
    <row r="70" spans="1:13" ht="14.4" customHeight="1" thickBot="1" x14ac:dyDescent="0.35">
      <c r="A70" s="665" t="s">
        <v>579</v>
      </c>
      <c r="B70" s="666" t="s">
        <v>1699</v>
      </c>
      <c r="C70" s="666" t="s">
        <v>1475</v>
      </c>
      <c r="D70" s="666" t="s">
        <v>1476</v>
      </c>
      <c r="E70" s="666" t="s">
        <v>1477</v>
      </c>
      <c r="F70" s="669"/>
      <c r="G70" s="669"/>
      <c r="H70" s="677">
        <v>0</v>
      </c>
      <c r="I70" s="669">
        <v>1</v>
      </c>
      <c r="J70" s="669">
        <v>104.42000000000002</v>
      </c>
      <c r="K70" s="677">
        <v>1</v>
      </c>
      <c r="L70" s="669">
        <v>1</v>
      </c>
      <c r="M70" s="670">
        <v>104.42000000000002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320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334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1817</v>
      </c>
      <c r="C3" s="460">
        <f>SUM(C6:C1048576)</f>
        <v>272</v>
      </c>
      <c r="D3" s="460">
        <f>SUM(D6:D1048576)</f>
        <v>199</v>
      </c>
      <c r="E3" s="461">
        <f>SUM(E6:E1048576)</f>
        <v>0</v>
      </c>
      <c r="F3" s="458">
        <f>IF(SUM($B3:$E3)=0,"",B3/SUM($B3:$E3))</f>
        <v>0.79414335664335667</v>
      </c>
      <c r="G3" s="456">
        <f t="shared" ref="G3:I3" si="0">IF(SUM($B3:$E3)=0,"",C3/SUM($B3:$E3))</f>
        <v>0.11888111888111888</v>
      </c>
      <c r="H3" s="456">
        <f t="shared" si="0"/>
        <v>8.6975524475524479E-2</v>
      </c>
      <c r="I3" s="457">
        <f t="shared" si="0"/>
        <v>0</v>
      </c>
      <c r="J3" s="460">
        <f>SUM(J6:J1048576)</f>
        <v>478</v>
      </c>
      <c r="K3" s="460">
        <f>SUM(K6:K1048576)</f>
        <v>152</v>
      </c>
      <c r="L3" s="460">
        <f>SUM(L6:L1048576)</f>
        <v>199</v>
      </c>
      <c r="M3" s="461">
        <f>SUM(M6:M1048576)</f>
        <v>0</v>
      </c>
      <c r="N3" s="458">
        <f>IF(SUM($J3:$M3)=0,"",J3/SUM($J3:$M3))</f>
        <v>0.57659831121833538</v>
      </c>
      <c r="O3" s="456">
        <f t="shared" ref="O3:Q3" si="1">IF(SUM($J3:$M3)=0,"",K3/SUM($J3:$M3))</f>
        <v>0.18335343787696018</v>
      </c>
      <c r="P3" s="456">
        <f t="shared" si="1"/>
        <v>0.24004825090470447</v>
      </c>
      <c r="Q3" s="457">
        <f t="shared" si="1"/>
        <v>0</v>
      </c>
    </row>
    <row r="4" spans="1:17" ht="14.4" customHeight="1" thickBot="1" x14ac:dyDescent="0.35">
      <c r="A4" s="454"/>
      <c r="B4" s="529" t="s">
        <v>322</v>
      </c>
      <c r="C4" s="530"/>
      <c r="D4" s="530"/>
      <c r="E4" s="531"/>
      <c r="F4" s="526" t="s">
        <v>327</v>
      </c>
      <c r="G4" s="527"/>
      <c r="H4" s="527"/>
      <c r="I4" s="528"/>
      <c r="J4" s="529" t="s">
        <v>328</v>
      </c>
      <c r="K4" s="530"/>
      <c r="L4" s="530"/>
      <c r="M4" s="531"/>
      <c r="N4" s="526" t="s">
        <v>329</v>
      </c>
      <c r="O4" s="527"/>
      <c r="P4" s="527"/>
      <c r="Q4" s="528"/>
    </row>
    <row r="5" spans="1:17" ht="14.4" customHeight="1" thickBot="1" x14ac:dyDescent="0.35">
      <c r="A5" s="692" t="s">
        <v>321</v>
      </c>
      <c r="B5" s="693" t="s">
        <v>323</v>
      </c>
      <c r="C5" s="693" t="s">
        <v>324</v>
      </c>
      <c r="D5" s="693" t="s">
        <v>325</v>
      </c>
      <c r="E5" s="694" t="s">
        <v>326</v>
      </c>
      <c r="F5" s="695" t="s">
        <v>323</v>
      </c>
      <c r="G5" s="696" t="s">
        <v>324</v>
      </c>
      <c r="H5" s="696" t="s">
        <v>325</v>
      </c>
      <c r="I5" s="697" t="s">
        <v>326</v>
      </c>
      <c r="J5" s="693" t="s">
        <v>323</v>
      </c>
      <c r="K5" s="693" t="s">
        <v>324</v>
      </c>
      <c r="L5" s="693" t="s">
        <v>325</v>
      </c>
      <c r="M5" s="694" t="s">
        <v>326</v>
      </c>
      <c r="N5" s="695" t="s">
        <v>323</v>
      </c>
      <c r="O5" s="696" t="s">
        <v>324</v>
      </c>
      <c r="P5" s="696" t="s">
        <v>325</v>
      </c>
      <c r="Q5" s="697" t="s">
        <v>326</v>
      </c>
    </row>
    <row r="6" spans="1:17" ht="14.4" customHeight="1" x14ac:dyDescent="0.3">
      <c r="A6" s="701" t="s">
        <v>1736</v>
      </c>
      <c r="B6" s="707"/>
      <c r="C6" s="657"/>
      <c r="D6" s="657"/>
      <c r="E6" s="658"/>
      <c r="F6" s="704"/>
      <c r="G6" s="675"/>
      <c r="H6" s="675"/>
      <c r="I6" s="710"/>
      <c r="J6" s="707"/>
      <c r="K6" s="657"/>
      <c r="L6" s="657"/>
      <c r="M6" s="658"/>
      <c r="N6" s="704"/>
      <c r="O6" s="675"/>
      <c r="P6" s="675"/>
      <c r="Q6" s="698"/>
    </row>
    <row r="7" spans="1:17" ht="14.4" customHeight="1" x14ac:dyDescent="0.3">
      <c r="A7" s="702" t="s">
        <v>1737</v>
      </c>
      <c r="B7" s="708">
        <v>770</v>
      </c>
      <c r="C7" s="663">
        <v>271</v>
      </c>
      <c r="D7" s="663">
        <v>199</v>
      </c>
      <c r="E7" s="664"/>
      <c r="F7" s="705">
        <v>0.62096774193548387</v>
      </c>
      <c r="G7" s="676">
        <v>0.21854838709677418</v>
      </c>
      <c r="H7" s="676">
        <v>0.16048387096774194</v>
      </c>
      <c r="I7" s="711">
        <v>0</v>
      </c>
      <c r="J7" s="708">
        <v>151</v>
      </c>
      <c r="K7" s="663">
        <v>151</v>
      </c>
      <c r="L7" s="663">
        <v>199</v>
      </c>
      <c r="M7" s="664"/>
      <c r="N7" s="705">
        <v>0.30139720558882238</v>
      </c>
      <c r="O7" s="676">
        <v>0.30139720558882238</v>
      </c>
      <c r="P7" s="676">
        <v>0.39720558882235529</v>
      </c>
      <c r="Q7" s="699">
        <v>0</v>
      </c>
    </row>
    <row r="8" spans="1:17" ht="14.4" customHeight="1" x14ac:dyDescent="0.3">
      <c r="A8" s="702" t="s">
        <v>1738</v>
      </c>
      <c r="B8" s="708">
        <v>395</v>
      </c>
      <c r="C8" s="663"/>
      <c r="D8" s="663"/>
      <c r="E8" s="664"/>
      <c r="F8" s="705">
        <v>1</v>
      </c>
      <c r="G8" s="676">
        <v>0</v>
      </c>
      <c r="H8" s="676">
        <v>0</v>
      </c>
      <c r="I8" s="711">
        <v>0</v>
      </c>
      <c r="J8" s="708">
        <v>105</v>
      </c>
      <c r="K8" s="663"/>
      <c r="L8" s="663"/>
      <c r="M8" s="664"/>
      <c r="N8" s="705">
        <v>1</v>
      </c>
      <c r="O8" s="676">
        <v>0</v>
      </c>
      <c r="P8" s="676">
        <v>0</v>
      </c>
      <c r="Q8" s="699">
        <v>0</v>
      </c>
    </row>
    <row r="9" spans="1:17" ht="14.4" customHeight="1" x14ac:dyDescent="0.3">
      <c r="A9" s="702" t="s">
        <v>1739</v>
      </c>
      <c r="B9" s="708">
        <v>356</v>
      </c>
      <c r="C9" s="663"/>
      <c r="D9" s="663"/>
      <c r="E9" s="664"/>
      <c r="F9" s="705">
        <v>1</v>
      </c>
      <c r="G9" s="676">
        <v>0</v>
      </c>
      <c r="H9" s="676">
        <v>0</v>
      </c>
      <c r="I9" s="711">
        <v>0</v>
      </c>
      <c r="J9" s="708">
        <v>94</v>
      </c>
      <c r="K9" s="663"/>
      <c r="L9" s="663"/>
      <c r="M9" s="664"/>
      <c r="N9" s="705">
        <v>1</v>
      </c>
      <c r="O9" s="676">
        <v>0</v>
      </c>
      <c r="P9" s="676">
        <v>0</v>
      </c>
      <c r="Q9" s="699">
        <v>0</v>
      </c>
    </row>
    <row r="10" spans="1:17" ht="14.4" customHeight="1" thickBot="1" x14ac:dyDescent="0.35">
      <c r="A10" s="703" t="s">
        <v>1740</v>
      </c>
      <c r="B10" s="709">
        <v>296</v>
      </c>
      <c r="C10" s="669">
        <v>1</v>
      </c>
      <c r="D10" s="669"/>
      <c r="E10" s="670"/>
      <c r="F10" s="706">
        <v>0.99663299663299665</v>
      </c>
      <c r="G10" s="677">
        <v>3.3670033670033669E-3</v>
      </c>
      <c r="H10" s="677">
        <v>0</v>
      </c>
      <c r="I10" s="712">
        <v>0</v>
      </c>
      <c r="J10" s="709">
        <v>128</v>
      </c>
      <c r="K10" s="669">
        <v>1</v>
      </c>
      <c r="L10" s="669"/>
      <c r="M10" s="670"/>
      <c r="N10" s="706">
        <v>0.99224806201550386</v>
      </c>
      <c r="O10" s="677">
        <v>7.7519379844961239E-3</v>
      </c>
      <c r="P10" s="677">
        <v>0</v>
      </c>
      <c r="Q10" s="70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334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25</v>
      </c>
      <c r="B5" s="644" t="s">
        <v>1608</v>
      </c>
      <c r="C5" s="647">
        <v>479396.5699999996</v>
      </c>
      <c r="D5" s="647">
        <v>2493</v>
      </c>
      <c r="E5" s="647">
        <v>200652.64999999991</v>
      </c>
      <c r="F5" s="713">
        <v>0.41855253574300727</v>
      </c>
      <c r="G5" s="647">
        <v>1020</v>
      </c>
      <c r="H5" s="713">
        <v>0.40914560770156438</v>
      </c>
      <c r="I5" s="647">
        <v>278743.91999999969</v>
      </c>
      <c r="J5" s="713">
        <v>0.58144746425699279</v>
      </c>
      <c r="K5" s="647">
        <v>1473</v>
      </c>
      <c r="L5" s="713">
        <v>0.59085439229843562</v>
      </c>
      <c r="M5" s="647" t="s">
        <v>74</v>
      </c>
      <c r="N5" s="277"/>
    </row>
    <row r="6" spans="1:14" ht="14.4" customHeight="1" x14ac:dyDescent="0.3">
      <c r="A6" s="643">
        <v>25</v>
      </c>
      <c r="B6" s="644" t="s">
        <v>1741</v>
      </c>
      <c r="C6" s="647">
        <v>479396.5699999996</v>
      </c>
      <c r="D6" s="647">
        <v>2484</v>
      </c>
      <c r="E6" s="647">
        <v>200652.64999999991</v>
      </c>
      <c r="F6" s="713">
        <v>0.41855253574300727</v>
      </c>
      <c r="G6" s="647">
        <v>1015</v>
      </c>
      <c r="H6" s="713">
        <v>0.40861513687600642</v>
      </c>
      <c r="I6" s="647">
        <v>278743.91999999969</v>
      </c>
      <c r="J6" s="713">
        <v>0.58144746425699279</v>
      </c>
      <c r="K6" s="647">
        <v>1469</v>
      </c>
      <c r="L6" s="713">
        <v>0.59138486312399352</v>
      </c>
      <c r="M6" s="647" t="s">
        <v>1</v>
      </c>
      <c r="N6" s="277"/>
    </row>
    <row r="7" spans="1:14" ht="14.4" customHeight="1" x14ac:dyDescent="0.3">
      <c r="A7" s="643">
        <v>25</v>
      </c>
      <c r="B7" s="644" t="s">
        <v>1742</v>
      </c>
      <c r="C7" s="647">
        <v>0</v>
      </c>
      <c r="D7" s="647">
        <v>9</v>
      </c>
      <c r="E7" s="647">
        <v>0</v>
      </c>
      <c r="F7" s="713" t="s">
        <v>561</v>
      </c>
      <c r="G7" s="647">
        <v>5</v>
      </c>
      <c r="H7" s="713">
        <v>0.55555555555555558</v>
      </c>
      <c r="I7" s="647">
        <v>0</v>
      </c>
      <c r="J7" s="713" t="s">
        <v>561</v>
      </c>
      <c r="K7" s="647">
        <v>4</v>
      </c>
      <c r="L7" s="713">
        <v>0.44444444444444442</v>
      </c>
      <c r="M7" s="647" t="s">
        <v>1</v>
      </c>
      <c r="N7" s="277"/>
    </row>
    <row r="8" spans="1:14" ht="14.4" customHeight="1" x14ac:dyDescent="0.3">
      <c r="A8" s="643" t="s">
        <v>559</v>
      </c>
      <c r="B8" s="644" t="s">
        <v>3</v>
      </c>
      <c r="C8" s="647">
        <v>479396.5699999996</v>
      </c>
      <c r="D8" s="647">
        <v>2493</v>
      </c>
      <c r="E8" s="647">
        <v>200652.64999999991</v>
      </c>
      <c r="F8" s="713">
        <v>0.41855253574300727</v>
      </c>
      <c r="G8" s="647">
        <v>1020</v>
      </c>
      <c r="H8" s="713">
        <v>0.40914560770156438</v>
      </c>
      <c r="I8" s="647">
        <v>278743.91999999969</v>
      </c>
      <c r="J8" s="713">
        <v>0.58144746425699279</v>
      </c>
      <c r="K8" s="647">
        <v>1473</v>
      </c>
      <c r="L8" s="713">
        <v>0.59085439229843562</v>
      </c>
      <c r="M8" s="647" t="s">
        <v>564</v>
      </c>
      <c r="N8" s="277"/>
    </row>
    <row r="10" spans="1:14" ht="14.4" customHeight="1" x14ac:dyDescent="0.3">
      <c r="A10" s="643">
        <v>25</v>
      </c>
      <c r="B10" s="644" t="s">
        <v>1608</v>
      </c>
      <c r="C10" s="647" t="s">
        <v>561</v>
      </c>
      <c r="D10" s="647" t="s">
        <v>561</v>
      </c>
      <c r="E10" s="647" t="s">
        <v>561</v>
      </c>
      <c r="F10" s="713" t="s">
        <v>561</v>
      </c>
      <c r="G10" s="647" t="s">
        <v>561</v>
      </c>
      <c r="H10" s="713" t="s">
        <v>561</v>
      </c>
      <c r="I10" s="647" t="s">
        <v>561</v>
      </c>
      <c r="J10" s="713" t="s">
        <v>561</v>
      </c>
      <c r="K10" s="647" t="s">
        <v>561</v>
      </c>
      <c r="L10" s="713" t="s">
        <v>561</v>
      </c>
      <c r="M10" s="647" t="s">
        <v>74</v>
      </c>
      <c r="N10" s="277"/>
    </row>
    <row r="11" spans="1:14" ht="14.4" customHeight="1" x14ac:dyDescent="0.3">
      <c r="A11" s="643">
        <v>89301251</v>
      </c>
      <c r="B11" s="644" t="s">
        <v>1741</v>
      </c>
      <c r="C11" s="647">
        <v>32516.21</v>
      </c>
      <c r="D11" s="647">
        <v>175</v>
      </c>
      <c r="E11" s="647">
        <v>9450.15</v>
      </c>
      <c r="F11" s="713">
        <v>0.29062888940623771</v>
      </c>
      <c r="G11" s="647">
        <v>53</v>
      </c>
      <c r="H11" s="713">
        <v>0.30285714285714288</v>
      </c>
      <c r="I11" s="647">
        <v>23066.06</v>
      </c>
      <c r="J11" s="713">
        <v>0.70937111059376234</v>
      </c>
      <c r="K11" s="647">
        <v>122</v>
      </c>
      <c r="L11" s="713">
        <v>0.69714285714285718</v>
      </c>
      <c r="M11" s="647" t="s">
        <v>1</v>
      </c>
      <c r="N11" s="277"/>
    </row>
    <row r="12" spans="1:14" ht="14.4" customHeight="1" x14ac:dyDescent="0.3">
      <c r="A12" s="643" t="s">
        <v>1743</v>
      </c>
      <c r="B12" s="644" t="s">
        <v>1744</v>
      </c>
      <c r="C12" s="647">
        <v>32516.21</v>
      </c>
      <c r="D12" s="647">
        <v>175</v>
      </c>
      <c r="E12" s="647">
        <v>9450.15</v>
      </c>
      <c r="F12" s="713">
        <v>0.29062888940623771</v>
      </c>
      <c r="G12" s="647">
        <v>53</v>
      </c>
      <c r="H12" s="713">
        <v>0.30285714285714288</v>
      </c>
      <c r="I12" s="647">
        <v>23066.06</v>
      </c>
      <c r="J12" s="713">
        <v>0.70937111059376234</v>
      </c>
      <c r="K12" s="647">
        <v>122</v>
      </c>
      <c r="L12" s="713">
        <v>0.69714285714285718</v>
      </c>
      <c r="M12" s="647" t="s">
        <v>568</v>
      </c>
      <c r="N12" s="277"/>
    </row>
    <row r="13" spans="1:14" ht="14.4" customHeight="1" x14ac:dyDescent="0.3">
      <c r="A13" s="643" t="s">
        <v>561</v>
      </c>
      <c r="B13" s="644" t="s">
        <v>561</v>
      </c>
      <c r="C13" s="647" t="s">
        <v>561</v>
      </c>
      <c r="D13" s="647" t="s">
        <v>561</v>
      </c>
      <c r="E13" s="647" t="s">
        <v>561</v>
      </c>
      <c r="F13" s="713" t="s">
        <v>561</v>
      </c>
      <c r="G13" s="647" t="s">
        <v>561</v>
      </c>
      <c r="H13" s="713" t="s">
        <v>561</v>
      </c>
      <c r="I13" s="647" t="s">
        <v>561</v>
      </c>
      <c r="J13" s="713" t="s">
        <v>561</v>
      </c>
      <c r="K13" s="647" t="s">
        <v>561</v>
      </c>
      <c r="L13" s="713" t="s">
        <v>561</v>
      </c>
      <c r="M13" s="647" t="s">
        <v>569</v>
      </c>
      <c r="N13" s="277"/>
    </row>
    <row r="14" spans="1:14" ht="14.4" customHeight="1" x14ac:dyDescent="0.3">
      <c r="A14" s="643">
        <v>89301252</v>
      </c>
      <c r="B14" s="644" t="s">
        <v>1741</v>
      </c>
      <c r="C14" s="647">
        <v>308470.19</v>
      </c>
      <c r="D14" s="647">
        <v>1647</v>
      </c>
      <c r="E14" s="647">
        <v>177085.97000000003</v>
      </c>
      <c r="F14" s="713">
        <v>0.57407806569574849</v>
      </c>
      <c r="G14" s="647">
        <v>897</v>
      </c>
      <c r="H14" s="713">
        <v>0.54462659380692169</v>
      </c>
      <c r="I14" s="647">
        <v>131384.21999999997</v>
      </c>
      <c r="J14" s="713">
        <v>0.42592193430425146</v>
      </c>
      <c r="K14" s="647">
        <v>750</v>
      </c>
      <c r="L14" s="713">
        <v>0.45537340619307831</v>
      </c>
      <c r="M14" s="647" t="s">
        <v>1</v>
      </c>
      <c r="N14" s="277"/>
    </row>
    <row r="15" spans="1:14" ht="14.4" customHeight="1" x14ac:dyDescent="0.3">
      <c r="A15" s="643">
        <v>89301252</v>
      </c>
      <c r="B15" s="644" t="s">
        <v>1742</v>
      </c>
      <c r="C15" s="647">
        <v>0</v>
      </c>
      <c r="D15" s="647">
        <v>9</v>
      </c>
      <c r="E15" s="647">
        <v>0</v>
      </c>
      <c r="F15" s="713" t="s">
        <v>561</v>
      </c>
      <c r="G15" s="647">
        <v>5</v>
      </c>
      <c r="H15" s="713">
        <v>0.55555555555555558</v>
      </c>
      <c r="I15" s="647">
        <v>0</v>
      </c>
      <c r="J15" s="713" t="s">
        <v>561</v>
      </c>
      <c r="K15" s="647">
        <v>4</v>
      </c>
      <c r="L15" s="713">
        <v>0.44444444444444442</v>
      </c>
      <c r="M15" s="647" t="s">
        <v>1</v>
      </c>
      <c r="N15" s="277"/>
    </row>
    <row r="16" spans="1:14" ht="14.4" customHeight="1" x14ac:dyDescent="0.3">
      <c r="A16" s="643" t="s">
        <v>1745</v>
      </c>
      <c r="B16" s="644" t="s">
        <v>1746</v>
      </c>
      <c r="C16" s="647">
        <v>308470.19</v>
      </c>
      <c r="D16" s="647">
        <v>1656</v>
      </c>
      <c r="E16" s="647">
        <v>177085.97000000003</v>
      </c>
      <c r="F16" s="713">
        <v>0.57407806569574849</v>
      </c>
      <c r="G16" s="647">
        <v>902</v>
      </c>
      <c r="H16" s="713">
        <v>0.54468599033816423</v>
      </c>
      <c r="I16" s="647">
        <v>131384.21999999997</v>
      </c>
      <c r="J16" s="713">
        <v>0.42592193430425146</v>
      </c>
      <c r="K16" s="647">
        <v>754</v>
      </c>
      <c r="L16" s="713">
        <v>0.45531400966183577</v>
      </c>
      <c r="M16" s="647" t="s">
        <v>568</v>
      </c>
      <c r="N16" s="277"/>
    </row>
    <row r="17" spans="1:14" ht="14.4" customHeight="1" x14ac:dyDescent="0.3">
      <c r="A17" s="643" t="s">
        <v>561</v>
      </c>
      <c r="B17" s="644" t="s">
        <v>561</v>
      </c>
      <c r="C17" s="647" t="s">
        <v>561</v>
      </c>
      <c r="D17" s="647" t="s">
        <v>561</v>
      </c>
      <c r="E17" s="647" t="s">
        <v>561</v>
      </c>
      <c r="F17" s="713" t="s">
        <v>561</v>
      </c>
      <c r="G17" s="647" t="s">
        <v>561</v>
      </c>
      <c r="H17" s="713" t="s">
        <v>561</v>
      </c>
      <c r="I17" s="647" t="s">
        <v>561</v>
      </c>
      <c r="J17" s="713" t="s">
        <v>561</v>
      </c>
      <c r="K17" s="647" t="s">
        <v>561</v>
      </c>
      <c r="L17" s="713" t="s">
        <v>561</v>
      </c>
      <c r="M17" s="647" t="s">
        <v>569</v>
      </c>
      <c r="N17" s="277"/>
    </row>
    <row r="18" spans="1:14" ht="14.4" customHeight="1" x14ac:dyDescent="0.3">
      <c r="A18" s="643">
        <v>89305252</v>
      </c>
      <c r="B18" s="644" t="s">
        <v>1741</v>
      </c>
      <c r="C18" s="647">
        <v>20485.840000000004</v>
      </c>
      <c r="D18" s="647">
        <v>98</v>
      </c>
      <c r="E18" s="647">
        <v>12178.29</v>
      </c>
      <c r="F18" s="713">
        <v>0.59447354855841883</v>
      </c>
      <c r="G18" s="647">
        <v>56</v>
      </c>
      <c r="H18" s="713">
        <v>0.5714285714285714</v>
      </c>
      <c r="I18" s="647">
        <v>8307.5500000000011</v>
      </c>
      <c r="J18" s="713">
        <v>0.40552645144158112</v>
      </c>
      <c r="K18" s="647">
        <v>42</v>
      </c>
      <c r="L18" s="713">
        <v>0.42857142857142855</v>
      </c>
      <c r="M18" s="647" t="s">
        <v>1</v>
      </c>
      <c r="N18" s="277"/>
    </row>
    <row r="19" spans="1:14" ht="14.4" customHeight="1" x14ac:dyDescent="0.3">
      <c r="A19" s="643" t="s">
        <v>1747</v>
      </c>
      <c r="B19" s="644" t="s">
        <v>1748</v>
      </c>
      <c r="C19" s="647">
        <v>20485.840000000004</v>
      </c>
      <c r="D19" s="647">
        <v>98</v>
      </c>
      <c r="E19" s="647">
        <v>12178.29</v>
      </c>
      <c r="F19" s="713">
        <v>0.59447354855841883</v>
      </c>
      <c r="G19" s="647">
        <v>56</v>
      </c>
      <c r="H19" s="713">
        <v>0.5714285714285714</v>
      </c>
      <c r="I19" s="647">
        <v>8307.5500000000011</v>
      </c>
      <c r="J19" s="713">
        <v>0.40552645144158112</v>
      </c>
      <c r="K19" s="647">
        <v>42</v>
      </c>
      <c r="L19" s="713">
        <v>0.42857142857142855</v>
      </c>
      <c r="M19" s="647" t="s">
        <v>568</v>
      </c>
      <c r="N19" s="277"/>
    </row>
    <row r="20" spans="1:14" ht="14.4" customHeight="1" x14ac:dyDescent="0.3">
      <c r="A20" s="643" t="s">
        <v>561</v>
      </c>
      <c r="B20" s="644" t="s">
        <v>561</v>
      </c>
      <c r="C20" s="647" t="s">
        <v>561</v>
      </c>
      <c r="D20" s="647" t="s">
        <v>561</v>
      </c>
      <c r="E20" s="647" t="s">
        <v>561</v>
      </c>
      <c r="F20" s="713" t="s">
        <v>561</v>
      </c>
      <c r="G20" s="647" t="s">
        <v>561</v>
      </c>
      <c r="H20" s="713" t="s">
        <v>561</v>
      </c>
      <c r="I20" s="647" t="s">
        <v>561</v>
      </c>
      <c r="J20" s="713" t="s">
        <v>561</v>
      </c>
      <c r="K20" s="647" t="s">
        <v>561</v>
      </c>
      <c r="L20" s="713" t="s">
        <v>561</v>
      </c>
      <c r="M20" s="647" t="s">
        <v>569</v>
      </c>
      <c r="N20" s="277"/>
    </row>
    <row r="21" spans="1:14" ht="14.4" customHeight="1" x14ac:dyDescent="0.3">
      <c r="A21" s="643">
        <v>89870255</v>
      </c>
      <c r="B21" s="644" t="s">
        <v>1741</v>
      </c>
      <c r="C21" s="647">
        <v>117924.32999999993</v>
      </c>
      <c r="D21" s="647">
        <v>564</v>
      </c>
      <c r="E21" s="647">
        <v>1938.24</v>
      </c>
      <c r="F21" s="713">
        <v>1.6436302839286866E-2</v>
      </c>
      <c r="G21" s="647">
        <v>9</v>
      </c>
      <c r="H21" s="713">
        <v>1.5957446808510637E-2</v>
      </c>
      <c r="I21" s="647">
        <v>115986.08999999992</v>
      </c>
      <c r="J21" s="713">
        <v>0.98356369716071312</v>
      </c>
      <c r="K21" s="647">
        <v>555</v>
      </c>
      <c r="L21" s="713">
        <v>0.98404255319148937</v>
      </c>
      <c r="M21" s="647" t="s">
        <v>1</v>
      </c>
      <c r="N21" s="277"/>
    </row>
    <row r="22" spans="1:14" ht="14.4" customHeight="1" x14ac:dyDescent="0.3">
      <c r="A22" s="643" t="s">
        <v>1749</v>
      </c>
      <c r="B22" s="644" t="s">
        <v>1750</v>
      </c>
      <c r="C22" s="647">
        <v>117924.32999999993</v>
      </c>
      <c r="D22" s="647">
        <v>564</v>
      </c>
      <c r="E22" s="647">
        <v>1938.24</v>
      </c>
      <c r="F22" s="713">
        <v>1.6436302839286866E-2</v>
      </c>
      <c r="G22" s="647">
        <v>9</v>
      </c>
      <c r="H22" s="713">
        <v>1.5957446808510637E-2</v>
      </c>
      <c r="I22" s="647">
        <v>115986.08999999992</v>
      </c>
      <c r="J22" s="713">
        <v>0.98356369716071312</v>
      </c>
      <c r="K22" s="647">
        <v>555</v>
      </c>
      <c r="L22" s="713">
        <v>0.98404255319148937</v>
      </c>
      <c r="M22" s="647" t="s">
        <v>568</v>
      </c>
      <c r="N22" s="277"/>
    </row>
    <row r="23" spans="1:14" ht="14.4" customHeight="1" x14ac:dyDescent="0.3">
      <c r="A23" s="643" t="s">
        <v>561</v>
      </c>
      <c r="B23" s="644" t="s">
        <v>561</v>
      </c>
      <c r="C23" s="647" t="s">
        <v>561</v>
      </c>
      <c r="D23" s="647" t="s">
        <v>561</v>
      </c>
      <c r="E23" s="647" t="s">
        <v>561</v>
      </c>
      <c r="F23" s="713" t="s">
        <v>561</v>
      </c>
      <c r="G23" s="647" t="s">
        <v>561</v>
      </c>
      <c r="H23" s="713" t="s">
        <v>561</v>
      </c>
      <c r="I23" s="647" t="s">
        <v>561</v>
      </c>
      <c r="J23" s="713" t="s">
        <v>561</v>
      </c>
      <c r="K23" s="647" t="s">
        <v>561</v>
      </c>
      <c r="L23" s="713" t="s">
        <v>561</v>
      </c>
      <c r="M23" s="647" t="s">
        <v>569</v>
      </c>
      <c r="N23" s="277"/>
    </row>
    <row r="24" spans="1:14" ht="14.4" customHeight="1" x14ac:dyDescent="0.3">
      <c r="A24" s="643" t="s">
        <v>559</v>
      </c>
      <c r="B24" s="644" t="s">
        <v>1751</v>
      </c>
      <c r="C24" s="647">
        <v>479396.56999999995</v>
      </c>
      <c r="D24" s="647">
        <v>2493</v>
      </c>
      <c r="E24" s="647">
        <v>200652.65000000002</v>
      </c>
      <c r="F24" s="713">
        <v>0.41855253574300716</v>
      </c>
      <c r="G24" s="647">
        <v>1020</v>
      </c>
      <c r="H24" s="713">
        <v>0.40914560770156438</v>
      </c>
      <c r="I24" s="647">
        <v>278743.91999999987</v>
      </c>
      <c r="J24" s="713">
        <v>0.58144746425699267</v>
      </c>
      <c r="K24" s="647">
        <v>1473</v>
      </c>
      <c r="L24" s="713">
        <v>0.59085439229843562</v>
      </c>
      <c r="M24" s="647" t="s">
        <v>564</v>
      </c>
      <c r="N24" s="277"/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24">
    <cfRule type="expression" dxfId="46" priority="4">
      <formula>AND(LEFT(M10,6)&lt;&gt;"mezera",M10&lt;&gt;"")</formula>
    </cfRule>
  </conditionalFormatting>
  <conditionalFormatting sqref="A10:A24">
    <cfRule type="expression" dxfId="45" priority="2">
      <formula>AND(M10&lt;&gt;"",M10&lt;&gt;"mezeraKL")</formula>
    </cfRule>
  </conditionalFormatting>
  <conditionalFormatting sqref="F10:F24">
    <cfRule type="cellIs" dxfId="44" priority="1" operator="lessThan">
      <formula>0.6</formula>
    </cfRule>
  </conditionalFormatting>
  <conditionalFormatting sqref="B10:L24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24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334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2" t="s">
        <v>168</v>
      </c>
      <c r="B4" s="693" t="s">
        <v>19</v>
      </c>
      <c r="C4" s="717"/>
      <c r="D4" s="693" t="s">
        <v>20</v>
      </c>
      <c r="E4" s="717"/>
      <c r="F4" s="693" t="s">
        <v>19</v>
      </c>
      <c r="G4" s="696" t="s">
        <v>2</v>
      </c>
      <c r="H4" s="693" t="s">
        <v>20</v>
      </c>
      <c r="I4" s="696" t="s">
        <v>2</v>
      </c>
      <c r="J4" s="693" t="s">
        <v>19</v>
      </c>
      <c r="K4" s="696" t="s">
        <v>2</v>
      </c>
      <c r="L4" s="693" t="s">
        <v>20</v>
      </c>
      <c r="M4" s="697" t="s">
        <v>2</v>
      </c>
    </row>
    <row r="5" spans="1:13" ht="14.4" customHeight="1" x14ac:dyDescent="0.3">
      <c r="A5" s="714" t="s">
        <v>1752</v>
      </c>
      <c r="B5" s="707">
        <v>15049.509999999997</v>
      </c>
      <c r="C5" s="654">
        <v>1</v>
      </c>
      <c r="D5" s="718">
        <v>87</v>
      </c>
      <c r="E5" s="721" t="s">
        <v>1752</v>
      </c>
      <c r="F5" s="707"/>
      <c r="G5" s="675">
        <v>0</v>
      </c>
      <c r="H5" s="657"/>
      <c r="I5" s="698">
        <v>0</v>
      </c>
      <c r="J5" s="724">
        <v>15049.509999999997</v>
      </c>
      <c r="K5" s="675">
        <v>1</v>
      </c>
      <c r="L5" s="657">
        <v>87</v>
      </c>
      <c r="M5" s="698">
        <v>1</v>
      </c>
    </row>
    <row r="6" spans="1:13" ht="14.4" customHeight="1" x14ac:dyDescent="0.3">
      <c r="A6" s="715" t="s">
        <v>1753</v>
      </c>
      <c r="B6" s="708">
        <v>4548.3500000000004</v>
      </c>
      <c r="C6" s="660">
        <v>1</v>
      </c>
      <c r="D6" s="719">
        <v>21</v>
      </c>
      <c r="E6" s="722" t="s">
        <v>1753</v>
      </c>
      <c r="F6" s="708"/>
      <c r="G6" s="676">
        <v>0</v>
      </c>
      <c r="H6" s="663"/>
      <c r="I6" s="699">
        <v>0</v>
      </c>
      <c r="J6" s="725">
        <v>4548.3500000000004</v>
      </c>
      <c r="K6" s="676">
        <v>1</v>
      </c>
      <c r="L6" s="663">
        <v>21</v>
      </c>
      <c r="M6" s="699">
        <v>1</v>
      </c>
    </row>
    <row r="7" spans="1:13" ht="14.4" customHeight="1" x14ac:dyDescent="0.3">
      <c r="A7" s="715" t="s">
        <v>1754</v>
      </c>
      <c r="B7" s="708">
        <v>13983.040000000003</v>
      </c>
      <c r="C7" s="660">
        <v>1</v>
      </c>
      <c r="D7" s="719">
        <v>1</v>
      </c>
      <c r="E7" s="722" t="s">
        <v>1754</v>
      </c>
      <c r="F7" s="708"/>
      <c r="G7" s="676">
        <v>0</v>
      </c>
      <c r="H7" s="663"/>
      <c r="I7" s="699">
        <v>0</v>
      </c>
      <c r="J7" s="725">
        <v>13983.040000000003</v>
      </c>
      <c r="K7" s="676">
        <v>1</v>
      </c>
      <c r="L7" s="663">
        <v>1</v>
      </c>
      <c r="M7" s="699">
        <v>1</v>
      </c>
    </row>
    <row r="8" spans="1:13" ht="14.4" customHeight="1" x14ac:dyDescent="0.3">
      <c r="A8" s="715" t="s">
        <v>1755</v>
      </c>
      <c r="B8" s="708">
        <v>53928.320000000014</v>
      </c>
      <c r="C8" s="660">
        <v>1</v>
      </c>
      <c r="D8" s="719">
        <v>360</v>
      </c>
      <c r="E8" s="722" t="s">
        <v>1755</v>
      </c>
      <c r="F8" s="708">
        <v>18325.140000000007</v>
      </c>
      <c r="G8" s="676">
        <v>0.33980550478857863</v>
      </c>
      <c r="H8" s="663">
        <v>123</v>
      </c>
      <c r="I8" s="699">
        <v>0.34166666666666667</v>
      </c>
      <c r="J8" s="725">
        <v>35603.180000000008</v>
      </c>
      <c r="K8" s="676">
        <v>0.66019449521142137</v>
      </c>
      <c r="L8" s="663">
        <v>237</v>
      </c>
      <c r="M8" s="699">
        <v>0.65833333333333333</v>
      </c>
    </row>
    <row r="9" spans="1:13" ht="14.4" customHeight="1" x14ac:dyDescent="0.3">
      <c r="A9" s="715" t="s">
        <v>1756</v>
      </c>
      <c r="B9" s="708">
        <v>0</v>
      </c>
      <c r="C9" s="660"/>
      <c r="D9" s="719">
        <v>2</v>
      </c>
      <c r="E9" s="722" t="s">
        <v>1756</v>
      </c>
      <c r="F9" s="708"/>
      <c r="G9" s="676"/>
      <c r="H9" s="663"/>
      <c r="I9" s="699">
        <v>0</v>
      </c>
      <c r="J9" s="725">
        <v>0</v>
      </c>
      <c r="K9" s="676"/>
      <c r="L9" s="663">
        <v>2</v>
      </c>
      <c r="M9" s="699">
        <v>1</v>
      </c>
    </row>
    <row r="10" spans="1:13" ht="14.4" customHeight="1" x14ac:dyDescent="0.3">
      <c r="A10" s="715" t="s">
        <v>1757</v>
      </c>
      <c r="B10" s="708">
        <v>333.31</v>
      </c>
      <c r="C10" s="660">
        <v>1</v>
      </c>
      <c r="D10" s="719">
        <v>1</v>
      </c>
      <c r="E10" s="722" t="s">
        <v>1757</v>
      </c>
      <c r="F10" s="708"/>
      <c r="G10" s="676">
        <v>0</v>
      </c>
      <c r="H10" s="663"/>
      <c r="I10" s="699">
        <v>0</v>
      </c>
      <c r="J10" s="725">
        <v>333.31</v>
      </c>
      <c r="K10" s="676">
        <v>1</v>
      </c>
      <c r="L10" s="663">
        <v>1</v>
      </c>
      <c r="M10" s="699">
        <v>1</v>
      </c>
    </row>
    <row r="11" spans="1:13" ht="14.4" customHeight="1" x14ac:dyDescent="0.3">
      <c r="A11" s="715" t="s">
        <v>1758</v>
      </c>
      <c r="B11" s="708">
        <v>2312.35</v>
      </c>
      <c r="C11" s="660">
        <v>1</v>
      </c>
      <c r="D11" s="719">
        <v>12</v>
      </c>
      <c r="E11" s="722" t="s">
        <v>1758</v>
      </c>
      <c r="F11" s="708"/>
      <c r="G11" s="676">
        <v>0</v>
      </c>
      <c r="H11" s="663"/>
      <c r="I11" s="699">
        <v>0</v>
      </c>
      <c r="J11" s="725">
        <v>2312.35</v>
      </c>
      <c r="K11" s="676">
        <v>1</v>
      </c>
      <c r="L11" s="663">
        <v>12</v>
      </c>
      <c r="M11" s="699">
        <v>1</v>
      </c>
    </row>
    <row r="12" spans="1:13" ht="14.4" customHeight="1" x14ac:dyDescent="0.3">
      <c r="A12" s="715" t="s">
        <v>1759</v>
      </c>
      <c r="B12" s="708">
        <v>23095.839999999997</v>
      </c>
      <c r="C12" s="660">
        <v>1</v>
      </c>
      <c r="D12" s="719">
        <v>115</v>
      </c>
      <c r="E12" s="722" t="s">
        <v>1759</v>
      </c>
      <c r="F12" s="708">
        <v>6651.6600000000017</v>
      </c>
      <c r="G12" s="676">
        <v>0.28800251473858507</v>
      </c>
      <c r="H12" s="663">
        <v>33</v>
      </c>
      <c r="I12" s="699">
        <v>0.28695652173913044</v>
      </c>
      <c r="J12" s="725">
        <v>16444.179999999997</v>
      </c>
      <c r="K12" s="676">
        <v>0.71199748526141504</v>
      </c>
      <c r="L12" s="663">
        <v>82</v>
      </c>
      <c r="M12" s="699">
        <v>0.71304347826086956</v>
      </c>
    </row>
    <row r="13" spans="1:13" ht="14.4" customHeight="1" x14ac:dyDescent="0.3">
      <c r="A13" s="715" t="s">
        <v>1760</v>
      </c>
      <c r="B13" s="708">
        <v>10486.920000000002</v>
      </c>
      <c r="C13" s="660">
        <v>1</v>
      </c>
      <c r="D13" s="719">
        <v>78</v>
      </c>
      <c r="E13" s="722" t="s">
        <v>1760</v>
      </c>
      <c r="F13" s="708">
        <v>4362.0600000000004</v>
      </c>
      <c r="G13" s="676">
        <v>0.41595244361547523</v>
      </c>
      <c r="H13" s="663">
        <v>38</v>
      </c>
      <c r="I13" s="699">
        <v>0.48717948717948717</v>
      </c>
      <c r="J13" s="725">
        <v>6124.8600000000015</v>
      </c>
      <c r="K13" s="676">
        <v>0.58404755638452477</v>
      </c>
      <c r="L13" s="663">
        <v>40</v>
      </c>
      <c r="M13" s="699">
        <v>0.51282051282051277</v>
      </c>
    </row>
    <row r="14" spans="1:13" ht="14.4" customHeight="1" x14ac:dyDescent="0.3">
      <c r="A14" s="715" t="s">
        <v>1761</v>
      </c>
      <c r="B14" s="708">
        <v>24198.440000000002</v>
      </c>
      <c r="C14" s="660">
        <v>1</v>
      </c>
      <c r="D14" s="719">
        <v>68</v>
      </c>
      <c r="E14" s="722" t="s">
        <v>1761</v>
      </c>
      <c r="F14" s="708">
        <v>12713.860000000002</v>
      </c>
      <c r="G14" s="676">
        <v>0.52539998446180836</v>
      </c>
      <c r="H14" s="663">
        <v>37</v>
      </c>
      <c r="I14" s="699">
        <v>0.54411764705882348</v>
      </c>
      <c r="J14" s="725">
        <v>11484.579999999998</v>
      </c>
      <c r="K14" s="676">
        <v>0.47460001553819159</v>
      </c>
      <c r="L14" s="663">
        <v>31</v>
      </c>
      <c r="M14" s="699">
        <v>0.45588235294117646</v>
      </c>
    </row>
    <row r="15" spans="1:13" ht="14.4" customHeight="1" x14ac:dyDescent="0.3">
      <c r="A15" s="715" t="s">
        <v>1762</v>
      </c>
      <c r="B15" s="708">
        <v>23002.21</v>
      </c>
      <c r="C15" s="660">
        <v>1</v>
      </c>
      <c r="D15" s="719">
        <v>109</v>
      </c>
      <c r="E15" s="722" t="s">
        <v>1762</v>
      </c>
      <c r="F15" s="708">
        <v>7544.98</v>
      </c>
      <c r="G15" s="676">
        <v>0.3280110911082022</v>
      </c>
      <c r="H15" s="663">
        <v>38</v>
      </c>
      <c r="I15" s="699">
        <v>0.34862385321100919</v>
      </c>
      <c r="J15" s="725">
        <v>15457.23</v>
      </c>
      <c r="K15" s="676">
        <v>0.67198890889179774</v>
      </c>
      <c r="L15" s="663">
        <v>71</v>
      </c>
      <c r="M15" s="699">
        <v>0.65137614678899081</v>
      </c>
    </row>
    <row r="16" spans="1:13" ht="14.4" customHeight="1" x14ac:dyDescent="0.3">
      <c r="A16" s="715" t="s">
        <v>1763</v>
      </c>
      <c r="B16" s="708">
        <v>5098.29</v>
      </c>
      <c r="C16" s="660">
        <v>1</v>
      </c>
      <c r="D16" s="719">
        <v>26</v>
      </c>
      <c r="E16" s="722" t="s">
        <v>1763</v>
      </c>
      <c r="F16" s="708">
        <v>440.36</v>
      </c>
      <c r="G16" s="676">
        <v>8.637405875303289E-2</v>
      </c>
      <c r="H16" s="663">
        <v>3</v>
      </c>
      <c r="I16" s="699">
        <v>0.11538461538461539</v>
      </c>
      <c r="J16" s="725">
        <v>4657.93</v>
      </c>
      <c r="K16" s="676">
        <v>0.91362594124696717</v>
      </c>
      <c r="L16" s="663">
        <v>23</v>
      </c>
      <c r="M16" s="699">
        <v>0.88461538461538458</v>
      </c>
    </row>
    <row r="17" spans="1:13" ht="14.4" customHeight="1" x14ac:dyDescent="0.3">
      <c r="A17" s="715" t="s">
        <v>1764</v>
      </c>
      <c r="B17" s="708">
        <v>57508.36</v>
      </c>
      <c r="C17" s="660">
        <v>1</v>
      </c>
      <c r="D17" s="719">
        <v>329</v>
      </c>
      <c r="E17" s="722" t="s">
        <v>1764</v>
      </c>
      <c r="F17" s="708">
        <v>30581.590000000007</v>
      </c>
      <c r="G17" s="676">
        <v>0.53177642346260623</v>
      </c>
      <c r="H17" s="663">
        <v>167</v>
      </c>
      <c r="I17" s="699">
        <v>0.50759878419452886</v>
      </c>
      <c r="J17" s="725">
        <v>26926.76999999999</v>
      </c>
      <c r="K17" s="676">
        <v>0.46822357653739366</v>
      </c>
      <c r="L17" s="663">
        <v>162</v>
      </c>
      <c r="M17" s="699">
        <v>0.49240121580547114</v>
      </c>
    </row>
    <row r="18" spans="1:13" ht="14.4" customHeight="1" x14ac:dyDescent="0.3">
      <c r="A18" s="715" t="s">
        <v>1765</v>
      </c>
      <c r="B18" s="708">
        <v>41470.050000000003</v>
      </c>
      <c r="C18" s="660">
        <v>1</v>
      </c>
      <c r="D18" s="719">
        <v>209</v>
      </c>
      <c r="E18" s="722" t="s">
        <v>1765</v>
      </c>
      <c r="F18" s="708">
        <v>14927.83</v>
      </c>
      <c r="G18" s="676">
        <v>0.35996653006205681</v>
      </c>
      <c r="H18" s="663">
        <v>82</v>
      </c>
      <c r="I18" s="699">
        <v>0.3923444976076555</v>
      </c>
      <c r="J18" s="725">
        <v>26542.22</v>
      </c>
      <c r="K18" s="676">
        <v>0.64003346993794319</v>
      </c>
      <c r="L18" s="663">
        <v>127</v>
      </c>
      <c r="M18" s="699">
        <v>0.60765550239234445</v>
      </c>
    </row>
    <row r="19" spans="1:13" ht="14.4" customHeight="1" x14ac:dyDescent="0.3">
      <c r="A19" s="715" t="s">
        <v>1766</v>
      </c>
      <c r="B19" s="708">
        <v>4619.9300000000021</v>
      </c>
      <c r="C19" s="660">
        <v>1</v>
      </c>
      <c r="D19" s="719">
        <v>28</v>
      </c>
      <c r="E19" s="722" t="s">
        <v>1766</v>
      </c>
      <c r="F19" s="708"/>
      <c r="G19" s="676">
        <v>0</v>
      </c>
      <c r="H19" s="663"/>
      <c r="I19" s="699">
        <v>0</v>
      </c>
      <c r="J19" s="725">
        <v>4619.9300000000021</v>
      </c>
      <c r="K19" s="676">
        <v>1</v>
      </c>
      <c r="L19" s="663">
        <v>28</v>
      </c>
      <c r="M19" s="699">
        <v>1</v>
      </c>
    </row>
    <row r="20" spans="1:13" ht="14.4" customHeight="1" x14ac:dyDescent="0.3">
      <c r="A20" s="715" t="s">
        <v>1767</v>
      </c>
      <c r="B20" s="708">
        <v>28852.690000000002</v>
      </c>
      <c r="C20" s="660">
        <v>1</v>
      </c>
      <c r="D20" s="719">
        <v>91</v>
      </c>
      <c r="E20" s="722" t="s">
        <v>1767</v>
      </c>
      <c r="F20" s="708">
        <v>21605.200000000001</v>
      </c>
      <c r="G20" s="676">
        <v>0.7488105961697159</v>
      </c>
      <c r="H20" s="663">
        <v>52</v>
      </c>
      <c r="I20" s="699">
        <v>0.5714285714285714</v>
      </c>
      <c r="J20" s="725">
        <v>7247.49</v>
      </c>
      <c r="K20" s="676">
        <v>0.2511894038302841</v>
      </c>
      <c r="L20" s="663">
        <v>39</v>
      </c>
      <c r="M20" s="699">
        <v>0.42857142857142855</v>
      </c>
    </row>
    <row r="21" spans="1:13" ht="14.4" customHeight="1" x14ac:dyDescent="0.3">
      <c r="A21" s="715" t="s">
        <v>1768</v>
      </c>
      <c r="B21" s="708">
        <v>17355.320000000003</v>
      </c>
      <c r="C21" s="660">
        <v>1</v>
      </c>
      <c r="D21" s="719">
        <v>93</v>
      </c>
      <c r="E21" s="722" t="s">
        <v>1768</v>
      </c>
      <c r="F21" s="708">
        <v>7927.1200000000008</v>
      </c>
      <c r="G21" s="676">
        <v>0.45675447067527419</v>
      </c>
      <c r="H21" s="663">
        <v>44</v>
      </c>
      <c r="I21" s="699">
        <v>0.4731182795698925</v>
      </c>
      <c r="J21" s="725">
        <v>9428.2000000000025</v>
      </c>
      <c r="K21" s="676">
        <v>0.54324552932472581</v>
      </c>
      <c r="L21" s="663">
        <v>49</v>
      </c>
      <c r="M21" s="699">
        <v>0.5268817204301075</v>
      </c>
    </row>
    <row r="22" spans="1:13" ht="14.4" customHeight="1" x14ac:dyDescent="0.3">
      <c r="A22" s="715" t="s">
        <v>1769</v>
      </c>
      <c r="B22" s="708">
        <v>3697.1800000000003</v>
      </c>
      <c r="C22" s="660">
        <v>1</v>
      </c>
      <c r="D22" s="719">
        <v>19</v>
      </c>
      <c r="E22" s="722" t="s">
        <v>1769</v>
      </c>
      <c r="F22" s="708"/>
      <c r="G22" s="676">
        <v>0</v>
      </c>
      <c r="H22" s="663"/>
      <c r="I22" s="699">
        <v>0</v>
      </c>
      <c r="J22" s="725">
        <v>3697.1800000000003</v>
      </c>
      <c r="K22" s="676">
        <v>1</v>
      </c>
      <c r="L22" s="663">
        <v>19</v>
      </c>
      <c r="M22" s="699">
        <v>1</v>
      </c>
    </row>
    <row r="23" spans="1:13" ht="14.4" customHeight="1" x14ac:dyDescent="0.3">
      <c r="A23" s="715" t="s">
        <v>1770</v>
      </c>
      <c r="B23" s="708">
        <v>19802.710000000003</v>
      </c>
      <c r="C23" s="660">
        <v>1</v>
      </c>
      <c r="D23" s="719">
        <v>96</v>
      </c>
      <c r="E23" s="722" t="s">
        <v>1770</v>
      </c>
      <c r="F23" s="708">
        <v>12728.510000000002</v>
      </c>
      <c r="G23" s="676">
        <v>0.64276606585664287</v>
      </c>
      <c r="H23" s="663">
        <v>63</v>
      </c>
      <c r="I23" s="699">
        <v>0.65625</v>
      </c>
      <c r="J23" s="725">
        <v>7074.2000000000007</v>
      </c>
      <c r="K23" s="676">
        <v>0.35723393414335713</v>
      </c>
      <c r="L23" s="663">
        <v>33</v>
      </c>
      <c r="M23" s="699">
        <v>0.34375</v>
      </c>
    </row>
    <row r="24" spans="1:13" ht="14.4" customHeight="1" x14ac:dyDescent="0.3">
      <c r="A24" s="715" t="s">
        <v>1771</v>
      </c>
      <c r="B24" s="708">
        <v>23374.33</v>
      </c>
      <c r="C24" s="660">
        <v>1</v>
      </c>
      <c r="D24" s="719">
        <v>113</v>
      </c>
      <c r="E24" s="722" t="s">
        <v>1771</v>
      </c>
      <c r="F24" s="708">
        <v>11138.130000000001</v>
      </c>
      <c r="G24" s="676">
        <v>0.4765111983958471</v>
      </c>
      <c r="H24" s="663">
        <v>56</v>
      </c>
      <c r="I24" s="699">
        <v>0.49557522123893805</v>
      </c>
      <c r="J24" s="725">
        <v>12236.199999999999</v>
      </c>
      <c r="K24" s="676">
        <v>0.5234888016041529</v>
      </c>
      <c r="L24" s="663">
        <v>57</v>
      </c>
      <c r="M24" s="699">
        <v>0.50442477876106195</v>
      </c>
    </row>
    <row r="25" spans="1:13" ht="14.4" customHeight="1" x14ac:dyDescent="0.3">
      <c r="A25" s="715" t="s">
        <v>1772</v>
      </c>
      <c r="B25" s="708">
        <v>37141.250000000007</v>
      </c>
      <c r="C25" s="660">
        <v>1</v>
      </c>
      <c r="D25" s="719">
        <v>181</v>
      </c>
      <c r="E25" s="722" t="s">
        <v>1772</v>
      </c>
      <c r="F25" s="708">
        <v>15868.580000000002</v>
      </c>
      <c r="G25" s="676">
        <v>0.42724948675663849</v>
      </c>
      <c r="H25" s="663">
        <v>76</v>
      </c>
      <c r="I25" s="699">
        <v>0.41988950276243092</v>
      </c>
      <c r="J25" s="725">
        <v>21272.670000000006</v>
      </c>
      <c r="K25" s="676">
        <v>0.57275051324336157</v>
      </c>
      <c r="L25" s="663">
        <v>105</v>
      </c>
      <c r="M25" s="699">
        <v>0.58011049723756902</v>
      </c>
    </row>
    <row r="26" spans="1:13" ht="14.4" customHeight="1" x14ac:dyDescent="0.3">
      <c r="A26" s="715" t="s">
        <v>1773</v>
      </c>
      <c r="B26" s="708">
        <v>776.01</v>
      </c>
      <c r="C26" s="660">
        <v>1</v>
      </c>
      <c r="D26" s="719">
        <v>28</v>
      </c>
      <c r="E26" s="722" t="s">
        <v>1773</v>
      </c>
      <c r="F26" s="708">
        <v>462.29</v>
      </c>
      <c r="G26" s="676">
        <v>0.59572685918995893</v>
      </c>
      <c r="H26" s="663">
        <v>15</v>
      </c>
      <c r="I26" s="699">
        <v>0.5357142857142857</v>
      </c>
      <c r="J26" s="725">
        <v>313.72000000000003</v>
      </c>
      <c r="K26" s="676">
        <v>0.40427314081004112</v>
      </c>
      <c r="L26" s="663">
        <v>13</v>
      </c>
      <c r="M26" s="699">
        <v>0.4642857142857143</v>
      </c>
    </row>
    <row r="27" spans="1:13" ht="14.4" customHeight="1" x14ac:dyDescent="0.3">
      <c r="A27" s="715" t="s">
        <v>1774</v>
      </c>
      <c r="B27" s="708">
        <v>9621.81</v>
      </c>
      <c r="C27" s="660">
        <v>1</v>
      </c>
      <c r="D27" s="719">
        <v>42</v>
      </c>
      <c r="E27" s="722" t="s">
        <v>1774</v>
      </c>
      <c r="F27" s="708">
        <v>4751.8099999999995</v>
      </c>
      <c r="G27" s="676">
        <v>0.49385822418027375</v>
      </c>
      <c r="H27" s="663">
        <v>15</v>
      </c>
      <c r="I27" s="699">
        <v>0.35714285714285715</v>
      </c>
      <c r="J27" s="725">
        <v>4870</v>
      </c>
      <c r="K27" s="676">
        <v>0.5061417758197263</v>
      </c>
      <c r="L27" s="663">
        <v>27</v>
      </c>
      <c r="M27" s="699">
        <v>0.6428571428571429</v>
      </c>
    </row>
    <row r="28" spans="1:13" ht="14.4" customHeight="1" x14ac:dyDescent="0.3">
      <c r="A28" s="715" t="s">
        <v>1775</v>
      </c>
      <c r="B28" s="708">
        <v>4407.6600000000017</v>
      </c>
      <c r="C28" s="660">
        <v>1</v>
      </c>
      <c r="D28" s="719">
        <v>29</v>
      </c>
      <c r="E28" s="722" t="s">
        <v>1775</v>
      </c>
      <c r="F28" s="708">
        <v>333.31</v>
      </c>
      <c r="G28" s="676">
        <v>7.5620624095324926E-2</v>
      </c>
      <c r="H28" s="663">
        <v>1</v>
      </c>
      <c r="I28" s="699">
        <v>3.4482758620689655E-2</v>
      </c>
      <c r="J28" s="725">
        <v>4074.3500000000013</v>
      </c>
      <c r="K28" s="676">
        <v>0.924379375904675</v>
      </c>
      <c r="L28" s="663">
        <v>28</v>
      </c>
      <c r="M28" s="699">
        <v>0.96551724137931039</v>
      </c>
    </row>
    <row r="29" spans="1:13" ht="14.4" customHeight="1" x14ac:dyDescent="0.3">
      <c r="A29" s="715" t="s">
        <v>1776</v>
      </c>
      <c r="B29" s="708">
        <v>7167.7</v>
      </c>
      <c r="C29" s="660">
        <v>1</v>
      </c>
      <c r="D29" s="719">
        <v>22</v>
      </c>
      <c r="E29" s="722" t="s">
        <v>1776</v>
      </c>
      <c r="F29" s="708">
        <v>5596.69</v>
      </c>
      <c r="G29" s="676">
        <v>0.78082090489278289</v>
      </c>
      <c r="H29" s="663">
        <v>13</v>
      </c>
      <c r="I29" s="699">
        <v>0.59090909090909094</v>
      </c>
      <c r="J29" s="725">
        <v>1571.0100000000002</v>
      </c>
      <c r="K29" s="676">
        <v>0.21917909510721714</v>
      </c>
      <c r="L29" s="663">
        <v>9</v>
      </c>
      <c r="M29" s="699">
        <v>0.40909090909090912</v>
      </c>
    </row>
    <row r="30" spans="1:13" ht="14.4" customHeight="1" x14ac:dyDescent="0.3">
      <c r="A30" s="715" t="s">
        <v>1777</v>
      </c>
      <c r="B30" s="708">
        <v>8367.2700000000023</v>
      </c>
      <c r="C30" s="660">
        <v>1</v>
      </c>
      <c r="D30" s="719">
        <v>48</v>
      </c>
      <c r="E30" s="722" t="s">
        <v>1777</v>
      </c>
      <c r="F30" s="708"/>
      <c r="G30" s="676">
        <v>0</v>
      </c>
      <c r="H30" s="663"/>
      <c r="I30" s="699">
        <v>0</v>
      </c>
      <c r="J30" s="725">
        <v>8367.2700000000023</v>
      </c>
      <c r="K30" s="676">
        <v>1</v>
      </c>
      <c r="L30" s="663">
        <v>48</v>
      </c>
      <c r="M30" s="699">
        <v>1</v>
      </c>
    </row>
    <row r="31" spans="1:13" ht="14.4" customHeight="1" x14ac:dyDescent="0.3">
      <c r="A31" s="715" t="s">
        <v>1778</v>
      </c>
      <c r="B31" s="708">
        <v>1153.94</v>
      </c>
      <c r="C31" s="660">
        <v>1</v>
      </c>
      <c r="D31" s="719">
        <v>4</v>
      </c>
      <c r="E31" s="722" t="s">
        <v>1778</v>
      </c>
      <c r="F31" s="708"/>
      <c r="G31" s="676">
        <v>0</v>
      </c>
      <c r="H31" s="663"/>
      <c r="I31" s="699">
        <v>0</v>
      </c>
      <c r="J31" s="725">
        <v>1153.94</v>
      </c>
      <c r="K31" s="676">
        <v>1</v>
      </c>
      <c r="L31" s="663">
        <v>4</v>
      </c>
      <c r="M31" s="699">
        <v>1</v>
      </c>
    </row>
    <row r="32" spans="1:13" ht="14.4" customHeight="1" x14ac:dyDescent="0.3">
      <c r="A32" s="715" t="s">
        <v>1779</v>
      </c>
      <c r="B32" s="708">
        <v>2438.46</v>
      </c>
      <c r="C32" s="660">
        <v>1</v>
      </c>
      <c r="D32" s="719">
        <v>14</v>
      </c>
      <c r="E32" s="722" t="s">
        <v>1779</v>
      </c>
      <c r="F32" s="708"/>
      <c r="G32" s="676">
        <v>0</v>
      </c>
      <c r="H32" s="663"/>
      <c r="I32" s="699">
        <v>0</v>
      </c>
      <c r="J32" s="725">
        <v>2438.46</v>
      </c>
      <c r="K32" s="676">
        <v>1</v>
      </c>
      <c r="L32" s="663">
        <v>14</v>
      </c>
      <c r="M32" s="699">
        <v>1</v>
      </c>
    </row>
    <row r="33" spans="1:13" ht="14.4" customHeight="1" x14ac:dyDescent="0.3">
      <c r="A33" s="715" t="s">
        <v>1780</v>
      </c>
      <c r="B33" s="708">
        <v>20454.260000000002</v>
      </c>
      <c r="C33" s="660">
        <v>1</v>
      </c>
      <c r="D33" s="719">
        <v>141</v>
      </c>
      <c r="E33" s="722" t="s">
        <v>1780</v>
      </c>
      <c r="F33" s="708">
        <v>13854.04</v>
      </c>
      <c r="G33" s="676">
        <v>0.67731807457224069</v>
      </c>
      <c r="H33" s="663">
        <v>85</v>
      </c>
      <c r="I33" s="699">
        <v>0.6028368794326241</v>
      </c>
      <c r="J33" s="725">
        <v>6600.2200000000012</v>
      </c>
      <c r="K33" s="676">
        <v>0.32268192542775931</v>
      </c>
      <c r="L33" s="663">
        <v>56</v>
      </c>
      <c r="M33" s="699">
        <v>0.3971631205673759</v>
      </c>
    </row>
    <row r="34" spans="1:13" ht="14.4" customHeight="1" x14ac:dyDescent="0.3">
      <c r="A34" s="715" t="s">
        <v>1781</v>
      </c>
      <c r="B34" s="708">
        <v>13851.240000000003</v>
      </c>
      <c r="C34" s="660">
        <v>1</v>
      </c>
      <c r="D34" s="719">
        <v>111</v>
      </c>
      <c r="E34" s="722" t="s">
        <v>1781</v>
      </c>
      <c r="F34" s="708">
        <v>9875.8600000000024</v>
      </c>
      <c r="G34" s="676">
        <v>0.712994648854543</v>
      </c>
      <c r="H34" s="663">
        <v>71</v>
      </c>
      <c r="I34" s="699">
        <v>0.63963963963963966</v>
      </c>
      <c r="J34" s="725">
        <v>3975.3800000000006</v>
      </c>
      <c r="K34" s="676">
        <v>0.287005351145457</v>
      </c>
      <c r="L34" s="663">
        <v>40</v>
      </c>
      <c r="M34" s="699">
        <v>0.36036036036036034</v>
      </c>
    </row>
    <row r="35" spans="1:13" ht="14.4" customHeight="1" thickBot="1" x14ac:dyDescent="0.35">
      <c r="A35" s="716" t="s">
        <v>1782</v>
      </c>
      <c r="B35" s="709">
        <v>1299.8200000000002</v>
      </c>
      <c r="C35" s="666">
        <v>1</v>
      </c>
      <c r="D35" s="720">
        <v>15</v>
      </c>
      <c r="E35" s="723" t="s">
        <v>1782</v>
      </c>
      <c r="F35" s="709">
        <v>963.63000000000011</v>
      </c>
      <c r="G35" s="677">
        <v>0.74135649551476357</v>
      </c>
      <c r="H35" s="669">
        <v>8</v>
      </c>
      <c r="I35" s="700">
        <v>0.53333333333333333</v>
      </c>
      <c r="J35" s="726">
        <v>336.19</v>
      </c>
      <c r="K35" s="677">
        <v>0.25864350448523638</v>
      </c>
      <c r="L35" s="669">
        <v>7</v>
      </c>
      <c r="M35" s="700">
        <v>0.46666666666666667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02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2393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334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479396.56999999977</v>
      </c>
      <c r="N3" s="70">
        <f>SUBTOTAL(9,N7:N1048576)</f>
        <v>3179</v>
      </c>
      <c r="O3" s="70">
        <f>SUBTOTAL(9,O7:O1048576)</f>
        <v>2493</v>
      </c>
      <c r="P3" s="70">
        <f>SUBTOTAL(9,P7:P1048576)</f>
        <v>200652.6499999997</v>
      </c>
      <c r="Q3" s="71">
        <f>IF(M3=0,0,P3/M3)</f>
        <v>0.41855253574300666</v>
      </c>
      <c r="R3" s="70">
        <f>SUBTOTAL(9,R7:R1048576)</f>
        <v>1258</v>
      </c>
      <c r="S3" s="71">
        <f>IF(N3=0,0,R3/N3)</f>
        <v>0.39572192513368987</v>
      </c>
      <c r="T3" s="70">
        <f>SUBTOTAL(9,T7:T1048576)</f>
        <v>1020</v>
      </c>
      <c r="U3" s="72">
        <f>IF(O3=0,0,T3/O3)</f>
        <v>0.40914560770156438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7" t="s">
        <v>23</v>
      </c>
      <c r="B6" s="728" t="s">
        <v>5</v>
      </c>
      <c r="C6" s="727" t="s">
        <v>24</v>
      </c>
      <c r="D6" s="728" t="s">
        <v>6</v>
      </c>
      <c r="E6" s="728" t="s">
        <v>194</v>
      </c>
      <c r="F6" s="728" t="s">
        <v>25</v>
      </c>
      <c r="G6" s="728" t="s">
        <v>26</v>
      </c>
      <c r="H6" s="728" t="s">
        <v>8</v>
      </c>
      <c r="I6" s="728" t="s">
        <v>10</v>
      </c>
      <c r="J6" s="728" t="s">
        <v>11</v>
      </c>
      <c r="K6" s="728" t="s">
        <v>12</v>
      </c>
      <c r="L6" s="728" t="s">
        <v>27</v>
      </c>
      <c r="M6" s="729" t="s">
        <v>14</v>
      </c>
      <c r="N6" s="730" t="s">
        <v>28</v>
      </c>
      <c r="O6" s="730" t="s">
        <v>28</v>
      </c>
      <c r="P6" s="730" t="s">
        <v>14</v>
      </c>
      <c r="Q6" s="730" t="s">
        <v>2</v>
      </c>
      <c r="R6" s="730" t="s">
        <v>28</v>
      </c>
      <c r="S6" s="730" t="s">
        <v>2</v>
      </c>
      <c r="T6" s="730" t="s">
        <v>28</v>
      </c>
      <c r="U6" s="731" t="s">
        <v>2</v>
      </c>
    </row>
    <row r="7" spans="1:21" ht="14.4" customHeight="1" x14ac:dyDescent="0.3">
      <c r="A7" s="732">
        <v>25</v>
      </c>
      <c r="B7" s="733" t="s">
        <v>1608</v>
      </c>
      <c r="C7" s="733">
        <v>89301251</v>
      </c>
      <c r="D7" s="734" t="s">
        <v>2389</v>
      </c>
      <c r="E7" s="735" t="s">
        <v>1759</v>
      </c>
      <c r="F7" s="733" t="s">
        <v>1741</v>
      </c>
      <c r="G7" s="733" t="s">
        <v>1783</v>
      </c>
      <c r="H7" s="733" t="s">
        <v>561</v>
      </c>
      <c r="I7" s="733" t="s">
        <v>1784</v>
      </c>
      <c r="J7" s="733" t="s">
        <v>1785</v>
      </c>
      <c r="K7" s="733" t="s">
        <v>1786</v>
      </c>
      <c r="L7" s="736">
        <v>10.73</v>
      </c>
      <c r="M7" s="736">
        <v>10.73</v>
      </c>
      <c r="N7" s="733">
        <v>1</v>
      </c>
      <c r="O7" s="737">
        <v>1</v>
      </c>
      <c r="P7" s="736"/>
      <c r="Q7" s="738">
        <v>0</v>
      </c>
      <c r="R7" s="733"/>
      <c r="S7" s="738">
        <v>0</v>
      </c>
      <c r="T7" s="737"/>
      <c r="U7" s="235">
        <v>0</v>
      </c>
    </row>
    <row r="8" spans="1:21" ht="14.4" customHeight="1" x14ac:dyDescent="0.3">
      <c r="A8" s="659">
        <v>25</v>
      </c>
      <c r="B8" s="660" t="s">
        <v>1608</v>
      </c>
      <c r="C8" s="660">
        <v>89301251</v>
      </c>
      <c r="D8" s="739" t="s">
        <v>2389</v>
      </c>
      <c r="E8" s="740" t="s">
        <v>1759</v>
      </c>
      <c r="F8" s="660" t="s">
        <v>1741</v>
      </c>
      <c r="G8" s="660" t="s">
        <v>1787</v>
      </c>
      <c r="H8" s="660" t="s">
        <v>561</v>
      </c>
      <c r="I8" s="660" t="s">
        <v>1788</v>
      </c>
      <c r="J8" s="660" t="s">
        <v>1691</v>
      </c>
      <c r="K8" s="660" t="s">
        <v>1789</v>
      </c>
      <c r="L8" s="661">
        <v>0</v>
      </c>
      <c r="M8" s="661">
        <v>0</v>
      </c>
      <c r="N8" s="660">
        <v>1</v>
      </c>
      <c r="O8" s="741">
        <v>1</v>
      </c>
      <c r="P8" s="661"/>
      <c r="Q8" s="676"/>
      <c r="R8" s="660"/>
      <c r="S8" s="676">
        <v>0</v>
      </c>
      <c r="T8" s="741"/>
      <c r="U8" s="699">
        <v>0</v>
      </c>
    </row>
    <row r="9" spans="1:21" ht="14.4" customHeight="1" x14ac:dyDescent="0.3">
      <c r="A9" s="659">
        <v>25</v>
      </c>
      <c r="B9" s="660" t="s">
        <v>1608</v>
      </c>
      <c r="C9" s="660">
        <v>89301251</v>
      </c>
      <c r="D9" s="739" t="s">
        <v>2389</v>
      </c>
      <c r="E9" s="740" t="s">
        <v>1759</v>
      </c>
      <c r="F9" s="660" t="s">
        <v>1741</v>
      </c>
      <c r="G9" s="660" t="s">
        <v>1787</v>
      </c>
      <c r="H9" s="660" t="s">
        <v>561</v>
      </c>
      <c r="I9" s="660" t="s">
        <v>1401</v>
      </c>
      <c r="J9" s="660" t="s">
        <v>1691</v>
      </c>
      <c r="K9" s="660" t="s">
        <v>1692</v>
      </c>
      <c r="L9" s="661">
        <v>333.31</v>
      </c>
      <c r="M9" s="661">
        <v>1333.24</v>
      </c>
      <c r="N9" s="660">
        <v>4</v>
      </c>
      <c r="O9" s="741">
        <v>4</v>
      </c>
      <c r="P9" s="661">
        <v>333.31</v>
      </c>
      <c r="Q9" s="676">
        <v>0.25</v>
      </c>
      <c r="R9" s="660">
        <v>1</v>
      </c>
      <c r="S9" s="676">
        <v>0.25</v>
      </c>
      <c r="T9" s="741">
        <v>1</v>
      </c>
      <c r="U9" s="699">
        <v>0.25</v>
      </c>
    </row>
    <row r="10" spans="1:21" ht="14.4" customHeight="1" x14ac:dyDescent="0.3">
      <c r="A10" s="659">
        <v>25</v>
      </c>
      <c r="B10" s="660" t="s">
        <v>1608</v>
      </c>
      <c r="C10" s="660">
        <v>89301251</v>
      </c>
      <c r="D10" s="739" t="s">
        <v>2389</v>
      </c>
      <c r="E10" s="740" t="s">
        <v>1759</v>
      </c>
      <c r="F10" s="660" t="s">
        <v>1741</v>
      </c>
      <c r="G10" s="660" t="s">
        <v>1787</v>
      </c>
      <c r="H10" s="660" t="s">
        <v>561</v>
      </c>
      <c r="I10" s="660" t="s">
        <v>1401</v>
      </c>
      <c r="J10" s="660" t="s">
        <v>1691</v>
      </c>
      <c r="K10" s="660" t="s">
        <v>1692</v>
      </c>
      <c r="L10" s="661">
        <v>156.86000000000001</v>
      </c>
      <c r="M10" s="661">
        <v>1568.6000000000004</v>
      </c>
      <c r="N10" s="660">
        <v>10</v>
      </c>
      <c r="O10" s="741">
        <v>10</v>
      </c>
      <c r="P10" s="661"/>
      <c r="Q10" s="676">
        <v>0</v>
      </c>
      <c r="R10" s="660"/>
      <c r="S10" s="676">
        <v>0</v>
      </c>
      <c r="T10" s="741"/>
      <c r="U10" s="699">
        <v>0</v>
      </c>
    </row>
    <row r="11" spans="1:21" ht="14.4" customHeight="1" x14ac:dyDescent="0.3">
      <c r="A11" s="659">
        <v>25</v>
      </c>
      <c r="B11" s="660" t="s">
        <v>1608</v>
      </c>
      <c r="C11" s="660">
        <v>89301251</v>
      </c>
      <c r="D11" s="739" t="s">
        <v>2389</v>
      </c>
      <c r="E11" s="740" t="s">
        <v>1759</v>
      </c>
      <c r="F11" s="660" t="s">
        <v>1741</v>
      </c>
      <c r="G11" s="660" t="s">
        <v>1787</v>
      </c>
      <c r="H11" s="660" t="s">
        <v>561</v>
      </c>
      <c r="I11" s="660" t="s">
        <v>1790</v>
      </c>
      <c r="J11" s="660" t="s">
        <v>1691</v>
      </c>
      <c r="K11" s="660" t="s">
        <v>1692</v>
      </c>
      <c r="L11" s="661">
        <v>156.86000000000001</v>
      </c>
      <c r="M11" s="661">
        <v>156.86000000000001</v>
      </c>
      <c r="N11" s="660">
        <v>1</v>
      </c>
      <c r="O11" s="741">
        <v>1</v>
      </c>
      <c r="P11" s="661"/>
      <c r="Q11" s="676">
        <v>0</v>
      </c>
      <c r="R11" s="660"/>
      <c r="S11" s="676">
        <v>0</v>
      </c>
      <c r="T11" s="741"/>
      <c r="U11" s="699">
        <v>0</v>
      </c>
    </row>
    <row r="12" spans="1:21" ht="14.4" customHeight="1" x14ac:dyDescent="0.3">
      <c r="A12" s="659">
        <v>25</v>
      </c>
      <c r="B12" s="660" t="s">
        <v>1608</v>
      </c>
      <c r="C12" s="660">
        <v>89301251</v>
      </c>
      <c r="D12" s="739" t="s">
        <v>2389</v>
      </c>
      <c r="E12" s="740" t="s">
        <v>1759</v>
      </c>
      <c r="F12" s="660" t="s">
        <v>1741</v>
      </c>
      <c r="G12" s="660" t="s">
        <v>1791</v>
      </c>
      <c r="H12" s="660" t="s">
        <v>1229</v>
      </c>
      <c r="I12" s="660" t="s">
        <v>1475</v>
      </c>
      <c r="J12" s="660" t="s">
        <v>1476</v>
      </c>
      <c r="K12" s="660" t="s">
        <v>1477</v>
      </c>
      <c r="L12" s="661">
        <v>154.01</v>
      </c>
      <c r="M12" s="661">
        <v>154.01</v>
      </c>
      <c r="N12" s="660">
        <v>1</v>
      </c>
      <c r="O12" s="741">
        <v>1</v>
      </c>
      <c r="P12" s="661"/>
      <c r="Q12" s="676">
        <v>0</v>
      </c>
      <c r="R12" s="660"/>
      <c r="S12" s="676">
        <v>0</v>
      </c>
      <c r="T12" s="741"/>
      <c r="U12" s="699">
        <v>0</v>
      </c>
    </row>
    <row r="13" spans="1:21" ht="14.4" customHeight="1" x14ac:dyDescent="0.3">
      <c r="A13" s="659">
        <v>25</v>
      </c>
      <c r="B13" s="660" t="s">
        <v>1608</v>
      </c>
      <c r="C13" s="660">
        <v>89301251</v>
      </c>
      <c r="D13" s="739" t="s">
        <v>2389</v>
      </c>
      <c r="E13" s="740" t="s">
        <v>1762</v>
      </c>
      <c r="F13" s="660" t="s">
        <v>1741</v>
      </c>
      <c r="G13" s="660" t="s">
        <v>1787</v>
      </c>
      <c r="H13" s="660" t="s">
        <v>561</v>
      </c>
      <c r="I13" s="660" t="s">
        <v>1401</v>
      </c>
      <c r="J13" s="660" t="s">
        <v>1691</v>
      </c>
      <c r="K13" s="660" t="s">
        <v>1692</v>
      </c>
      <c r="L13" s="661">
        <v>333.31</v>
      </c>
      <c r="M13" s="661">
        <v>1999.8600000000001</v>
      </c>
      <c r="N13" s="660">
        <v>6</v>
      </c>
      <c r="O13" s="741">
        <v>5.5</v>
      </c>
      <c r="P13" s="661">
        <v>666.62</v>
      </c>
      <c r="Q13" s="676">
        <v>0.33333333333333331</v>
      </c>
      <c r="R13" s="660">
        <v>2</v>
      </c>
      <c r="S13" s="676">
        <v>0.33333333333333331</v>
      </c>
      <c r="T13" s="741">
        <v>1.5</v>
      </c>
      <c r="U13" s="699">
        <v>0.27272727272727271</v>
      </c>
    </row>
    <row r="14" spans="1:21" ht="14.4" customHeight="1" x14ac:dyDescent="0.3">
      <c r="A14" s="659">
        <v>25</v>
      </c>
      <c r="B14" s="660" t="s">
        <v>1608</v>
      </c>
      <c r="C14" s="660">
        <v>89301251</v>
      </c>
      <c r="D14" s="739" t="s">
        <v>2389</v>
      </c>
      <c r="E14" s="740" t="s">
        <v>1762</v>
      </c>
      <c r="F14" s="660" t="s">
        <v>1741</v>
      </c>
      <c r="G14" s="660" t="s">
        <v>1787</v>
      </c>
      <c r="H14" s="660" t="s">
        <v>561</v>
      </c>
      <c r="I14" s="660" t="s">
        <v>1401</v>
      </c>
      <c r="J14" s="660" t="s">
        <v>1691</v>
      </c>
      <c r="K14" s="660" t="s">
        <v>1692</v>
      </c>
      <c r="L14" s="661">
        <v>156.86000000000001</v>
      </c>
      <c r="M14" s="661">
        <v>2196.0400000000004</v>
      </c>
      <c r="N14" s="660">
        <v>14</v>
      </c>
      <c r="O14" s="741">
        <v>14</v>
      </c>
      <c r="P14" s="661">
        <v>627.44000000000005</v>
      </c>
      <c r="Q14" s="676">
        <v>0.2857142857142857</v>
      </c>
      <c r="R14" s="660">
        <v>4</v>
      </c>
      <c r="S14" s="676">
        <v>0.2857142857142857</v>
      </c>
      <c r="T14" s="741">
        <v>4</v>
      </c>
      <c r="U14" s="699">
        <v>0.2857142857142857</v>
      </c>
    </row>
    <row r="15" spans="1:21" ht="14.4" customHeight="1" x14ac:dyDescent="0.3">
      <c r="A15" s="659">
        <v>25</v>
      </c>
      <c r="B15" s="660" t="s">
        <v>1608</v>
      </c>
      <c r="C15" s="660">
        <v>89301251</v>
      </c>
      <c r="D15" s="739" t="s">
        <v>2389</v>
      </c>
      <c r="E15" s="740" t="s">
        <v>1762</v>
      </c>
      <c r="F15" s="660" t="s">
        <v>1741</v>
      </c>
      <c r="G15" s="660" t="s">
        <v>1791</v>
      </c>
      <c r="H15" s="660" t="s">
        <v>1229</v>
      </c>
      <c r="I15" s="660" t="s">
        <v>1475</v>
      </c>
      <c r="J15" s="660" t="s">
        <v>1476</v>
      </c>
      <c r="K15" s="660" t="s">
        <v>1477</v>
      </c>
      <c r="L15" s="661">
        <v>154.01</v>
      </c>
      <c r="M15" s="661">
        <v>770.05</v>
      </c>
      <c r="N15" s="660">
        <v>5</v>
      </c>
      <c r="O15" s="741">
        <v>5</v>
      </c>
      <c r="P15" s="661">
        <v>308.02</v>
      </c>
      <c r="Q15" s="676">
        <v>0.4</v>
      </c>
      <c r="R15" s="660">
        <v>2</v>
      </c>
      <c r="S15" s="676">
        <v>0.4</v>
      </c>
      <c r="T15" s="741">
        <v>2</v>
      </c>
      <c r="U15" s="699">
        <v>0.4</v>
      </c>
    </row>
    <row r="16" spans="1:21" ht="14.4" customHeight="1" x14ac:dyDescent="0.3">
      <c r="A16" s="659">
        <v>25</v>
      </c>
      <c r="B16" s="660" t="s">
        <v>1608</v>
      </c>
      <c r="C16" s="660">
        <v>89301251</v>
      </c>
      <c r="D16" s="739" t="s">
        <v>2389</v>
      </c>
      <c r="E16" s="740" t="s">
        <v>1762</v>
      </c>
      <c r="F16" s="660" t="s">
        <v>1741</v>
      </c>
      <c r="G16" s="660" t="s">
        <v>1792</v>
      </c>
      <c r="H16" s="660" t="s">
        <v>1229</v>
      </c>
      <c r="I16" s="660" t="s">
        <v>1793</v>
      </c>
      <c r="J16" s="660" t="s">
        <v>665</v>
      </c>
      <c r="K16" s="660" t="s">
        <v>1794</v>
      </c>
      <c r="L16" s="661">
        <v>48.31</v>
      </c>
      <c r="M16" s="661">
        <v>48.31</v>
      </c>
      <c r="N16" s="660">
        <v>1</v>
      </c>
      <c r="O16" s="741">
        <v>0.5</v>
      </c>
      <c r="P16" s="661">
        <v>48.31</v>
      </c>
      <c r="Q16" s="676">
        <v>1</v>
      </c>
      <c r="R16" s="660">
        <v>1</v>
      </c>
      <c r="S16" s="676">
        <v>1</v>
      </c>
      <c r="T16" s="741">
        <v>0.5</v>
      </c>
      <c r="U16" s="699">
        <v>1</v>
      </c>
    </row>
    <row r="17" spans="1:21" ht="14.4" customHeight="1" x14ac:dyDescent="0.3">
      <c r="A17" s="659">
        <v>25</v>
      </c>
      <c r="B17" s="660" t="s">
        <v>1608</v>
      </c>
      <c r="C17" s="660">
        <v>89301251</v>
      </c>
      <c r="D17" s="739" t="s">
        <v>2389</v>
      </c>
      <c r="E17" s="740" t="s">
        <v>1765</v>
      </c>
      <c r="F17" s="660" t="s">
        <v>1741</v>
      </c>
      <c r="G17" s="660" t="s">
        <v>1787</v>
      </c>
      <c r="H17" s="660" t="s">
        <v>561</v>
      </c>
      <c r="I17" s="660" t="s">
        <v>1788</v>
      </c>
      <c r="J17" s="660" t="s">
        <v>1691</v>
      </c>
      <c r="K17" s="660" t="s">
        <v>1789</v>
      </c>
      <c r="L17" s="661">
        <v>0</v>
      </c>
      <c r="M17" s="661">
        <v>0</v>
      </c>
      <c r="N17" s="660">
        <v>6</v>
      </c>
      <c r="O17" s="741">
        <v>6</v>
      </c>
      <c r="P17" s="661">
        <v>0</v>
      </c>
      <c r="Q17" s="676"/>
      <c r="R17" s="660">
        <v>1</v>
      </c>
      <c r="S17" s="676">
        <v>0.16666666666666666</v>
      </c>
      <c r="T17" s="741">
        <v>1</v>
      </c>
      <c r="U17" s="699">
        <v>0.16666666666666666</v>
      </c>
    </row>
    <row r="18" spans="1:21" ht="14.4" customHeight="1" x14ac:dyDescent="0.3">
      <c r="A18" s="659">
        <v>25</v>
      </c>
      <c r="B18" s="660" t="s">
        <v>1608</v>
      </c>
      <c r="C18" s="660">
        <v>89301251</v>
      </c>
      <c r="D18" s="739" t="s">
        <v>2389</v>
      </c>
      <c r="E18" s="740" t="s">
        <v>1765</v>
      </c>
      <c r="F18" s="660" t="s">
        <v>1741</v>
      </c>
      <c r="G18" s="660" t="s">
        <v>1787</v>
      </c>
      <c r="H18" s="660" t="s">
        <v>561</v>
      </c>
      <c r="I18" s="660" t="s">
        <v>1401</v>
      </c>
      <c r="J18" s="660" t="s">
        <v>1691</v>
      </c>
      <c r="K18" s="660" t="s">
        <v>1692</v>
      </c>
      <c r="L18" s="661">
        <v>333.31</v>
      </c>
      <c r="M18" s="661">
        <v>4999.6499999999996</v>
      </c>
      <c r="N18" s="660">
        <v>15</v>
      </c>
      <c r="O18" s="741">
        <v>14</v>
      </c>
      <c r="P18" s="661">
        <v>1666.55</v>
      </c>
      <c r="Q18" s="676">
        <v>0.33333333333333337</v>
      </c>
      <c r="R18" s="660">
        <v>5</v>
      </c>
      <c r="S18" s="676">
        <v>0.33333333333333331</v>
      </c>
      <c r="T18" s="741">
        <v>4.5</v>
      </c>
      <c r="U18" s="699">
        <v>0.32142857142857145</v>
      </c>
    </row>
    <row r="19" spans="1:21" ht="14.4" customHeight="1" x14ac:dyDescent="0.3">
      <c r="A19" s="659">
        <v>25</v>
      </c>
      <c r="B19" s="660" t="s">
        <v>1608</v>
      </c>
      <c r="C19" s="660">
        <v>89301251</v>
      </c>
      <c r="D19" s="739" t="s">
        <v>2389</v>
      </c>
      <c r="E19" s="740" t="s">
        <v>1765</v>
      </c>
      <c r="F19" s="660" t="s">
        <v>1741</v>
      </c>
      <c r="G19" s="660" t="s">
        <v>1787</v>
      </c>
      <c r="H19" s="660" t="s">
        <v>561</v>
      </c>
      <c r="I19" s="660" t="s">
        <v>1401</v>
      </c>
      <c r="J19" s="660" t="s">
        <v>1691</v>
      </c>
      <c r="K19" s="660" t="s">
        <v>1692</v>
      </c>
      <c r="L19" s="661">
        <v>156.86000000000001</v>
      </c>
      <c r="M19" s="661">
        <v>941.16000000000008</v>
      </c>
      <c r="N19" s="660">
        <v>6</v>
      </c>
      <c r="O19" s="741">
        <v>5.5</v>
      </c>
      <c r="P19" s="661">
        <v>313.72000000000003</v>
      </c>
      <c r="Q19" s="676">
        <v>0.33333333333333331</v>
      </c>
      <c r="R19" s="660">
        <v>2</v>
      </c>
      <c r="S19" s="676">
        <v>0.33333333333333331</v>
      </c>
      <c r="T19" s="741">
        <v>2</v>
      </c>
      <c r="U19" s="699">
        <v>0.36363636363636365</v>
      </c>
    </row>
    <row r="20" spans="1:21" ht="14.4" customHeight="1" x14ac:dyDescent="0.3">
      <c r="A20" s="659">
        <v>25</v>
      </c>
      <c r="B20" s="660" t="s">
        <v>1608</v>
      </c>
      <c r="C20" s="660">
        <v>89301251</v>
      </c>
      <c r="D20" s="739" t="s">
        <v>2389</v>
      </c>
      <c r="E20" s="740" t="s">
        <v>1765</v>
      </c>
      <c r="F20" s="660" t="s">
        <v>1741</v>
      </c>
      <c r="G20" s="660" t="s">
        <v>1795</v>
      </c>
      <c r="H20" s="660" t="s">
        <v>1229</v>
      </c>
      <c r="I20" s="660" t="s">
        <v>1463</v>
      </c>
      <c r="J20" s="660" t="s">
        <v>1464</v>
      </c>
      <c r="K20" s="660" t="s">
        <v>1696</v>
      </c>
      <c r="L20" s="661">
        <v>178.27</v>
      </c>
      <c r="M20" s="661">
        <v>178.27</v>
      </c>
      <c r="N20" s="660">
        <v>1</v>
      </c>
      <c r="O20" s="741">
        <v>1</v>
      </c>
      <c r="P20" s="661">
        <v>178.27</v>
      </c>
      <c r="Q20" s="676">
        <v>1</v>
      </c>
      <c r="R20" s="660">
        <v>1</v>
      </c>
      <c r="S20" s="676">
        <v>1</v>
      </c>
      <c r="T20" s="741">
        <v>1</v>
      </c>
      <c r="U20" s="699">
        <v>1</v>
      </c>
    </row>
    <row r="21" spans="1:21" ht="14.4" customHeight="1" x14ac:dyDescent="0.3">
      <c r="A21" s="659">
        <v>25</v>
      </c>
      <c r="B21" s="660" t="s">
        <v>1608</v>
      </c>
      <c r="C21" s="660">
        <v>89301251</v>
      </c>
      <c r="D21" s="739" t="s">
        <v>2389</v>
      </c>
      <c r="E21" s="740" t="s">
        <v>1765</v>
      </c>
      <c r="F21" s="660" t="s">
        <v>1741</v>
      </c>
      <c r="G21" s="660" t="s">
        <v>1795</v>
      </c>
      <c r="H21" s="660" t="s">
        <v>1229</v>
      </c>
      <c r="I21" s="660" t="s">
        <v>1463</v>
      </c>
      <c r="J21" s="660" t="s">
        <v>1464</v>
      </c>
      <c r="K21" s="660" t="s">
        <v>1696</v>
      </c>
      <c r="L21" s="661">
        <v>184.22</v>
      </c>
      <c r="M21" s="661">
        <v>184.22</v>
      </c>
      <c r="N21" s="660">
        <v>1</v>
      </c>
      <c r="O21" s="741">
        <v>1</v>
      </c>
      <c r="P21" s="661">
        <v>184.22</v>
      </c>
      <c r="Q21" s="676">
        <v>1</v>
      </c>
      <c r="R21" s="660">
        <v>1</v>
      </c>
      <c r="S21" s="676">
        <v>1</v>
      </c>
      <c r="T21" s="741">
        <v>1</v>
      </c>
      <c r="U21" s="699">
        <v>1</v>
      </c>
    </row>
    <row r="22" spans="1:21" ht="14.4" customHeight="1" x14ac:dyDescent="0.3">
      <c r="A22" s="659">
        <v>25</v>
      </c>
      <c r="B22" s="660" t="s">
        <v>1608</v>
      </c>
      <c r="C22" s="660">
        <v>89301251</v>
      </c>
      <c r="D22" s="739" t="s">
        <v>2389</v>
      </c>
      <c r="E22" s="740" t="s">
        <v>1765</v>
      </c>
      <c r="F22" s="660" t="s">
        <v>1741</v>
      </c>
      <c r="G22" s="660" t="s">
        <v>1796</v>
      </c>
      <c r="H22" s="660" t="s">
        <v>561</v>
      </c>
      <c r="I22" s="660" t="s">
        <v>1797</v>
      </c>
      <c r="J22" s="660" t="s">
        <v>1798</v>
      </c>
      <c r="K22" s="660" t="s">
        <v>1799</v>
      </c>
      <c r="L22" s="661">
        <v>0</v>
      </c>
      <c r="M22" s="661">
        <v>0</v>
      </c>
      <c r="N22" s="660">
        <v>1</v>
      </c>
      <c r="O22" s="741">
        <v>0.5</v>
      </c>
      <c r="P22" s="661"/>
      <c r="Q22" s="676"/>
      <c r="R22" s="660"/>
      <c r="S22" s="676">
        <v>0</v>
      </c>
      <c r="T22" s="741"/>
      <c r="U22" s="699">
        <v>0</v>
      </c>
    </row>
    <row r="23" spans="1:21" ht="14.4" customHeight="1" x14ac:dyDescent="0.3">
      <c r="A23" s="659">
        <v>25</v>
      </c>
      <c r="B23" s="660" t="s">
        <v>1608</v>
      </c>
      <c r="C23" s="660">
        <v>89301251</v>
      </c>
      <c r="D23" s="739" t="s">
        <v>2389</v>
      </c>
      <c r="E23" s="740" t="s">
        <v>1765</v>
      </c>
      <c r="F23" s="660" t="s">
        <v>1741</v>
      </c>
      <c r="G23" s="660" t="s">
        <v>1791</v>
      </c>
      <c r="H23" s="660" t="s">
        <v>1229</v>
      </c>
      <c r="I23" s="660" t="s">
        <v>1475</v>
      </c>
      <c r="J23" s="660" t="s">
        <v>1476</v>
      </c>
      <c r="K23" s="660" t="s">
        <v>1477</v>
      </c>
      <c r="L23" s="661">
        <v>154.01</v>
      </c>
      <c r="M23" s="661">
        <v>2772.18</v>
      </c>
      <c r="N23" s="660">
        <v>18</v>
      </c>
      <c r="O23" s="741">
        <v>13.5</v>
      </c>
      <c r="P23" s="661">
        <v>616.04</v>
      </c>
      <c r="Q23" s="676">
        <v>0.22222222222222221</v>
      </c>
      <c r="R23" s="660">
        <v>4</v>
      </c>
      <c r="S23" s="676">
        <v>0.22222222222222221</v>
      </c>
      <c r="T23" s="741">
        <v>4</v>
      </c>
      <c r="U23" s="699">
        <v>0.29629629629629628</v>
      </c>
    </row>
    <row r="24" spans="1:21" ht="14.4" customHeight="1" x14ac:dyDescent="0.3">
      <c r="A24" s="659">
        <v>25</v>
      </c>
      <c r="B24" s="660" t="s">
        <v>1608</v>
      </c>
      <c r="C24" s="660">
        <v>89301251</v>
      </c>
      <c r="D24" s="739" t="s">
        <v>2389</v>
      </c>
      <c r="E24" s="740" t="s">
        <v>1765</v>
      </c>
      <c r="F24" s="660" t="s">
        <v>1741</v>
      </c>
      <c r="G24" s="660" t="s">
        <v>1800</v>
      </c>
      <c r="H24" s="660" t="s">
        <v>561</v>
      </c>
      <c r="I24" s="660" t="s">
        <v>1397</v>
      </c>
      <c r="J24" s="660" t="s">
        <v>1398</v>
      </c>
      <c r="K24" s="660" t="s">
        <v>1801</v>
      </c>
      <c r="L24" s="661">
        <v>31.54</v>
      </c>
      <c r="M24" s="661">
        <v>63.08</v>
      </c>
      <c r="N24" s="660">
        <v>2</v>
      </c>
      <c r="O24" s="741">
        <v>1</v>
      </c>
      <c r="P24" s="661">
        <v>31.54</v>
      </c>
      <c r="Q24" s="676">
        <v>0.5</v>
      </c>
      <c r="R24" s="660">
        <v>1</v>
      </c>
      <c r="S24" s="676">
        <v>0.5</v>
      </c>
      <c r="T24" s="741">
        <v>0.5</v>
      </c>
      <c r="U24" s="699">
        <v>0.5</v>
      </c>
    </row>
    <row r="25" spans="1:21" ht="14.4" customHeight="1" x14ac:dyDescent="0.3">
      <c r="A25" s="659">
        <v>25</v>
      </c>
      <c r="B25" s="660" t="s">
        <v>1608</v>
      </c>
      <c r="C25" s="660">
        <v>89301251</v>
      </c>
      <c r="D25" s="739" t="s">
        <v>2389</v>
      </c>
      <c r="E25" s="740" t="s">
        <v>1765</v>
      </c>
      <c r="F25" s="660" t="s">
        <v>1741</v>
      </c>
      <c r="G25" s="660" t="s">
        <v>1792</v>
      </c>
      <c r="H25" s="660" t="s">
        <v>561</v>
      </c>
      <c r="I25" s="660" t="s">
        <v>1134</v>
      </c>
      <c r="J25" s="660" t="s">
        <v>665</v>
      </c>
      <c r="K25" s="660" t="s">
        <v>1802</v>
      </c>
      <c r="L25" s="661">
        <v>59.55</v>
      </c>
      <c r="M25" s="661">
        <v>59.55</v>
      </c>
      <c r="N25" s="660">
        <v>1</v>
      </c>
      <c r="O25" s="741">
        <v>0.5</v>
      </c>
      <c r="P25" s="661"/>
      <c r="Q25" s="676">
        <v>0</v>
      </c>
      <c r="R25" s="660"/>
      <c r="S25" s="676">
        <v>0</v>
      </c>
      <c r="T25" s="741"/>
      <c r="U25" s="699">
        <v>0</v>
      </c>
    </row>
    <row r="26" spans="1:21" ht="14.4" customHeight="1" x14ac:dyDescent="0.3">
      <c r="A26" s="659">
        <v>25</v>
      </c>
      <c r="B26" s="660" t="s">
        <v>1608</v>
      </c>
      <c r="C26" s="660">
        <v>89301251</v>
      </c>
      <c r="D26" s="739" t="s">
        <v>2389</v>
      </c>
      <c r="E26" s="740" t="s">
        <v>1767</v>
      </c>
      <c r="F26" s="660" t="s">
        <v>1741</v>
      </c>
      <c r="G26" s="660" t="s">
        <v>1787</v>
      </c>
      <c r="H26" s="660" t="s">
        <v>561</v>
      </c>
      <c r="I26" s="660" t="s">
        <v>1788</v>
      </c>
      <c r="J26" s="660" t="s">
        <v>1691</v>
      </c>
      <c r="K26" s="660" t="s">
        <v>1789</v>
      </c>
      <c r="L26" s="661">
        <v>0</v>
      </c>
      <c r="M26" s="661">
        <v>0</v>
      </c>
      <c r="N26" s="660">
        <v>5</v>
      </c>
      <c r="O26" s="741">
        <v>5</v>
      </c>
      <c r="P26" s="661">
        <v>0</v>
      </c>
      <c r="Q26" s="676"/>
      <c r="R26" s="660">
        <v>2</v>
      </c>
      <c r="S26" s="676">
        <v>0.4</v>
      </c>
      <c r="T26" s="741">
        <v>2</v>
      </c>
      <c r="U26" s="699">
        <v>0.4</v>
      </c>
    </row>
    <row r="27" spans="1:21" ht="14.4" customHeight="1" x14ac:dyDescent="0.3">
      <c r="A27" s="659">
        <v>25</v>
      </c>
      <c r="B27" s="660" t="s">
        <v>1608</v>
      </c>
      <c r="C27" s="660">
        <v>89301251</v>
      </c>
      <c r="D27" s="739" t="s">
        <v>2389</v>
      </c>
      <c r="E27" s="740" t="s">
        <v>1767</v>
      </c>
      <c r="F27" s="660" t="s">
        <v>1741</v>
      </c>
      <c r="G27" s="660" t="s">
        <v>1787</v>
      </c>
      <c r="H27" s="660" t="s">
        <v>561</v>
      </c>
      <c r="I27" s="660" t="s">
        <v>1401</v>
      </c>
      <c r="J27" s="660" t="s">
        <v>1691</v>
      </c>
      <c r="K27" s="660" t="s">
        <v>1692</v>
      </c>
      <c r="L27" s="661">
        <v>333.31</v>
      </c>
      <c r="M27" s="661">
        <v>333.31</v>
      </c>
      <c r="N27" s="660">
        <v>1</v>
      </c>
      <c r="O27" s="741"/>
      <c r="P27" s="661"/>
      <c r="Q27" s="676">
        <v>0</v>
      </c>
      <c r="R27" s="660"/>
      <c r="S27" s="676">
        <v>0</v>
      </c>
      <c r="T27" s="741"/>
      <c r="U27" s="699"/>
    </row>
    <row r="28" spans="1:21" ht="14.4" customHeight="1" x14ac:dyDescent="0.3">
      <c r="A28" s="659">
        <v>25</v>
      </c>
      <c r="B28" s="660" t="s">
        <v>1608</v>
      </c>
      <c r="C28" s="660">
        <v>89301251</v>
      </c>
      <c r="D28" s="739" t="s">
        <v>2389</v>
      </c>
      <c r="E28" s="740" t="s">
        <v>1767</v>
      </c>
      <c r="F28" s="660" t="s">
        <v>1741</v>
      </c>
      <c r="G28" s="660" t="s">
        <v>1787</v>
      </c>
      <c r="H28" s="660" t="s">
        <v>561</v>
      </c>
      <c r="I28" s="660" t="s">
        <v>1803</v>
      </c>
      <c r="J28" s="660" t="s">
        <v>1691</v>
      </c>
      <c r="K28" s="660" t="s">
        <v>1804</v>
      </c>
      <c r="L28" s="661">
        <v>235.29</v>
      </c>
      <c r="M28" s="661">
        <v>235.29</v>
      </c>
      <c r="N28" s="660">
        <v>1</v>
      </c>
      <c r="O28" s="741">
        <v>1</v>
      </c>
      <c r="P28" s="661">
        <v>235.29</v>
      </c>
      <c r="Q28" s="676">
        <v>1</v>
      </c>
      <c r="R28" s="660">
        <v>1</v>
      </c>
      <c r="S28" s="676">
        <v>1</v>
      </c>
      <c r="T28" s="741">
        <v>1</v>
      </c>
      <c r="U28" s="699">
        <v>1</v>
      </c>
    </row>
    <row r="29" spans="1:21" ht="14.4" customHeight="1" x14ac:dyDescent="0.3">
      <c r="A29" s="659">
        <v>25</v>
      </c>
      <c r="B29" s="660" t="s">
        <v>1608</v>
      </c>
      <c r="C29" s="660">
        <v>89301251</v>
      </c>
      <c r="D29" s="739" t="s">
        <v>2389</v>
      </c>
      <c r="E29" s="740" t="s">
        <v>1767</v>
      </c>
      <c r="F29" s="660" t="s">
        <v>1741</v>
      </c>
      <c r="G29" s="660" t="s">
        <v>1795</v>
      </c>
      <c r="H29" s="660" t="s">
        <v>1229</v>
      </c>
      <c r="I29" s="660" t="s">
        <v>1463</v>
      </c>
      <c r="J29" s="660" t="s">
        <v>1464</v>
      </c>
      <c r="K29" s="660" t="s">
        <v>1696</v>
      </c>
      <c r="L29" s="661">
        <v>184.22</v>
      </c>
      <c r="M29" s="661">
        <v>368.44</v>
      </c>
      <c r="N29" s="660">
        <v>2</v>
      </c>
      <c r="O29" s="741">
        <v>1</v>
      </c>
      <c r="P29" s="661"/>
      <c r="Q29" s="676">
        <v>0</v>
      </c>
      <c r="R29" s="660"/>
      <c r="S29" s="676">
        <v>0</v>
      </c>
      <c r="T29" s="741"/>
      <c r="U29" s="699">
        <v>0</v>
      </c>
    </row>
    <row r="30" spans="1:21" ht="14.4" customHeight="1" x14ac:dyDescent="0.3">
      <c r="A30" s="659">
        <v>25</v>
      </c>
      <c r="B30" s="660" t="s">
        <v>1608</v>
      </c>
      <c r="C30" s="660">
        <v>89301251</v>
      </c>
      <c r="D30" s="739" t="s">
        <v>2389</v>
      </c>
      <c r="E30" s="740" t="s">
        <v>1767</v>
      </c>
      <c r="F30" s="660" t="s">
        <v>1741</v>
      </c>
      <c r="G30" s="660" t="s">
        <v>1805</v>
      </c>
      <c r="H30" s="660" t="s">
        <v>1229</v>
      </c>
      <c r="I30" s="660" t="s">
        <v>1284</v>
      </c>
      <c r="J30" s="660" t="s">
        <v>1717</v>
      </c>
      <c r="K30" s="660" t="s">
        <v>1718</v>
      </c>
      <c r="L30" s="661">
        <v>443.52</v>
      </c>
      <c r="M30" s="661">
        <v>443.52</v>
      </c>
      <c r="N30" s="660">
        <v>1</v>
      </c>
      <c r="O30" s="741">
        <v>0.5</v>
      </c>
      <c r="P30" s="661">
        <v>443.52</v>
      </c>
      <c r="Q30" s="676">
        <v>1</v>
      </c>
      <c r="R30" s="660">
        <v>1</v>
      </c>
      <c r="S30" s="676">
        <v>1</v>
      </c>
      <c r="T30" s="741">
        <v>0.5</v>
      </c>
      <c r="U30" s="699">
        <v>1</v>
      </c>
    </row>
    <row r="31" spans="1:21" ht="14.4" customHeight="1" x14ac:dyDescent="0.3">
      <c r="A31" s="659">
        <v>25</v>
      </c>
      <c r="B31" s="660" t="s">
        <v>1608</v>
      </c>
      <c r="C31" s="660">
        <v>89301251</v>
      </c>
      <c r="D31" s="739" t="s">
        <v>2389</v>
      </c>
      <c r="E31" s="740" t="s">
        <v>1767</v>
      </c>
      <c r="F31" s="660" t="s">
        <v>1741</v>
      </c>
      <c r="G31" s="660" t="s">
        <v>1806</v>
      </c>
      <c r="H31" s="660" t="s">
        <v>561</v>
      </c>
      <c r="I31" s="660" t="s">
        <v>1390</v>
      </c>
      <c r="J31" s="660" t="s">
        <v>1391</v>
      </c>
      <c r="K31" s="660" t="s">
        <v>1807</v>
      </c>
      <c r="L31" s="661">
        <v>50.27</v>
      </c>
      <c r="M31" s="661">
        <v>50.27</v>
      </c>
      <c r="N31" s="660">
        <v>1</v>
      </c>
      <c r="O31" s="741">
        <v>1</v>
      </c>
      <c r="P31" s="661"/>
      <c r="Q31" s="676">
        <v>0</v>
      </c>
      <c r="R31" s="660"/>
      <c r="S31" s="676">
        <v>0</v>
      </c>
      <c r="T31" s="741"/>
      <c r="U31" s="699">
        <v>0</v>
      </c>
    </row>
    <row r="32" spans="1:21" ht="14.4" customHeight="1" x14ac:dyDescent="0.3">
      <c r="A32" s="659">
        <v>25</v>
      </c>
      <c r="B32" s="660" t="s">
        <v>1608</v>
      </c>
      <c r="C32" s="660">
        <v>89301251</v>
      </c>
      <c r="D32" s="739" t="s">
        <v>2389</v>
      </c>
      <c r="E32" s="740" t="s">
        <v>1767</v>
      </c>
      <c r="F32" s="660" t="s">
        <v>1741</v>
      </c>
      <c r="G32" s="660" t="s">
        <v>1808</v>
      </c>
      <c r="H32" s="660" t="s">
        <v>561</v>
      </c>
      <c r="I32" s="660" t="s">
        <v>619</v>
      </c>
      <c r="J32" s="660" t="s">
        <v>620</v>
      </c>
      <c r="K32" s="660" t="s">
        <v>1809</v>
      </c>
      <c r="L32" s="661">
        <v>0</v>
      </c>
      <c r="M32" s="661">
        <v>0</v>
      </c>
      <c r="N32" s="660">
        <v>2</v>
      </c>
      <c r="O32" s="741">
        <v>0.5</v>
      </c>
      <c r="P32" s="661"/>
      <c r="Q32" s="676"/>
      <c r="R32" s="660"/>
      <c r="S32" s="676">
        <v>0</v>
      </c>
      <c r="T32" s="741"/>
      <c r="U32" s="699">
        <v>0</v>
      </c>
    </row>
    <row r="33" spans="1:21" ht="14.4" customHeight="1" x14ac:dyDescent="0.3">
      <c r="A33" s="659">
        <v>25</v>
      </c>
      <c r="B33" s="660" t="s">
        <v>1608</v>
      </c>
      <c r="C33" s="660">
        <v>89301251</v>
      </c>
      <c r="D33" s="739" t="s">
        <v>2389</v>
      </c>
      <c r="E33" s="740" t="s">
        <v>1767</v>
      </c>
      <c r="F33" s="660" t="s">
        <v>1741</v>
      </c>
      <c r="G33" s="660" t="s">
        <v>1808</v>
      </c>
      <c r="H33" s="660" t="s">
        <v>561</v>
      </c>
      <c r="I33" s="660" t="s">
        <v>627</v>
      </c>
      <c r="J33" s="660" t="s">
        <v>620</v>
      </c>
      <c r="K33" s="660" t="s">
        <v>1810</v>
      </c>
      <c r="L33" s="661">
        <v>0</v>
      </c>
      <c r="M33" s="661">
        <v>0</v>
      </c>
      <c r="N33" s="660">
        <v>2</v>
      </c>
      <c r="O33" s="741">
        <v>0.5</v>
      </c>
      <c r="P33" s="661"/>
      <c r="Q33" s="676"/>
      <c r="R33" s="660"/>
      <c r="S33" s="676">
        <v>0</v>
      </c>
      <c r="T33" s="741"/>
      <c r="U33" s="699">
        <v>0</v>
      </c>
    </row>
    <row r="34" spans="1:21" ht="14.4" customHeight="1" x14ac:dyDescent="0.3">
      <c r="A34" s="659">
        <v>25</v>
      </c>
      <c r="B34" s="660" t="s">
        <v>1608</v>
      </c>
      <c r="C34" s="660">
        <v>89301251</v>
      </c>
      <c r="D34" s="739" t="s">
        <v>2389</v>
      </c>
      <c r="E34" s="740" t="s">
        <v>1767</v>
      </c>
      <c r="F34" s="660" t="s">
        <v>1741</v>
      </c>
      <c r="G34" s="660" t="s">
        <v>1791</v>
      </c>
      <c r="H34" s="660" t="s">
        <v>1229</v>
      </c>
      <c r="I34" s="660" t="s">
        <v>1475</v>
      </c>
      <c r="J34" s="660" t="s">
        <v>1476</v>
      </c>
      <c r="K34" s="660" t="s">
        <v>1477</v>
      </c>
      <c r="L34" s="661">
        <v>154.01</v>
      </c>
      <c r="M34" s="661">
        <v>462.03</v>
      </c>
      <c r="N34" s="660">
        <v>3</v>
      </c>
      <c r="O34" s="741">
        <v>3</v>
      </c>
      <c r="P34" s="661">
        <v>308.02</v>
      </c>
      <c r="Q34" s="676">
        <v>0.66666666666666663</v>
      </c>
      <c r="R34" s="660">
        <v>2</v>
      </c>
      <c r="S34" s="676">
        <v>0.66666666666666663</v>
      </c>
      <c r="T34" s="741">
        <v>2</v>
      </c>
      <c r="U34" s="699">
        <v>0.66666666666666663</v>
      </c>
    </row>
    <row r="35" spans="1:21" ht="14.4" customHeight="1" x14ac:dyDescent="0.3">
      <c r="A35" s="659">
        <v>25</v>
      </c>
      <c r="B35" s="660" t="s">
        <v>1608</v>
      </c>
      <c r="C35" s="660">
        <v>89301251</v>
      </c>
      <c r="D35" s="739" t="s">
        <v>2389</v>
      </c>
      <c r="E35" s="740" t="s">
        <v>1767</v>
      </c>
      <c r="F35" s="660" t="s">
        <v>1741</v>
      </c>
      <c r="G35" s="660" t="s">
        <v>1792</v>
      </c>
      <c r="H35" s="660" t="s">
        <v>1229</v>
      </c>
      <c r="I35" s="660" t="s">
        <v>1793</v>
      </c>
      <c r="J35" s="660" t="s">
        <v>665</v>
      </c>
      <c r="K35" s="660" t="s">
        <v>1794</v>
      </c>
      <c r="L35" s="661">
        <v>48.31</v>
      </c>
      <c r="M35" s="661">
        <v>48.31</v>
      </c>
      <c r="N35" s="660">
        <v>1</v>
      </c>
      <c r="O35" s="741">
        <v>0.5</v>
      </c>
      <c r="P35" s="661">
        <v>48.31</v>
      </c>
      <c r="Q35" s="676">
        <v>1</v>
      </c>
      <c r="R35" s="660">
        <v>1</v>
      </c>
      <c r="S35" s="676">
        <v>1</v>
      </c>
      <c r="T35" s="741">
        <v>0.5</v>
      </c>
      <c r="U35" s="699">
        <v>1</v>
      </c>
    </row>
    <row r="36" spans="1:21" ht="14.4" customHeight="1" x14ac:dyDescent="0.3">
      <c r="A36" s="659">
        <v>25</v>
      </c>
      <c r="B36" s="660" t="s">
        <v>1608</v>
      </c>
      <c r="C36" s="660">
        <v>89301251</v>
      </c>
      <c r="D36" s="739" t="s">
        <v>2389</v>
      </c>
      <c r="E36" s="740" t="s">
        <v>1767</v>
      </c>
      <c r="F36" s="660" t="s">
        <v>1741</v>
      </c>
      <c r="G36" s="660" t="s">
        <v>1811</v>
      </c>
      <c r="H36" s="660" t="s">
        <v>561</v>
      </c>
      <c r="I36" s="660" t="s">
        <v>1812</v>
      </c>
      <c r="J36" s="660" t="s">
        <v>672</v>
      </c>
      <c r="K36" s="660" t="s">
        <v>1813</v>
      </c>
      <c r="L36" s="661">
        <v>48.98</v>
      </c>
      <c r="M36" s="661">
        <v>48.98</v>
      </c>
      <c r="N36" s="660">
        <v>1</v>
      </c>
      <c r="O36" s="741">
        <v>1</v>
      </c>
      <c r="P36" s="661"/>
      <c r="Q36" s="676">
        <v>0</v>
      </c>
      <c r="R36" s="660"/>
      <c r="S36" s="676">
        <v>0</v>
      </c>
      <c r="T36" s="741"/>
      <c r="U36" s="699">
        <v>0</v>
      </c>
    </row>
    <row r="37" spans="1:21" ht="14.4" customHeight="1" x14ac:dyDescent="0.3">
      <c r="A37" s="659">
        <v>25</v>
      </c>
      <c r="B37" s="660" t="s">
        <v>1608</v>
      </c>
      <c r="C37" s="660">
        <v>89301251</v>
      </c>
      <c r="D37" s="739" t="s">
        <v>2389</v>
      </c>
      <c r="E37" s="740" t="s">
        <v>1767</v>
      </c>
      <c r="F37" s="660" t="s">
        <v>1741</v>
      </c>
      <c r="G37" s="660" t="s">
        <v>1814</v>
      </c>
      <c r="H37" s="660" t="s">
        <v>561</v>
      </c>
      <c r="I37" s="660" t="s">
        <v>1815</v>
      </c>
      <c r="J37" s="660" t="s">
        <v>1200</v>
      </c>
      <c r="K37" s="660" t="s">
        <v>1816</v>
      </c>
      <c r="L37" s="661">
        <v>22.68</v>
      </c>
      <c r="M37" s="661">
        <v>22.68</v>
      </c>
      <c r="N37" s="660">
        <v>1</v>
      </c>
      <c r="O37" s="741">
        <v>0.5</v>
      </c>
      <c r="P37" s="661">
        <v>22.68</v>
      </c>
      <c r="Q37" s="676">
        <v>1</v>
      </c>
      <c r="R37" s="660">
        <v>1</v>
      </c>
      <c r="S37" s="676">
        <v>1</v>
      </c>
      <c r="T37" s="741">
        <v>0.5</v>
      </c>
      <c r="U37" s="699">
        <v>1</v>
      </c>
    </row>
    <row r="38" spans="1:21" ht="14.4" customHeight="1" x14ac:dyDescent="0.3">
      <c r="A38" s="659">
        <v>25</v>
      </c>
      <c r="B38" s="660" t="s">
        <v>1608</v>
      </c>
      <c r="C38" s="660">
        <v>89301251</v>
      </c>
      <c r="D38" s="739" t="s">
        <v>2389</v>
      </c>
      <c r="E38" s="740" t="s">
        <v>1767</v>
      </c>
      <c r="F38" s="660" t="s">
        <v>1741</v>
      </c>
      <c r="G38" s="660" t="s">
        <v>1817</v>
      </c>
      <c r="H38" s="660" t="s">
        <v>561</v>
      </c>
      <c r="I38" s="660" t="s">
        <v>1818</v>
      </c>
      <c r="J38" s="660" t="s">
        <v>925</v>
      </c>
      <c r="K38" s="660" t="s">
        <v>1819</v>
      </c>
      <c r="L38" s="661">
        <v>52.42</v>
      </c>
      <c r="M38" s="661">
        <v>52.42</v>
      </c>
      <c r="N38" s="660">
        <v>1</v>
      </c>
      <c r="O38" s="741">
        <v>0.5</v>
      </c>
      <c r="P38" s="661">
        <v>52.42</v>
      </c>
      <c r="Q38" s="676">
        <v>1</v>
      </c>
      <c r="R38" s="660">
        <v>1</v>
      </c>
      <c r="S38" s="676">
        <v>1</v>
      </c>
      <c r="T38" s="741">
        <v>0.5</v>
      </c>
      <c r="U38" s="699">
        <v>1</v>
      </c>
    </row>
    <row r="39" spans="1:21" ht="14.4" customHeight="1" x14ac:dyDescent="0.3">
      <c r="A39" s="659">
        <v>25</v>
      </c>
      <c r="B39" s="660" t="s">
        <v>1608</v>
      </c>
      <c r="C39" s="660">
        <v>89301251</v>
      </c>
      <c r="D39" s="739" t="s">
        <v>2389</v>
      </c>
      <c r="E39" s="740" t="s">
        <v>1768</v>
      </c>
      <c r="F39" s="660" t="s">
        <v>1741</v>
      </c>
      <c r="G39" s="660" t="s">
        <v>1787</v>
      </c>
      <c r="H39" s="660" t="s">
        <v>561</v>
      </c>
      <c r="I39" s="660" t="s">
        <v>1788</v>
      </c>
      <c r="J39" s="660" t="s">
        <v>1691</v>
      </c>
      <c r="K39" s="660" t="s">
        <v>1789</v>
      </c>
      <c r="L39" s="661">
        <v>0</v>
      </c>
      <c r="M39" s="661">
        <v>0</v>
      </c>
      <c r="N39" s="660">
        <v>2</v>
      </c>
      <c r="O39" s="741">
        <v>2</v>
      </c>
      <c r="P39" s="661">
        <v>0</v>
      </c>
      <c r="Q39" s="676"/>
      <c r="R39" s="660">
        <v>1</v>
      </c>
      <c r="S39" s="676">
        <v>0.5</v>
      </c>
      <c r="T39" s="741">
        <v>1</v>
      </c>
      <c r="U39" s="699">
        <v>0.5</v>
      </c>
    </row>
    <row r="40" spans="1:21" ht="14.4" customHeight="1" x14ac:dyDescent="0.3">
      <c r="A40" s="659">
        <v>25</v>
      </c>
      <c r="B40" s="660" t="s">
        <v>1608</v>
      </c>
      <c r="C40" s="660">
        <v>89301251</v>
      </c>
      <c r="D40" s="739" t="s">
        <v>2389</v>
      </c>
      <c r="E40" s="740" t="s">
        <v>1768</v>
      </c>
      <c r="F40" s="660" t="s">
        <v>1741</v>
      </c>
      <c r="G40" s="660" t="s">
        <v>1787</v>
      </c>
      <c r="H40" s="660" t="s">
        <v>561</v>
      </c>
      <c r="I40" s="660" t="s">
        <v>1401</v>
      </c>
      <c r="J40" s="660" t="s">
        <v>1691</v>
      </c>
      <c r="K40" s="660" t="s">
        <v>1692</v>
      </c>
      <c r="L40" s="661">
        <v>333.31</v>
      </c>
      <c r="M40" s="661">
        <v>666.62</v>
      </c>
      <c r="N40" s="660">
        <v>2</v>
      </c>
      <c r="O40" s="741">
        <v>2</v>
      </c>
      <c r="P40" s="661"/>
      <c r="Q40" s="676">
        <v>0</v>
      </c>
      <c r="R40" s="660"/>
      <c r="S40" s="676">
        <v>0</v>
      </c>
      <c r="T40" s="741"/>
      <c r="U40" s="699">
        <v>0</v>
      </c>
    </row>
    <row r="41" spans="1:21" ht="14.4" customHeight="1" x14ac:dyDescent="0.3">
      <c r="A41" s="659">
        <v>25</v>
      </c>
      <c r="B41" s="660" t="s">
        <v>1608</v>
      </c>
      <c r="C41" s="660">
        <v>89301251</v>
      </c>
      <c r="D41" s="739" t="s">
        <v>2389</v>
      </c>
      <c r="E41" s="740" t="s">
        <v>1768</v>
      </c>
      <c r="F41" s="660" t="s">
        <v>1741</v>
      </c>
      <c r="G41" s="660" t="s">
        <v>1787</v>
      </c>
      <c r="H41" s="660" t="s">
        <v>561</v>
      </c>
      <c r="I41" s="660" t="s">
        <v>1401</v>
      </c>
      <c r="J41" s="660" t="s">
        <v>1691</v>
      </c>
      <c r="K41" s="660" t="s">
        <v>1692</v>
      </c>
      <c r="L41" s="661">
        <v>156.86000000000001</v>
      </c>
      <c r="M41" s="661">
        <v>2980.3400000000011</v>
      </c>
      <c r="N41" s="660">
        <v>19</v>
      </c>
      <c r="O41" s="741">
        <v>18</v>
      </c>
      <c r="P41" s="661">
        <v>784.30000000000007</v>
      </c>
      <c r="Q41" s="676">
        <v>0.26315789473684204</v>
      </c>
      <c r="R41" s="660">
        <v>5</v>
      </c>
      <c r="S41" s="676">
        <v>0.26315789473684209</v>
      </c>
      <c r="T41" s="741">
        <v>5</v>
      </c>
      <c r="U41" s="699">
        <v>0.27777777777777779</v>
      </c>
    </row>
    <row r="42" spans="1:21" ht="14.4" customHeight="1" x14ac:dyDescent="0.3">
      <c r="A42" s="659">
        <v>25</v>
      </c>
      <c r="B42" s="660" t="s">
        <v>1608</v>
      </c>
      <c r="C42" s="660">
        <v>89301251</v>
      </c>
      <c r="D42" s="739" t="s">
        <v>2389</v>
      </c>
      <c r="E42" s="740" t="s">
        <v>1768</v>
      </c>
      <c r="F42" s="660" t="s">
        <v>1741</v>
      </c>
      <c r="G42" s="660" t="s">
        <v>1820</v>
      </c>
      <c r="H42" s="660" t="s">
        <v>561</v>
      </c>
      <c r="I42" s="660" t="s">
        <v>1429</v>
      </c>
      <c r="J42" s="660" t="s">
        <v>1430</v>
      </c>
      <c r="K42" s="660" t="s">
        <v>1821</v>
      </c>
      <c r="L42" s="661">
        <v>67.040000000000006</v>
      </c>
      <c r="M42" s="661">
        <v>134.08000000000001</v>
      </c>
      <c r="N42" s="660">
        <v>2</v>
      </c>
      <c r="O42" s="741">
        <v>1</v>
      </c>
      <c r="P42" s="661">
        <v>134.08000000000001</v>
      </c>
      <c r="Q42" s="676">
        <v>1</v>
      </c>
      <c r="R42" s="660">
        <v>2</v>
      </c>
      <c r="S42" s="676">
        <v>1</v>
      </c>
      <c r="T42" s="741">
        <v>1</v>
      </c>
      <c r="U42" s="699">
        <v>1</v>
      </c>
    </row>
    <row r="43" spans="1:21" ht="14.4" customHeight="1" x14ac:dyDescent="0.3">
      <c r="A43" s="659">
        <v>25</v>
      </c>
      <c r="B43" s="660" t="s">
        <v>1608</v>
      </c>
      <c r="C43" s="660">
        <v>89301251</v>
      </c>
      <c r="D43" s="739" t="s">
        <v>2389</v>
      </c>
      <c r="E43" s="740" t="s">
        <v>1768</v>
      </c>
      <c r="F43" s="660" t="s">
        <v>1741</v>
      </c>
      <c r="G43" s="660" t="s">
        <v>1795</v>
      </c>
      <c r="H43" s="660" t="s">
        <v>1229</v>
      </c>
      <c r="I43" s="660" t="s">
        <v>1463</v>
      </c>
      <c r="J43" s="660" t="s">
        <v>1464</v>
      </c>
      <c r="K43" s="660" t="s">
        <v>1696</v>
      </c>
      <c r="L43" s="661">
        <v>178.27</v>
      </c>
      <c r="M43" s="661">
        <v>178.27</v>
      </c>
      <c r="N43" s="660">
        <v>1</v>
      </c>
      <c r="O43" s="741">
        <v>1</v>
      </c>
      <c r="P43" s="661">
        <v>178.27</v>
      </c>
      <c r="Q43" s="676">
        <v>1</v>
      </c>
      <c r="R43" s="660">
        <v>1</v>
      </c>
      <c r="S43" s="676">
        <v>1</v>
      </c>
      <c r="T43" s="741">
        <v>1</v>
      </c>
      <c r="U43" s="699">
        <v>1</v>
      </c>
    </row>
    <row r="44" spans="1:21" ht="14.4" customHeight="1" x14ac:dyDescent="0.3">
      <c r="A44" s="659">
        <v>25</v>
      </c>
      <c r="B44" s="660" t="s">
        <v>1608</v>
      </c>
      <c r="C44" s="660">
        <v>89301251</v>
      </c>
      <c r="D44" s="739" t="s">
        <v>2389</v>
      </c>
      <c r="E44" s="740" t="s">
        <v>1768</v>
      </c>
      <c r="F44" s="660" t="s">
        <v>1741</v>
      </c>
      <c r="G44" s="660" t="s">
        <v>1795</v>
      </c>
      <c r="H44" s="660" t="s">
        <v>1229</v>
      </c>
      <c r="I44" s="660" t="s">
        <v>1463</v>
      </c>
      <c r="J44" s="660" t="s">
        <v>1464</v>
      </c>
      <c r="K44" s="660" t="s">
        <v>1696</v>
      </c>
      <c r="L44" s="661">
        <v>184.22</v>
      </c>
      <c r="M44" s="661">
        <v>184.22</v>
      </c>
      <c r="N44" s="660">
        <v>1</v>
      </c>
      <c r="O44" s="741">
        <v>1</v>
      </c>
      <c r="P44" s="661"/>
      <c r="Q44" s="676">
        <v>0</v>
      </c>
      <c r="R44" s="660"/>
      <c r="S44" s="676">
        <v>0</v>
      </c>
      <c r="T44" s="741"/>
      <c r="U44" s="699">
        <v>0</v>
      </c>
    </row>
    <row r="45" spans="1:21" ht="14.4" customHeight="1" x14ac:dyDescent="0.3">
      <c r="A45" s="659">
        <v>25</v>
      </c>
      <c r="B45" s="660" t="s">
        <v>1608</v>
      </c>
      <c r="C45" s="660">
        <v>89301251</v>
      </c>
      <c r="D45" s="739" t="s">
        <v>2389</v>
      </c>
      <c r="E45" s="740" t="s">
        <v>1768</v>
      </c>
      <c r="F45" s="660" t="s">
        <v>1741</v>
      </c>
      <c r="G45" s="660" t="s">
        <v>1791</v>
      </c>
      <c r="H45" s="660" t="s">
        <v>1229</v>
      </c>
      <c r="I45" s="660" t="s">
        <v>1475</v>
      </c>
      <c r="J45" s="660" t="s">
        <v>1476</v>
      </c>
      <c r="K45" s="660" t="s">
        <v>1477</v>
      </c>
      <c r="L45" s="661">
        <v>154.01</v>
      </c>
      <c r="M45" s="661">
        <v>1540.1</v>
      </c>
      <c r="N45" s="660">
        <v>10</v>
      </c>
      <c r="O45" s="741">
        <v>7</v>
      </c>
      <c r="P45" s="661">
        <v>770.05</v>
      </c>
      <c r="Q45" s="676">
        <v>0.5</v>
      </c>
      <c r="R45" s="660">
        <v>5</v>
      </c>
      <c r="S45" s="676">
        <v>0.5</v>
      </c>
      <c r="T45" s="741">
        <v>3</v>
      </c>
      <c r="U45" s="699">
        <v>0.42857142857142855</v>
      </c>
    </row>
    <row r="46" spans="1:21" ht="14.4" customHeight="1" x14ac:dyDescent="0.3">
      <c r="A46" s="659">
        <v>25</v>
      </c>
      <c r="B46" s="660" t="s">
        <v>1608</v>
      </c>
      <c r="C46" s="660">
        <v>89301251</v>
      </c>
      <c r="D46" s="739" t="s">
        <v>2389</v>
      </c>
      <c r="E46" s="740" t="s">
        <v>1768</v>
      </c>
      <c r="F46" s="660" t="s">
        <v>1741</v>
      </c>
      <c r="G46" s="660" t="s">
        <v>1791</v>
      </c>
      <c r="H46" s="660" t="s">
        <v>1229</v>
      </c>
      <c r="I46" s="660" t="s">
        <v>1822</v>
      </c>
      <c r="J46" s="660" t="s">
        <v>1823</v>
      </c>
      <c r="K46" s="660" t="s">
        <v>1824</v>
      </c>
      <c r="L46" s="661">
        <v>77.010000000000005</v>
      </c>
      <c r="M46" s="661">
        <v>308.04000000000002</v>
      </c>
      <c r="N46" s="660">
        <v>4</v>
      </c>
      <c r="O46" s="741">
        <v>2</v>
      </c>
      <c r="P46" s="661"/>
      <c r="Q46" s="676">
        <v>0</v>
      </c>
      <c r="R46" s="660"/>
      <c r="S46" s="676">
        <v>0</v>
      </c>
      <c r="T46" s="741"/>
      <c r="U46" s="699">
        <v>0</v>
      </c>
    </row>
    <row r="47" spans="1:21" ht="14.4" customHeight="1" x14ac:dyDescent="0.3">
      <c r="A47" s="659">
        <v>25</v>
      </c>
      <c r="B47" s="660" t="s">
        <v>1608</v>
      </c>
      <c r="C47" s="660">
        <v>89301251</v>
      </c>
      <c r="D47" s="739" t="s">
        <v>2389</v>
      </c>
      <c r="E47" s="740" t="s">
        <v>1768</v>
      </c>
      <c r="F47" s="660" t="s">
        <v>1741</v>
      </c>
      <c r="G47" s="660" t="s">
        <v>1825</v>
      </c>
      <c r="H47" s="660" t="s">
        <v>561</v>
      </c>
      <c r="I47" s="660" t="s">
        <v>965</v>
      </c>
      <c r="J47" s="660" t="s">
        <v>966</v>
      </c>
      <c r="K47" s="660" t="s">
        <v>1826</v>
      </c>
      <c r="L47" s="661">
        <v>116.11</v>
      </c>
      <c r="M47" s="661">
        <v>232.22</v>
      </c>
      <c r="N47" s="660">
        <v>2</v>
      </c>
      <c r="O47" s="741">
        <v>1</v>
      </c>
      <c r="P47" s="661"/>
      <c r="Q47" s="676">
        <v>0</v>
      </c>
      <c r="R47" s="660"/>
      <c r="S47" s="676">
        <v>0</v>
      </c>
      <c r="T47" s="741"/>
      <c r="U47" s="699">
        <v>0</v>
      </c>
    </row>
    <row r="48" spans="1:21" ht="14.4" customHeight="1" x14ac:dyDescent="0.3">
      <c r="A48" s="659">
        <v>25</v>
      </c>
      <c r="B48" s="660" t="s">
        <v>1608</v>
      </c>
      <c r="C48" s="660">
        <v>89301251</v>
      </c>
      <c r="D48" s="739" t="s">
        <v>2389</v>
      </c>
      <c r="E48" s="740" t="s">
        <v>1768</v>
      </c>
      <c r="F48" s="660" t="s">
        <v>1741</v>
      </c>
      <c r="G48" s="660" t="s">
        <v>1792</v>
      </c>
      <c r="H48" s="660" t="s">
        <v>1229</v>
      </c>
      <c r="I48" s="660" t="s">
        <v>1793</v>
      </c>
      <c r="J48" s="660" t="s">
        <v>665</v>
      </c>
      <c r="K48" s="660" t="s">
        <v>1794</v>
      </c>
      <c r="L48" s="661">
        <v>29.78</v>
      </c>
      <c r="M48" s="661">
        <v>29.78</v>
      </c>
      <c r="N48" s="660">
        <v>1</v>
      </c>
      <c r="O48" s="741">
        <v>1</v>
      </c>
      <c r="P48" s="661"/>
      <c r="Q48" s="676">
        <v>0</v>
      </c>
      <c r="R48" s="660"/>
      <c r="S48" s="676">
        <v>0</v>
      </c>
      <c r="T48" s="741"/>
      <c r="U48" s="699">
        <v>0</v>
      </c>
    </row>
    <row r="49" spans="1:21" ht="14.4" customHeight="1" x14ac:dyDescent="0.3">
      <c r="A49" s="659">
        <v>25</v>
      </c>
      <c r="B49" s="660" t="s">
        <v>1608</v>
      </c>
      <c r="C49" s="660">
        <v>89301251</v>
      </c>
      <c r="D49" s="739" t="s">
        <v>2389</v>
      </c>
      <c r="E49" s="740" t="s">
        <v>1768</v>
      </c>
      <c r="F49" s="660" t="s">
        <v>1741</v>
      </c>
      <c r="G49" s="660" t="s">
        <v>1827</v>
      </c>
      <c r="H49" s="660" t="s">
        <v>561</v>
      </c>
      <c r="I49" s="660" t="s">
        <v>1828</v>
      </c>
      <c r="J49" s="660" t="s">
        <v>1829</v>
      </c>
      <c r="K49" s="660" t="s">
        <v>1830</v>
      </c>
      <c r="L49" s="661">
        <v>0</v>
      </c>
      <c r="M49" s="661">
        <v>0</v>
      </c>
      <c r="N49" s="660">
        <v>1</v>
      </c>
      <c r="O49" s="741">
        <v>1</v>
      </c>
      <c r="P49" s="661">
        <v>0</v>
      </c>
      <c r="Q49" s="676"/>
      <c r="R49" s="660">
        <v>1</v>
      </c>
      <c r="S49" s="676">
        <v>1</v>
      </c>
      <c r="T49" s="741">
        <v>1</v>
      </c>
      <c r="U49" s="699">
        <v>1</v>
      </c>
    </row>
    <row r="50" spans="1:21" ht="14.4" customHeight="1" x14ac:dyDescent="0.3">
      <c r="A50" s="659">
        <v>25</v>
      </c>
      <c r="B50" s="660" t="s">
        <v>1608</v>
      </c>
      <c r="C50" s="660">
        <v>89301251</v>
      </c>
      <c r="D50" s="739" t="s">
        <v>2389</v>
      </c>
      <c r="E50" s="740" t="s">
        <v>1771</v>
      </c>
      <c r="F50" s="660" t="s">
        <v>1741</v>
      </c>
      <c r="G50" s="660" t="s">
        <v>1787</v>
      </c>
      <c r="H50" s="660" t="s">
        <v>561</v>
      </c>
      <c r="I50" s="660" t="s">
        <v>1788</v>
      </c>
      <c r="J50" s="660" t="s">
        <v>1691</v>
      </c>
      <c r="K50" s="660" t="s">
        <v>1789</v>
      </c>
      <c r="L50" s="661">
        <v>0</v>
      </c>
      <c r="M50" s="661">
        <v>0</v>
      </c>
      <c r="N50" s="660">
        <v>3</v>
      </c>
      <c r="O50" s="741">
        <v>3</v>
      </c>
      <c r="P50" s="661"/>
      <c r="Q50" s="676"/>
      <c r="R50" s="660"/>
      <c r="S50" s="676">
        <v>0</v>
      </c>
      <c r="T50" s="741"/>
      <c r="U50" s="699">
        <v>0</v>
      </c>
    </row>
    <row r="51" spans="1:21" ht="14.4" customHeight="1" x14ac:dyDescent="0.3">
      <c r="A51" s="659">
        <v>25</v>
      </c>
      <c r="B51" s="660" t="s">
        <v>1608</v>
      </c>
      <c r="C51" s="660">
        <v>89301251</v>
      </c>
      <c r="D51" s="739" t="s">
        <v>2389</v>
      </c>
      <c r="E51" s="740" t="s">
        <v>1771</v>
      </c>
      <c r="F51" s="660" t="s">
        <v>1741</v>
      </c>
      <c r="G51" s="660" t="s">
        <v>1787</v>
      </c>
      <c r="H51" s="660" t="s">
        <v>561</v>
      </c>
      <c r="I51" s="660" t="s">
        <v>1401</v>
      </c>
      <c r="J51" s="660" t="s">
        <v>1691</v>
      </c>
      <c r="K51" s="660" t="s">
        <v>1692</v>
      </c>
      <c r="L51" s="661">
        <v>333.31</v>
      </c>
      <c r="M51" s="661">
        <v>999.93000000000006</v>
      </c>
      <c r="N51" s="660">
        <v>3</v>
      </c>
      <c r="O51" s="741">
        <v>3</v>
      </c>
      <c r="P51" s="661">
        <v>333.31</v>
      </c>
      <c r="Q51" s="676">
        <v>0.33333333333333331</v>
      </c>
      <c r="R51" s="660">
        <v>1</v>
      </c>
      <c r="S51" s="676">
        <v>0.33333333333333331</v>
      </c>
      <c r="T51" s="741">
        <v>1</v>
      </c>
      <c r="U51" s="699">
        <v>0.33333333333333331</v>
      </c>
    </row>
    <row r="52" spans="1:21" ht="14.4" customHeight="1" x14ac:dyDescent="0.3">
      <c r="A52" s="659">
        <v>25</v>
      </c>
      <c r="B52" s="660" t="s">
        <v>1608</v>
      </c>
      <c r="C52" s="660">
        <v>89301251</v>
      </c>
      <c r="D52" s="739" t="s">
        <v>2389</v>
      </c>
      <c r="E52" s="740" t="s">
        <v>1771</v>
      </c>
      <c r="F52" s="660" t="s">
        <v>1741</v>
      </c>
      <c r="G52" s="660" t="s">
        <v>1787</v>
      </c>
      <c r="H52" s="660" t="s">
        <v>561</v>
      </c>
      <c r="I52" s="660" t="s">
        <v>1401</v>
      </c>
      <c r="J52" s="660" t="s">
        <v>1691</v>
      </c>
      <c r="K52" s="660" t="s">
        <v>1692</v>
      </c>
      <c r="L52" s="661">
        <v>156.86000000000001</v>
      </c>
      <c r="M52" s="661">
        <v>1725.46</v>
      </c>
      <c r="N52" s="660">
        <v>11</v>
      </c>
      <c r="O52" s="741">
        <v>8</v>
      </c>
      <c r="P52" s="661">
        <v>470.58000000000004</v>
      </c>
      <c r="Q52" s="676">
        <v>0.27272727272727276</v>
      </c>
      <c r="R52" s="660">
        <v>3</v>
      </c>
      <c r="S52" s="676">
        <v>0.27272727272727271</v>
      </c>
      <c r="T52" s="741">
        <v>3</v>
      </c>
      <c r="U52" s="699">
        <v>0.375</v>
      </c>
    </row>
    <row r="53" spans="1:21" ht="14.4" customHeight="1" x14ac:dyDescent="0.3">
      <c r="A53" s="659">
        <v>25</v>
      </c>
      <c r="B53" s="660" t="s">
        <v>1608</v>
      </c>
      <c r="C53" s="660">
        <v>89301251</v>
      </c>
      <c r="D53" s="739" t="s">
        <v>2389</v>
      </c>
      <c r="E53" s="740" t="s">
        <v>1771</v>
      </c>
      <c r="F53" s="660" t="s">
        <v>1741</v>
      </c>
      <c r="G53" s="660" t="s">
        <v>1787</v>
      </c>
      <c r="H53" s="660" t="s">
        <v>561</v>
      </c>
      <c r="I53" s="660" t="s">
        <v>1790</v>
      </c>
      <c r="J53" s="660" t="s">
        <v>1691</v>
      </c>
      <c r="K53" s="660" t="s">
        <v>1692</v>
      </c>
      <c r="L53" s="661">
        <v>156.86000000000001</v>
      </c>
      <c r="M53" s="661">
        <v>156.86000000000001</v>
      </c>
      <c r="N53" s="660">
        <v>1</v>
      </c>
      <c r="O53" s="741">
        <v>1</v>
      </c>
      <c r="P53" s="661"/>
      <c r="Q53" s="676">
        <v>0</v>
      </c>
      <c r="R53" s="660"/>
      <c r="S53" s="676">
        <v>0</v>
      </c>
      <c r="T53" s="741"/>
      <c r="U53" s="699">
        <v>0</v>
      </c>
    </row>
    <row r="54" spans="1:21" ht="14.4" customHeight="1" x14ac:dyDescent="0.3">
      <c r="A54" s="659">
        <v>25</v>
      </c>
      <c r="B54" s="660" t="s">
        <v>1608</v>
      </c>
      <c r="C54" s="660">
        <v>89301251</v>
      </c>
      <c r="D54" s="739" t="s">
        <v>2389</v>
      </c>
      <c r="E54" s="740" t="s">
        <v>1771</v>
      </c>
      <c r="F54" s="660" t="s">
        <v>1741</v>
      </c>
      <c r="G54" s="660" t="s">
        <v>1831</v>
      </c>
      <c r="H54" s="660" t="s">
        <v>1229</v>
      </c>
      <c r="I54" s="660" t="s">
        <v>1832</v>
      </c>
      <c r="J54" s="660" t="s">
        <v>1833</v>
      </c>
      <c r="K54" s="660" t="s">
        <v>1696</v>
      </c>
      <c r="L54" s="661">
        <v>69.86</v>
      </c>
      <c r="M54" s="661">
        <v>209.57999999999998</v>
      </c>
      <c r="N54" s="660">
        <v>3</v>
      </c>
      <c r="O54" s="741">
        <v>1</v>
      </c>
      <c r="P54" s="661"/>
      <c r="Q54" s="676">
        <v>0</v>
      </c>
      <c r="R54" s="660"/>
      <c r="S54" s="676">
        <v>0</v>
      </c>
      <c r="T54" s="741"/>
      <c r="U54" s="699">
        <v>0</v>
      </c>
    </row>
    <row r="55" spans="1:21" ht="14.4" customHeight="1" x14ac:dyDescent="0.3">
      <c r="A55" s="659">
        <v>25</v>
      </c>
      <c r="B55" s="660" t="s">
        <v>1608</v>
      </c>
      <c r="C55" s="660">
        <v>89301251</v>
      </c>
      <c r="D55" s="739" t="s">
        <v>2389</v>
      </c>
      <c r="E55" s="740" t="s">
        <v>1771</v>
      </c>
      <c r="F55" s="660" t="s">
        <v>1741</v>
      </c>
      <c r="G55" s="660" t="s">
        <v>1834</v>
      </c>
      <c r="H55" s="660" t="s">
        <v>561</v>
      </c>
      <c r="I55" s="660" t="s">
        <v>803</v>
      </c>
      <c r="J55" s="660" t="s">
        <v>804</v>
      </c>
      <c r="K55" s="660" t="s">
        <v>1835</v>
      </c>
      <c r="L55" s="661">
        <v>0</v>
      </c>
      <c r="M55" s="661">
        <v>0</v>
      </c>
      <c r="N55" s="660">
        <v>1</v>
      </c>
      <c r="O55" s="741">
        <v>0.5</v>
      </c>
      <c r="P55" s="661">
        <v>0</v>
      </c>
      <c r="Q55" s="676"/>
      <c r="R55" s="660">
        <v>1</v>
      </c>
      <c r="S55" s="676">
        <v>1</v>
      </c>
      <c r="T55" s="741">
        <v>0.5</v>
      </c>
      <c r="U55" s="699">
        <v>1</v>
      </c>
    </row>
    <row r="56" spans="1:21" ht="14.4" customHeight="1" x14ac:dyDescent="0.3">
      <c r="A56" s="659">
        <v>25</v>
      </c>
      <c r="B56" s="660" t="s">
        <v>1608</v>
      </c>
      <c r="C56" s="660">
        <v>89301251</v>
      </c>
      <c r="D56" s="739" t="s">
        <v>2389</v>
      </c>
      <c r="E56" s="740" t="s">
        <v>1771</v>
      </c>
      <c r="F56" s="660" t="s">
        <v>1741</v>
      </c>
      <c r="G56" s="660" t="s">
        <v>1791</v>
      </c>
      <c r="H56" s="660" t="s">
        <v>1229</v>
      </c>
      <c r="I56" s="660" t="s">
        <v>1475</v>
      </c>
      <c r="J56" s="660" t="s">
        <v>1476</v>
      </c>
      <c r="K56" s="660" t="s">
        <v>1477</v>
      </c>
      <c r="L56" s="661">
        <v>154.01</v>
      </c>
      <c r="M56" s="661">
        <v>1078.07</v>
      </c>
      <c r="N56" s="660">
        <v>7</v>
      </c>
      <c r="O56" s="741">
        <v>5</v>
      </c>
      <c r="P56" s="661">
        <v>462.03</v>
      </c>
      <c r="Q56" s="676">
        <v>0.42857142857142855</v>
      </c>
      <c r="R56" s="660">
        <v>3</v>
      </c>
      <c r="S56" s="676">
        <v>0.42857142857142855</v>
      </c>
      <c r="T56" s="741">
        <v>2</v>
      </c>
      <c r="U56" s="699">
        <v>0.4</v>
      </c>
    </row>
    <row r="57" spans="1:21" ht="14.4" customHeight="1" x14ac:dyDescent="0.3">
      <c r="A57" s="659">
        <v>25</v>
      </c>
      <c r="B57" s="660" t="s">
        <v>1608</v>
      </c>
      <c r="C57" s="660">
        <v>89301251</v>
      </c>
      <c r="D57" s="739" t="s">
        <v>2389</v>
      </c>
      <c r="E57" s="740" t="s">
        <v>1771</v>
      </c>
      <c r="F57" s="660" t="s">
        <v>1741</v>
      </c>
      <c r="G57" s="660" t="s">
        <v>1836</v>
      </c>
      <c r="H57" s="660" t="s">
        <v>561</v>
      </c>
      <c r="I57" s="660" t="s">
        <v>1394</v>
      </c>
      <c r="J57" s="660" t="s">
        <v>1395</v>
      </c>
      <c r="K57" s="660" t="s">
        <v>1837</v>
      </c>
      <c r="L57" s="661">
        <v>38.65</v>
      </c>
      <c r="M57" s="661">
        <v>38.65</v>
      </c>
      <c r="N57" s="660">
        <v>1</v>
      </c>
      <c r="O57" s="741">
        <v>0.5</v>
      </c>
      <c r="P57" s="661">
        <v>38.65</v>
      </c>
      <c r="Q57" s="676">
        <v>1</v>
      </c>
      <c r="R57" s="660">
        <v>1</v>
      </c>
      <c r="S57" s="676">
        <v>1</v>
      </c>
      <c r="T57" s="741">
        <v>0.5</v>
      </c>
      <c r="U57" s="699">
        <v>1</v>
      </c>
    </row>
    <row r="58" spans="1:21" ht="14.4" customHeight="1" x14ac:dyDescent="0.3">
      <c r="A58" s="659">
        <v>25</v>
      </c>
      <c r="B58" s="660" t="s">
        <v>1608</v>
      </c>
      <c r="C58" s="660">
        <v>89301251</v>
      </c>
      <c r="D58" s="739" t="s">
        <v>2389</v>
      </c>
      <c r="E58" s="740" t="s">
        <v>1771</v>
      </c>
      <c r="F58" s="660" t="s">
        <v>1741</v>
      </c>
      <c r="G58" s="660" t="s">
        <v>1825</v>
      </c>
      <c r="H58" s="660" t="s">
        <v>561</v>
      </c>
      <c r="I58" s="660" t="s">
        <v>1838</v>
      </c>
      <c r="J58" s="660" t="s">
        <v>966</v>
      </c>
      <c r="K58" s="660" t="s">
        <v>1801</v>
      </c>
      <c r="L58" s="661">
        <v>0</v>
      </c>
      <c r="M58" s="661">
        <v>0</v>
      </c>
      <c r="N58" s="660">
        <v>2</v>
      </c>
      <c r="O58" s="741">
        <v>1</v>
      </c>
      <c r="P58" s="661"/>
      <c r="Q58" s="676"/>
      <c r="R58" s="660"/>
      <c r="S58" s="676">
        <v>0</v>
      </c>
      <c r="T58" s="741"/>
      <c r="U58" s="699">
        <v>0</v>
      </c>
    </row>
    <row r="59" spans="1:21" ht="14.4" customHeight="1" x14ac:dyDescent="0.3">
      <c r="A59" s="659">
        <v>25</v>
      </c>
      <c r="B59" s="660" t="s">
        <v>1608</v>
      </c>
      <c r="C59" s="660">
        <v>89301251</v>
      </c>
      <c r="D59" s="739" t="s">
        <v>2389</v>
      </c>
      <c r="E59" s="740" t="s">
        <v>1771</v>
      </c>
      <c r="F59" s="660" t="s">
        <v>1741</v>
      </c>
      <c r="G59" s="660" t="s">
        <v>1800</v>
      </c>
      <c r="H59" s="660" t="s">
        <v>561</v>
      </c>
      <c r="I59" s="660" t="s">
        <v>1839</v>
      </c>
      <c r="J59" s="660" t="s">
        <v>1398</v>
      </c>
      <c r="K59" s="660" t="s">
        <v>1840</v>
      </c>
      <c r="L59" s="661">
        <v>35.75</v>
      </c>
      <c r="M59" s="661">
        <v>35.75</v>
      </c>
      <c r="N59" s="660">
        <v>1</v>
      </c>
      <c r="O59" s="741">
        <v>0.5</v>
      </c>
      <c r="P59" s="661"/>
      <c r="Q59" s="676">
        <v>0</v>
      </c>
      <c r="R59" s="660"/>
      <c r="S59" s="676">
        <v>0</v>
      </c>
      <c r="T59" s="741"/>
      <c r="U59" s="699">
        <v>0</v>
      </c>
    </row>
    <row r="60" spans="1:21" ht="14.4" customHeight="1" x14ac:dyDescent="0.3">
      <c r="A60" s="659">
        <v>25</v>
      </c>
      <c r="B60" s="660" t="s">
        <v>1608</v>
      </c>
      <c r="C60" s="660">
        <v>89301251</v>
      </c>
      <c r="D60" s="739" t="s">
        <v>2389</v>
      </c>
      <c r="E60" s="740" t="s">
        <v>1771</v>
      </c>
      <c r="F60" s="660" t="s">
        <v>1741</v>
      </c>
      <c r="G60" s="660" t="s">
        <v>1800</v>
      </c>
      <c r="H60" s="660" t="s">
        <v>561</v>
      </c>
      <c r="I60" s="660" t="s">
        <v>1841</v>
      </c>
      <c r="J60" s="660" t="s">
        <v>1398</v>
      </c>
      <c r="K60" s="660" t="s">
        <v>1842</v>
      </c>
      <c r="L60" s="661">
        <v>0</v>
      </c>
      <c r="M60" s="661">
        <v>0</v>
      </c>
      <c r="N60" s="660">
        <v>1</v>
      </c>
      <c r="O60" s="741">
        <v>0.5</v>
      </c>
      <c r="P60" s="661"/>
      <c r="Q60" s="676"/>
      <c r="R60" s="660"/>
      <c r="S60" s="676">
        <v>0</v>
      </c>
      <c r="T60" s="741"/>
      <c r="U60" s="699">
        <v>0</v>
      </c>
    </row>
    <row r="61" spans="1:21" ht="14.4" customHeight="1" x14ac:dyDescent="0.3">
      <c r="A61" s="659">
        <v>25</v>
      </c>
      <c r="B61" s="660" t="s">
        <v>1608</v>
      </c>
      <c r="C61" s="660">
        <v>89301251</v>
      </c>
      <c r="D61" s="739" t="s">
        <v>2389</v>
      </c>
      <c r="E61" s="740" t="s">
        <v>1771</v>
      </c>
      <c r="F61" s="660" t="s">
        <v>1741</v>
      </c>
      <c r="G61" s="660" t="s">
        <v>1792</v>
      </c>
      <c r="H61" s="660" t="s">
        <v>561</v>
      </c>
      <c r="I61" s="660" t="s">
        <v>1134</v>
      </c>
      <c r="J61" s="660" t="s">
        <v>665</v>
      </c>
      <c r="K61" s="660" t="s">
        <v>1802</v>
      </c>
      <c r="L61" s="661">
        <v>96.63</v>
      </c>
      <c r="M61" s="661">
        <v>96.63</v>
      </c>
      <c r="N61" s="660">
        <v>1</v>
      </c>
      <c r="O61" s="741">
        <v>1</v>
      </c>
      <c r="P61" s="661">
        <v>96.63</v>
      </c>
      <c r="Q61" s="676">
        <v>1</v>
      </c>
      <c r="R61" s="660">
        <v>1</v>
      </c>
      <c r="S61" s="676">
        <v>1</v>
      </c>
      <c r="T61" s="741">
        <v>1</v>
      </c>
      <c r="U61" s="699">
        <v>1</v>
      </c>
    </row>
    <row r="62" spans="1:21" ht="14.4" customHeight="1" x14ac:dyDescent="0.3">
      <c r="A62" s="659">
        <v>25</v>
      </c>
      <c r="B62" s="660" t="s">
        <v>1608</v>
      </c>
      <c r="C62" s="660">
        <v>89301251</v>
      </c>
      <c r="D62" s="739" t="s">
        <v>2389</v>
      </c>
      <c r="E62" s="740" t="s">
        <v>1771</v>
      </c>
      <c r="F62" s="660" t="s">
        <v>1741</v>
      </c>
      <c r="G62" s="660" t="s">
        <v>1792</v>
      </c>
      <c r="H62" s="660" t="s">
        <v>561</v>
      </c>
      <c r="I62" s="660" t="s">
        <v>1134</v>
      </c>
      <c r="J62" s="660" t="s">
        <v>665</v>
      </c>
      <c r="K62" s="660" t="s">
        <v>1802</v>
      </c>
      <c r="L62" s="661">
        <v>59.55</v>
      </c>
      <c r="M62" s="661">
        <v>59.55</v>
      </c>
      <c r="N62" s="660">
        <v>1</v>
      </c>
      <c r="O62" s="741">
        <v>1</v>
      </c>
      <c r="P62" s="661"/>
      <c r="Q62" s="676">
        <v>0</v>
      </c>
      <c r="R62" s="660"/>
      <c r="S62" s="676">
        <v>0</v>
      </c>
      <c r="T62" s="741"/>
      <c r="U62" s="699">
        <v>0</v>
      </c>
    </row>
    <row r="63" spans="1:21" ht="14.4" customHeight="1" x14ac:dyDescent="0.3">
      <c r="A63" s="659">
        <v>25</v>
      </c>
      <c r="B63" s="660" t="s">
        <v>1608</v>
      </c>
      <c r="C63" s="660">
        <v>89301251</v>
      </c>
      <c r="D63" s="739" t="s">
        <v>2389</v>
      </c>
      <c r="E63" s="740" t="s">
        <v>1771</v>
      </c>
      <c r="F63" s="660" t="s">
        <v>1741</v>
      </c>
      <c r="G63" s="660" t="s">
        <v>1811</v>
      </c>
      <c r="H63" s="660" t="s">
        <v>561</v>
      </c>
      <c r="I63" s="660" t="s">
        <v>1843</v>
      </c>
      <c r="J63" s="660" t="s">
        <v>672</v>
      </c>
      <c r="K63" s="660" t="s">
        <v>1844</v>
      </c>
      <c r="L63" s="661">
        <v>97.97</v>
      </c>
      <c r="M63" s="661">
        <v>97.97</v>
      </c>
      <c r="N63" s="660">
        <v>1</v>
      </c>
      <c r="O63" s="741">
        <v>1</v>
      </c>
      <c r="P63" s="661">
        <v>97.97</v>
      </c>
      <c r="Q63" s="676">
        <v>1</v>
      </c>
      <c r="R63" s="660">
        <v>1</v>
      </c>
      <c r="S63" s="676">
        <v>1</v>
      </c>
      <c r="T63" s="741">
        <v>1</v>
      </c>
      <c r="U63" s="699">
        <v>1</v>
      </c>
    </row>
    <row r="64" spans="1:21" ht="14.4" customHeight="1" x14ac:dyDescent="0.3">
      <c r="A64" s="659">
        <v>25</v>
      </c>
      <c r="B64" s="660" t="s">
        <v>1608</v>
      </c>
      <c r="C64" s="660">
        <v>89301251</v>
      </c>
      <c r="D64" s="739" t="s">
        <v>2389</v>
      </c>
      <c r="E64" s="740" t="s">
        <v>1774</v>
      </c>
      <c r="F64" s="660" t="s">
        <v>1741</v>
      </c>
      <c r="G64" s="660" t="s">
        <v>1787</v>
      </c>
      <c r="H64" s="660" t="s">
        <v>561</v>
      </c>
      <c r="I64" s="660" t="s">
        <v>1401</v>
      </c>
      <c r="J64" s="660" t="s">
        <v>1691</v>
      </c>
      <c r="K64" s="660" t="s">
        <v>1692</v>
      </c>
      <c r="L64" s="661">
        <v>333.31</v>
      </c>
      <c r="M64" s="661">
        <v>999.93000000000006</v>
      </c>
      <c r="N64" s="660">
        <v>3</v>
      </c>
      <c r="O64" s="741">
        <v>3</v>
      </c>
      <c r="P64" s="661"/>
      <c r="Q64" s="676">
        <v>0</v>
      </c>
      <c r="R64" s="660"/>
      <c r="S64" s="676">
        <v>0</v>
      </c>
      <c r="T64" s="741"/>
      <c r="U64" s="699">
        <v>0</v>
      </c>
    </row>
    <row r="65" spans="1:21" ht="14.4" customHeight="1" x14ac:dyDescent="0.3">
      <c r="A65" s="659">
        <v>25</v>
      </c>
      <c r="B65" s="660" t="s">
        <v>1608</v>
      </c>
      <c r="C65" s="660">
        <v>89301251</v>
      </c>
      <c r="D65" s="739" t="s">
        <v>2389</v>
      </c>
      <c r="E65" s="740" t="s">
        <v>1774</v>
      </c>
      <c r="F65" s="660" t="s">
        <v>1741</v>
      </c>
      <c r="G65" s="660" t="s">
        <v>1787</v>
      </c>
      <c r="H65" s="660" t="s">
        <v>561</v>
      </c>
      <c r="I65" s="660" t="s">
        <v>1401</v>
      </c>
      <c r="J65" s="660" t="s">
        <v>1691</v>
      </c>
      <c r="K65" s="660" t="s">
        <v>1692</v>
      </c>
      <c r="L65" s="661">
        <v>156.86000000000001</v>
      </c>
      <c r="M65" s="661">
        <v>156.86000000000001</v>
      </c>
      <c r="N65" s="660">
        <v>1</v>
      </c>
      <c r="O65" s="741">
        <v>1</v>
      </c>
      <c r="P65" s="661"/>
      <c r="Q65" s="676">
        <v>0</v>
      </c>
      <c r="R65" s="660"/>
      <c r="S65" s="676">
        <v>0</v>
      </c>
      <c r="T65" s="741"/>
      <c r="U65" s="699">
        <v>0</v>
      </c>
    </row>
    <row r="66" spans="1:21" ht="14.4" customHeight="1" x14ac:dyDescent="0.3">
      <c r="A66" s="659">
        <v>25</v>
      </c>
      <c r="B66" s="660" t="s">
        <v>1608</v>
      </c>
      <c r="C66" s="660">
        <v>89301251</v>
      </c>
      <c r="D66" s="739" t="s">
        <v>2389</v>
      </c>
      <c r="E66" s="740" t="s">
        <v>1774</v>
      </c>
      <c r="F66" s="660" t="s">
        <v>1741</v>
      </c>
      <c r="G66" s="660" t="s">
        <v>1787</v>
      </c>
      <c r="H66" s="660" t="s">
        <v>561</v>
      </c>
      <c r="I66" s="660" t="s">
        <v>1790</v>
      </c>
      <c r="J66" s="660" t="s">
        <v>1691</v>
      </c>
      <c r="K66" s="660" t="s">
        <v>1692</v>
      </c>
      <c r="L66" s="661">
        <v>156.86000000000001</v>
      </c>
      <c r="M66" s="661">
        <v>156.86000000000001</v>
      </c>
      <c r="N66" s="660">
        <v>1</v>
      </c>
      <c r="O66" s="741">
        <v>1</v>
      </c>
      <c r="P66" s="661"/>
      <c r="Q66" s="676">
        <v>0</v>
      </c>
      <c r="R66" s="660"/>
      <c r="S66" s="676">
        <v>0</v>
      </c>
      <c r="T66" s="741"/>
      <c r="U66" s="699">
        <v>0</v>
      </c>
    </row>
    <row r="67" spans="1:21" ht="14.4" customHeight="1" x14ac:dyDescent="0.3">
      <c r="A67" s="659">
        <v>25</v>
      </c>
      <c r="B67" s="660" t="s">
        <v>1608</v>
      </c>
      <c r="C67" s="660">
        <v>89301251</v>
      </c>
      <c r="D67" s="739" t="s">
        <v>2389</v>
      </c>
      <c r="E67" s="740" t="s">
        <v>1774</v>
      </c>
      <c r="F67" s="660" t="s">
        <v>1741</v>
      </c>
      <c r="G67" s="660" t="s">
        <v>1845</v>
      </c>
      <c r="H67" s="660" t="s">
        <v>561</v>
      </c>
      <c r="I67" s="660" t="s">
        <v>1846</v>
      </c>
      <c r="J67" s="660" t="s">
        <v>1847</v>
      </c>
      <c r="K67" s="660" t="s">
        <v>1848</v>
      </c>
      <c r="L67" s="661">
        <v>0</v>
      </c>
      <c r="M67" s="661">
        <v>0</v>
      </c>
      <c r="N67" s="660">
        <v>1</v>
      </c>
      <c r="O67" s="741">
        <v>1</v>
      </c>
      <c r="P67" s="661">
        <v>0</v>
      </c>
      <c r="Q67" s="676"/>
      <c r="R67" s="660">
        <v>1</v>
      </c>
      <c r="S67" s="676">
        <v>1</v>
      </c>
      <c r="T67" s="741">
        <v>1</v>
      </c>
      <c r="U67" s="699">
        <v>1</v>
      </c>
    </row>
    <row r="68" spans="1:21" ht="14.4" customHeight="1" x14ac:dyDescent="0.3">
      <c r="A68" s="659">
        <v>25</v>
      </c>
      <c r="B68" s="660" t="s">
        <v>1608</v>
      </c>
      <c r="C68" s="660">
        <v>89301251</v>
      </c>
      <c r="D68" s="739" t="s">
        <v>2389</v>
      </c>
      <c r="E68" s="740" t="s">
        <v>1774</v>
      </c>
      <c r="F68" s="660" t="s">
        <v>1741</v>
      </c>
      <c r="G68" s="660" t="s">
        <v>1834</v>
      </c>
      <c r="H68" s="660" t="s">
        <v>561</v>
      </c>
      <c r="I68" s="660" t="s">
        <v>803</v>
      </c>
      <c r="J68" s="660" t="s">
        <v>804</v>
      </c>
      <c r="K68" s="660" t="s">
        <v>1835</v>
      </c>
      <c r="L68" s="661">
        <v>0</v>
      </c>
      <c r="M68" s="661">
        <v>0</v>
      </c>
      <c r="N68" s="660">
        <v>1</v>
      </c>
      <c r="O68" s="741">
        <v>1</v>
      </c>
      <c r="P68" s="661">
        <v>0</v>
      </c>
      <c r="Q68" s="676"/>
      <c r="R68" s="660">
        <v>1</v>
      </c>
      <c r="S68" s="676">
        <v>1</v>
      </c>
      <c r="T68" s="741">
        <v>1</v>
      </c>
      <c r="U68" s="699">
        <v>1</v>
      </c>
    </row>
    <row r="69" spans="1:21" ht="14.4" customHeight="1" x14ac:dyDescent="0.3">
      <c r="A69" s="659">
        <v>25</v>
      </c>
      <c r="B69" s="660" t="s">
        <v>1608</v>
      </c>
      <c r="C69" s="660">
        <v>89301251</v>
      </c>
      <c r="D69" s="739" t="s">
        <v>2389</v>
      </c>
      <c r="E69" s="740" t="s">
        <v>1774</v>
      </c>
      <c r="F69" s="660" t="s">
        <v>1741</v>
      </c>
      <c r="G69" s="660" t="s">
        <v>1791</v>
      </c>
      <c r="H69" s="660" t="s">
        <v>1229</v>
      </c>
      <c r="I69" s="660" t="s">
        <v>1475</v>
      </c>
      <c r="J69" s="660" t="s">
        <v>1476</v>
      </c>
      <c r="K69" s="660" t="s">
        <v>1477</v>
      </c>
      <c r="L69" s="661">
        <v>154.01</v>
      </c>
      <c r="M69" s="661">
        <v>924.06</v>
      </c>
      <c r="N69" s="660">
        <v>6</v>
      </c>
      <c r="O69" s="741">
        <v>2</v>
      </c>
      <c r="P69" s="661"/>
      <c r="Q69" s="676">
        <v>0</v>
      </c>
      <c r="R69" s="660"/>
      <c r="S69" s="676">
        <v>0</v>
      </c>
      <c r="T69" s="741"/>
      <c r="U69" s="699">
        <v>0</v>
      </c>
    </row>
    <row r="70" spans="1:21" ht="14.4" customHeight="1" x14ac:dyDescent="0.3">
      <c r="A70" s="659">
        <v>25</v>
      </c>
      <c r="B70" s="660" t="s">
        <v>1608</v>
      </c>
      <c r="C70" s="660">
        <v>89301251</v>
      </c>
      <c r="D70" s="739" t="s">
        <v>2389</v>
      </c>
      <c r="E70" s="740" t="s">
        <v>1774</v>
      </c>
      <c r="F70" s="660" t="s">
        <v>1741</v>
      </c>
      <c r="G70" s="660" t="s">
        <v>1792</v>
      </c>
      <c r="H70" s="660" t="s">
        <v>561</v>
      </c>
      <c r="I70" s="660" t="s">
        <v>664</v>
      </c>
      <c r="J70" s="660" t="s">
        <v>665</v>
      </c>
      <c r="K70" s="660" t="s">
        <v>1849</v>
      </c>
      <c r="L70" s="661">
        <v>25.32</v>
      </c>
      <c r="M70" s="661">
        <v>25.32</v>
      </c>
      <c r="N70" s="660">
        <v>1</v>
      </c>
      <c r="O70" s="741">
        <v>1</v>
      </c>
      <c r="P70" s="661"/>
      <c r="Q70" s="676">
        <v>0</v>
      </c>
      <c r="R70" s="660"/>
      <c r="S70" s="676">
        <v>0</v>
      </c>
      <c r="T70" s="741"/>
      <c r="U70" s="699">
        <v>0</v>
      </c>
    </row>
    <row r="71" spans="1:21" ht="14.4" customHeight="1" x14ac:dyDescent="0.3">
      <c r="A71" s="659">
        <v>25</v>
      </c>
      <c r="B71" s="660" t="s">
        <v>1608</v>
      </c>
      <c r="C71" s="660">
        <v>89301252</v>
      </c>
      <c r="D71" s="739" t="s">
        <v>2390</v>
      </c>
      <c r="E71" s="740" t="s">
        <v>1755</v>
      </c>
      <c r="F71" s="660" t="s">
        <v>1741</v>
      </c>
      <c r="G71" s="660" t="s">
        <v>1850</v>
      </c>
      <c r="H71" s="660" t="s">
        <v>561</v>
      </c>
      <c r="I71" s="660" t="s">
        <v>1851</v>
      </c>
      <c r="J71" s="660" t="s">
        <v>1852</v>
      </c>
      <c r="K71" s="660" t="s">
        <v>1853</v>
      </c>
      <c r="L71" s="661">
        <v>68.819999999999993</v>
      </c>
      <c r="M71" s="661">
        <v>68.819999999999993</v>
      </c>
      <c r="N71" s="660">
        <v>1</v>
      </c>
      <c r="O71" s="741">
        <v>1</v>
      </c>
      <c r="P71" s="661">
        <v>68.819999999999993</v>
      </c>
      <c r="Q71" s="676">
        <v>1</v>
      </c>
      <c r="R71" s="660">
        <v>1</v>
      </c>
      <c r="S71" s="676">
        <v>1</v>
      </c>
      <c r="T71" s="741">
        <v>1</v>
      </c>
      <c r="U71" s="699">
        <v>1</v>
      </c>
    </row>
    <row r="72" spans="1:21" ht="14.4" customHeight="1" x14ac:dyDescent="0.3">
      <c r="A72" s="659">
        <v>25</v>
      </c>
      <c r="B72" s="660" t="s">
        <v>1608</v>
      </c>
      <c r="C72" s="660">
        <v>89301252</v>
      </c>
      <c r="D72" s="739" t="s">
        <v>2390</v>
      </c>
      <c r="E72" s="740" t="s">
        <v>1755</v>
      </c>
      <c r="F72" s="660" t="s">
        <v>1741</v>
      </c>
      <c r="G72" s="660" t="s">
        <v>1787</v>
      </c>
      <c r="H72" s="660" t="s">
        <v>561</v>
      </c>
      <c r="I72" s="660" t="s">
        <v>1401</v>
      </c>
      <c r="J72" s="660" t="s">
        <v>1691</v>
      </c>
      <c r="K72" s="660" t="s">
        <v>1692</v>
      </c>
      <c r="L72" s="661">
        <v>333.31</v>
      </c>
      <c r="M72" s="661">
        <v>4666.34</v>
      </c>
      <c r="N72" s="660">
        <v>14</v>
      </c>
      <c r="O72" s="741">
        <v>10.5</v>
      </c>
      <c r="P72" s="661">
        <v>2333.17</v>
      </c>
      <c r="Q72" s="676">
        <v>0.5</v>
      </c>
      <c r="R72" s="660">
        <v>7</v>
      </c>
      <c r="S72" s="676">
        <v>0.5</v>
      </c>
      <c r="T72" s="741">
        <v>5.5</v>
      </c>
      <c r="U72" s="699">
        <v>0.52380952380952384</v>
      </c>
    </row>
    <row r="73" spans="1:21" ht="14.4" customHeight="1" x14ac:dyDescent="0.3">
      <c r="A73" s="659">
        <v>25</v>
      </c>
      <c r="B73" s="660" t="s">
        <v>1608</v>
      </c>
      <c r="C73" s="660">
        <v>89301252</v>
      </c>
      <c r="D73" s="739" t="s">
        <v>2390</v>
      </c>
      <c r="E73" s="740" t="s">
        <v>1755</v>
      </c>
      <c r="F73" s="660" t="s">
        <v>1741</v>
      </c>
      <c r="G73" s="660" t="s">
        <v>1787</v>
      </c>
      <c r="H73" s="660" t="s">
        <v>561</v>
      </c>
      <c r="I73" s="660" t="s">
        <v>1401</v>
      </c>
      <c r="J73" s="660" t="s">
        <v>1691</v>
      </c>
      <c r="K73" s="660" t="s">
        <v>1692</v>
      </c>
      <c r="L73" s="661">
        <v>156.86000000000001</v>
      </c>
      <c r="M73" s="661">
        <v>9097.8800000000028</v>
      </c>
      <c r="N73" s="660">
        <v>58</v>
      </c>
      <c r="O73" s="741">
        <v>51</v>
      </c>
      <c r="P73" s="661">
        <v>4548.9400000000014</v>
      </c>
      <c r="Q73" s="676">
        <v>0.5</v>
      </c>
      <c r="R73" s="660">
        <v>29</v>
      </c>
      <c r="S73" s="676">
        <v>0.5</v>
      </c>
      <c r="T73" s="741">
        <v>25.5</v>
      </c>
      <c r="U73" s="699">
        <v>0.5</v>
      </c>
    </row>
    <row r="74" spans="1:21" ht="14.4" customHeight="1" x14ac:dyDescent="0.3">
      <c r="A74" s="659">
        <v>25</v>
      </c>
      <c r="B74" s="660" t="s">
        <v>1608</v>
      </c>
      <c r="C74" s="660">
        <v>89301252</v>
      </c>
      <c r="D74" s="739" t="s">
        <v>2390</v>
      </c>
      <c r="E74" s="740" t="s">
        <v>1755</v>
      </c>
      <c r="F74" s="660" t="s">
        <v>1741</v>
      </c>
      <c r="G74" s="660" t="s">
        <v>1787</v>
      </c>
      <c r="H74" s="660" t="s">
        <v>561</v>
      </c>
      <c r="I74" s="660" t="s">
        <v>1854</v>
      </c>
      <c r="J74" s="660" t="s">
        <v>1855</v>
      </c>
      <c r="K74" s="660" t="s">
        <v>1856</v>
      </c>
      <c r="L74" s="661">
        <v>199.4</v>
      </c>
      <c r="M74" s="661">
        <v>199.4</v>
      </c>
      <c r="N74" s="660">
        <v>1</v>
      </c>
      <c r="O74" s="741">
        <v>1</v>
      </c>
      <c r="P74" s="661"/>
      <c r="Q74" s="676">
        <v>0</v>
      </c>
      <c r="R74" s="660"/>
      <c r="S74" s="676">
        <v>0</v>
      </c>
      <c r="T74" s="741"/>
      <c r="U74" s="699">
        <v>0</v>
      </c>
    </row>
    <row r="75" spans="1:21" ht="14.4" customHeight="1" x14ac:dyDescent="0.3">
      <c r="A75" s="659">
        <v>25</v>
      </c>
      <c r="B75" s="660" t="s">
        <v>1608</v>
      </c>
      <c r="C75" s="660">
        <v>89301252</v>
      </c>
      <c r="D75" s="739" t="s">
        <v>2390</v>
      </c>
      <c r="E75" s="740" t="s">
        <v>1755</v>
      </c>
      <c r="F75" s="660" t="s">
        <v>1741</v>
      </c>
      <c r="G75" s="660" t="s">
        <v>1787</v>
      </c>
      <c r="H75" s="660" t="s">
        <v>561</v>
      </c>
      <c r="I75" s="660" t="s">
        <v>1790</v>
      </c>
      <c r="J75" s="660" t="s">
        <v>1691</v>
      </c>
      <c r="K75" s="660" t="s">
        <v>1692</v>
      </c>
      <c r="L75" s="661">
        <v>156.86000000000001</v>
      </c>
      <c r="M75" s="661">
        <v>2823.4800000000005</v>
      </c>
      <c r="N75" s="660">
        <v>18</v>
      </c>
      <c r="O75" s="741">
        <v>17</v>
      </c>
      <c r="P75" s="661">
        <v>1254.8800000000001</v>
      </c>
      <c r="Q75" s="676">
        <v>0.44444444444444442</v>
      </c>
      <c r="R75" s="660">
        <v>8</v>
      </c>
      <c r="S75" s="676">
        <v>0.44444444444444442</v>
      </c>
      <c r="T75" s="741">
        <v>7.5</v>
      </c>
      <c r="U75" s="699">
        <v>0.44117647058823528</v>
      </c>
    </row>
    <row r="76" spans="1:21" ht="14.4" customHeight="1" x14ac:dyDescent="0.3">
      <c r="A76" s="659">
        <v>25</v>
      </c>
      <c r="B76" s="660" t="s">
        <v>1608</v>
      </c>
      <c r="C76" s="660">
        <v>89301252</v>
      </c>
      <c r="D76" s="739" t="s">
        <v>2390</v>
      </c>
      <c r="E76" s="740" t="s">
        <v>1755</v>
      </c>
      <c r="F76" s="660" t="s">
        <v>1741</v>
      </c>
      <c r="G76" s="660" t="s">
        <v>1787</v>
      </c>
      <c r="H76" s="660" t="s">
        <v>561</v>
      </c>
      <c r="I76" s="660" t="s">
        <v>1857</v>
      </c>
      <c r="J76" s="660" t="s">
        <v>1858</v>
      </c>
      <c r="K76" s="660" t="s">
        <v>1859</v>
      </c>
      <c r="L76" s="661">
        <v>0</v>
      </c>
      <c r="M76" s="661">
        <v>0</v>
      </c>
      <c r="N76" s="660">
        <v>1</v>
      </c>
      <c r="O76" s="741">
        <v>1</v>
      </c>
      <c r="P76" s="661">
        <v>0</v>
      </c>
      <c r="Q76" s="676"/>
      <c r="R76" s="660">
        <v>1</v>
      </c>
      <c r="S76" s="676">
        <v>1</v>
      </c>
      <c r="T76" s="741">
        <v>1</v>
      </c>
      <c r="U76" s="699">
        <v>1</v>
      </c>
    </row>
    <row r="77" spans="1:21" ht="14.4" customHeight="1" x14ac:dyDescent="0.3">
      <c r="A77" s="659">
        <v>25</v>
      </c>
      <c r="B77" s="660" t="s">
        <v>1608</v>
      </c>
      <c r="C77" s="660">
        <v>89301252</v>
      </c>
      <c r="D77" s="739" t="s">
        <v>2390</v>
      </c>
      <c r="E77" s="740" t="s">
        <v>1755</v>
      </c>
      <c r="F77" s="660" t="s">
        <v>1741</v>
      </c>
      <c r="G77" s="660" t="s">
        <v>1860</v>
      </c>
      <c r="H77" s="660" t="s">
        <v>1229</v>
      </c>
      <c r="I77" s="660" t="s">
        <v>1861</v>
      </c>
      <c r="J77" s="660" t="s">
        <v>1862</v>
      </c>
      <c r="K77" s="660" t="s">
        <v>1318</v>
      </c>
      <c r="L77" s="661">
        <v>65.3</v>
      </c>
      <c r="M77" s="661">
        <v>195.89999999999998</v>
      </c>
      <c r="N77" s="660">
        <v>3</v>
      </c>
      <c r="O77" s="741">
        <v>0.5</v>
      </c>
      <c r="P77" s="661"/>
      <c r="Q77" s="676">
        <v>0</v>
      </c>
      <c r="R77" s="660"/>
      <c r="S77" s="676">
        <v>0</v>
      </c>
      <c r="T77" s="741"/>
      <c r="U77" s="699">
        <v>0</v>
      </c>
    </row>
    <row r="78" spans="1:21" ht="14.4" customHeight="1" x14ac:dyDescent="0.3">
      <c r="A78" s="659">
        <v>25</v>
      </c>
      <c r="B78" s="660" t="s">
        <v>1608</v>
      </c>
      <c r="C78" s="660">
        <v>89301252</v>
      </c>
      <c r="D78" s="739" t="s">
        <v>2390</v>
      </c>
      <c r="E78" s="740" t="s">
        <v>1755</v>
      </c>
      <c r="F78" s="660" t="s">
        <v>1741</v>
      </c>
      <c r="G78" s="660" t="s">
        <v>1795</v>
      </c>
      <c r="H78" s="660" t="s">
        <v>1229</v>
      </c>
      <c r="I78" s="660" t="s">
        <v>1863</v>
      </c>
      <c r="J78" s="660" t="s">
        <v>1864</v>
      </c>
      <c r="K78" s="660" t="s">
        <v>1865</v>
      </c>
      <c r="L78" s="661">
        <v>138.16</v>
      </c>
      <c r="M78" s="661">
        <v>414.48</v>
      </c>
      <c r="N78" s="660">
        <v>3</v>
      </c>
      <c r="O78" s="741">
        <v>2</v>
      </c>
      <c r="P78" s="661">
        <v>138.16</v>
      </c>
      <c r="Q78" s="676">
        <v>0.33333333333333331</v>
      </c>
      <c r="R78" s="660">
        <v>1</v>
      </c>
      <c r="S78" s="676">
        <v>0.33333333333333331</v>
      </c>
      <c r="T78" s="741">
        <v>1</v>
      </c>
      <c r="U78" s="699">
        <v>0.5</v>
      </c>
    </row>
    <row r="79" spans="1:21" ht="14.4" customHeight="1" x14ac:dyDescent="0.3">
      <c r="A79" s="659">
        <v>25</v>
      </c>
      <c r="B79" s="660" t="s">
        <v>1608</v>
      </c>
      <c r="C79" s="660">
        <v>89301252</v>
      </c>
      <c r="D79" s="739" t="s">
        <v>2390</v>
      </c>
      <c r="E79" s="740" t="s">
        <v>1755</v>
      </c>
      <c r="F79" s="660" t="s">
        <v>1741</v>
      </c>
      <c r="G79" s="660" t="s">
        <v>1795</v>
      </c>
      <c r="H79" s="660" t="s">
        <v>1229</v>
      </c>
      <c r="I79" s="660" t="s">
        <v>1463</v>
      </c>
      <c r="J79" s="660" t="s">
        <v>1464</v>
      </c>
      <c r="K79" s="660" t="s">
        <v>1696</v>
      </c>
      <c r="L79" s="661">
        <v>178.27</v>
      </c>
      <c r="M79" s="661">
        <v>178.27</v>
      </c>
      <c r="N79" s="660">
        <v>1</v>
      </c>
      <c r="O79" s="741">
        <v>1</v>
      </c>
      <c r="P79" s="661">
        <v>178.27</v>
      </c>
      <c r="Q79" s="676">
        <v>1</v>
      </c>
      <c r="R79" s="660">
        <v>1</v>
      </c>
      <c r="S79" s="676">
        <v>1</v>
      </c>
      <c r="T79" s="741">
        <v>1</v>
      </c>
      <c r="U79" s="699">
        <v>1</v>
      </c>
    </row>
    <row r="80" spans="1:21" ht="14.4" customHeight="1" x14ac:dyDescent="0.3">
      <c r="A80" s="659">
        <v>25</v>
      </c>
      <c r="B80" s="660" t="s">
        <v>1608</v>
      </c>
      <c r="C80" s="660">
        <v>89301252</v>
      </c>
      <c r="D80" s="739" t="s">
        <v>2390</v>
      </c>
      <c r="E80" s="740" t="s">
        <v>1755</v>
      </c>
      <c r="F80" s="660" t="s">
        <v>1741</v>
      </c>
      <c r="G80" s="660" t="s">
        <v>1795</v>
      </c>
      <c r="H80" s="660" t="s">
        <v>1229</v>
      </c>
      <c r="I80" s="660" t="s">
        <v>1463</v>
      </c>
      <c r="J80" s="660" t="s">
        <v>1464</v>
      </c>
      <c r="K80" s="660" t="s">
        <v>1696</v>
      </c>
      <c r="L80" s="661">
        <v>184.22</v>
      </c>
      <c r="M80" s="661">
        <v>184.22</v>
      </c>
      <c r="N80" s="660">
        <v>1</v>
      </c>
      <c r="O80" s="741">
        <v>1</v>
      </c>
      <c r="P80" s="661"/>
      <c r="Q80" s="676">
        <v>0</v>
      </c>
      <c r="R80" s="660"/>
      <c r="S80" s="676">
        <v>0</v>
      </c>
      <c r="T80" s="741"/>
      <c r="U80" s="699">
        <v>0</v>
      </c>
    </row>
    <row r="81" spans="1:21" ht="14.4" customHeight="1" x14ac:dyDescent="0.3">
      <c r="A81" s="659">
        <v>25</v>
      </c>
      <c r="B81" s="660" t="s">
        <v>1608</v>
      </c>
      <c r="C81" s="660">
        <v>89301252</v>
      </c>
      <c r="D81" s="739" t="s">
        <v>2390</v>
      </c>
      <c r="E81" s="740" t="s">
        <v>1755</v>
      </c>
      <c r="F81" s="660" t="s">
        <v>1741</v>
      </c>
      <c r="G81" s="660" t="s">
        <v>1866</v>
      </c>
      <c r="H81" s="660" t="s">
        <v>561</v>
      </c>
      <c r="I81" s="660" t="s">
        <v>1867</v>
      </c>
      <c r="J81" s="660" t="s">
        <v>1868</v>
      </c>
      <c r="K81" s="660" t="s">
        <v>1869</v>
      </c>
      <c r="L81" s="661">
        <v>16.87</v>
      </c>
      <c r="M81" s="661">
        <v>33.74</v>
      </c>
      <c r="N81" s="660">
        <v>2</v>
      </c>
      <c r="O81" s="741">
        <v>1</v>
      </c>
      <c r="P81" s="661">
        <v>33.74</v>
      </c>
      <c r="Q81" s="676">
        <v>1</v>
      </c>
      <c r="R81" s="660">
        <v>2</v>
      </c>
      <c r="S81" s="676">
        <v>1</v>
      </c>
      <c r="T81" s="741">
        <v>1</v>
      </c>
      <c r="U81" s="699">
        <v>1</v>
      </c>
    </row>
    <row r="82" spans="1:21" ht="14.4" customHeight="1" x14ac:dyDescent="0.3">
      <c r="A82" s="659">
        <v>25</v>
      </c>
      <c r="B82" s="660" t="s">
        <v>1608</v>
      </c>
      <c r="C82" s="660">
        <v>89301252</v>
      </c>
      <c r="D82" s="739" t="s">
        <v>2390</v>
      </c>
      <c r="E82" s="740" t="s">
        <v>1755</v>
      </c>
      <c r="F82" s="660" t="s">
        <v>1741</v>
      </c>
      <c r="G82" s="660" t="s">
        <v>1870</v>
      </c>
      <c r="H82" s="660" t="s">
        <v>561</v>
      </c>
      <c r="I82" s="660" t="s">
        <v>1871</v>
      </c>
      <c r="J82" s="660" t="s">
        <v>1872</v>
      </c>
      <c r="K82" s="660" t="s">
        <v>1873</v>
      </c>
      <c r="L82" s="661">
        <v>0</v>
      </c>
      <c r="M82" s="661">
        <v>0</v>
      </c>
      <c r="N82" s="660">
        <v>1</v>
      </c>
      <c r="O82" s="741">
        <v>1</v>
      </c>
      <c r="P82" s="661"/>
      <c r="Q82" s="676"/>
      <c r="R82" s="660"/>
      <c r="S82" s="676">
        <v>0</v>
      </c>
      <c r="T82" s="741"/>
      <c r="U82" s="699">
        <v>0</v>
      </c>
    </row>
    <row r="83" spans="1:21" ht="14.4" customHeight="1" x14ac:dyDescent="0.3">
      <c r="A83" s="659">
        <v>25</v>
      </c>
      <c r="B83" s="660" t="s">
        <v>1608</v>
      </c>
      <c r="C83" s="660">
        <v>89301252</v>
      </c>
      <c r="D83" s="739" t="s">
        <v>2390</v>
      </c>
      <c r="E83" s="740" t="s">
        <v>1755</v>
      </c>
      <c r="F83" s="660" t="s">
        <v>1741</v>
      </c>
      <c r="G83" s="660" t="s">
        <v>1796</v>
      </c>
      <c r="H83" s="660" t="s">
        <v>561</v>
      </c>
      <c r="I83" s="660" t="s">
        <v>1797</v>
      </c>
      <c r="J83" s="660" t="s">
        <v>1798</v>
      </c>
      <c r="K83" s="660" t="s">
        <v>1799</v>
      </c>
      <c r="L83" s="661">
        <v>0</v>
      </c>
      <c r="M83" s="661">
        <v>0</v>
      </c>
      <c r="N83" s="660">
        <v>1</v>
      </c>
      <c r="O83" s="741">
        <v>1</v>
      </c>
      <c r="P83" s="661"/>
      <c r="Q83" s="676"/>
      <c r="R83" s="660"/>
      <c r="S83" s="676">
        <v>0</v>
      </c>
      <c r="T83" s="741"/>
      <c r="U83" s="699">
        <v>0</v>
      </c>
    </row>
    <row r="84" spans="1:21" ht="14.4" customHeight="1" x14ac:dyDescent="0.3">
      <c r="A84" s="659">
        <v>25</v>
      </c>
      <c r="B84" s="660" t="s">
        <v>1608</v>
      </c>
      <c r="C84" s="660">
        <v>89301252</v>
      </c>
      <c r="D84" s="739" t="s">
        <v>2390</v>
      </c>
      <c r="E84" s="740" t="s">
        <v>1755</v>
      </c>
      <c r="F84" s="660" t="s">
        <v>1741</v>
      </c>
      <c r="G84" s="660" t="s">
        <v>1874</v>
      </c>
      <c r="H84" s="660" t="s">
        <v>561</v>
      </c>
      <c r="I84" s="660" t="s">
        <v>1875</v>
      </c>
      <c r="J84" s="660" t="s">
        <v>1876</v>
      </c>
      <c r="K84" s="660" t="s">
        <v>1877</v>
      </c>
      <c r="L84" s="661">
        <v>0</v>
      </c>
      <c r="M84" s="661">
        <v>0</v>
      </c>
      <c r="N84" s="660">
        <v>1</v>
      </c>
      <c r="O84" s="741">
        <v>1</v>
      </c>
      <c r="P84" s="661">
        <v>0</v>
      </c>
      <c r="Q84" s="676"/>
      <c r="R84" s="660">
        <v>1</v>
      </c>
      <c r="S84" s="676">
        <v>1</v>
      </c>
      <c r="T84" s="741">
        <v>1</v>
      </c>
      <c r="U84" s="699">
        <v>1</v>
      </c>
    </row>
    <row r="85" spans="1:21" ht="14.4" customHeight="1" x14ac:dyDescent="0.3">
      <c r="A85" s="659">
        <v>25</v>
      </c>
      <c r="B85" s="660" t="s">
        <v>1608</v>
      </c>
      <c r="C85" s="660">
        <v>89301252</v>
      </c>
      <c r="D85" s="739" t="s">
        <v>2390</v>
      </c>
      <c r="E85" s="740" t="s">
        <v>1755</v>
      </c>
      <c r="F85" s="660" t="s">
        <v>1741</v>
      </c>
      <c r="G85" s="660" t="s">
        <v>1878</v>
      </c>
      <c r="H85" s="660" t="s">
        <v>561</v>
      </c>
      <c r="I85" s="660" t="s">
        <v>969</v>
      </c>
      <c r="J85" s="660" t="s">
        <v>970</v>
      </c>
      <c r="K85" s="660" t="s">
        <v>1879</v>
      </c>
      <c r="L85" s="661">
        <v>71.2</v>
      </c>
      <c r="M85" s="661">
        <v>1708.8000000000002</v>
      </c>
      <c r="N85" s="660">
        <v>24</v>
      </c>
      <c r="O85" s="741">
        <v>12</v>
      </c>
      <c r="P85" s="661">
        <v>569.6</v>
      </c>
      <c r="Q85" s="676">
        <v>0.33333333333333331</v>
      </c>
      <c r="R85" s="660">
        <v>8</v>
      </c>
      <c r="S85" s="676">
        <v>0.33333333333333331</v>
      </c>
      <c r="T85" s="741">
        <v>4</v>
      </c>
      <c r="U85" s="699">
        <v>0.33333333333333331</v>
      </c>
    </row>
    <row r="86" spans="1:21" ht="14.4" customHeight="1" x14ac:dyDescent="0.3">
      <c r="A86" s="659">
        <v>25</v>
      </c>
      <c r="B86" s="660" t="s">
        <v>1608</v>
      </c>
      <c r="C86" s="660">
        <v>89301252</v>
      </c>
      <c r="D86" s="739" t="s">
        <v>2390</v>
      </c>
      <c r="E86" s="740" t="s">
        <v>1755</v>
      </c>
      <c r="F86" s="660" t="s">
        <v>1741</v>
      </c>
      <c r="G86" s="660" t="s">
        <v>1880</v>
      </c>
      <c r="H86" s="660" t="s">
        <v>561</v>
      </c>
      <c r="I86" s="660" t="s">
        <v>1881</v>
      </c>
      <c r="J86" s="660" t="s">
        <v>1882</v>
      </c>
      <c r="K86" s="660" t="s">
        <v>1883</v>
      </c>
      <c r="L86" s="661">
        <v>31.4</v>
      </c>
      <c r="M86" s="661">
        <v>470.99999999999994</v>
      </c>
      <c r="N86" s="660">
        <v>15</v>
      </c>
      <c r="O86" s="741">
        <v>14</v>
      </c>
      <c r="P86" s="661">
        <v>94.199999999999989</v>
      </c>
      <c r="Q86" s="676">
        <v>0.2</v>
      </c>
      <c r="R86" s="660">
        <v>3</v>
      </c>
      <c r="S86" s="676">
        <v>0.2</v>
      </c>
      <c r="T86" s="741">
        <v>3</v>
      </c>
      <c r="U86" s="699">
        <v>0.21428571428571427</v>
      </c>
    </row>
    <row r="87" spans="1:21" ht="14.4" customHeight="1" x14ac:dyDescent="0.3">
      <c r="A87" s="659">
        <v>25</v>
      </c>
      <c r="B87" s="660" t="s">
        <v>1608</v>
      </c>
      <c r="C87" s="660">
        <v>89301252</v>
      </c>
      <c r="D87" s="739" t="s">
        <v>2390</v>
      </c>
      <c r="E87" s="740" t="s">
        <v>1755</v>
      </c>
      <c r="F87" s="660" t="s">
        <v>1741</v>
      </c>
      <c r="G87" s="660" t="s">
        <v>1880</v>
      </c>
      <c r="H87" s="660" t="s">
        <v>561</v>
      </c>
      <c r="I87" s="660" t="s">
        <v>1881</v>
      </c>
      <c r="J87" s="660" t="s">
        <v>1882</v>
      </c>
      <c r="K87" s="660" t="s">
        <v>1883</v>
      </c>
      <c r="L87" s="661">
        <v>33.090000000000003</v>
      </c>
      <c r="M87" s="661">
        <v>165.45000000000002</v>
      </c>
      <c r="N87" s="660">
        <v>5</v>
      </c>
      <c r="O87" s="741">
        <v>5</v>
      </c>
      <c r="P87" s="661">
        <v>132.36000000000001</v>
      </c>
      <c r="Q87" s="676">
        <v>0.8</v>
      </c>
      <c r="R87" s="660">
        <v>4</v>
      </c>
      <c r="S87" s="676">
        <v>0.8</v>
      </c>
      <c r="T87" s="741">
        <v>4</v>
      </c>
      <c r="U87" s="699">
        <v>0.8</v>
      </c>
    </row>
    <row r="88" spans="1:21" ht="14.4" customHeight="1" x14ac:dyDescent="0.3">
      <c r="A88" s="659">
        <v>25</v>
      </c>
      <c r="B88" s="660" t="s">
        <v>1608</v>
      </c>
      <c r="C88" s="660">
        <v>89301252</v>
      </c>
      <c r="D88" s="739" t="s">
        <v>2390</v>
      </c>
      <c r="E88" s="740" t="s">
        <v>1755</v>
      </c>
      <c r="F88" s="660" t="s">
        <v>1741</v>
      </c>
      <c r="G88" s="660" t="s">
        <v>1880</v>
      </c>
      <c r="H88" s="660" t="s">
        <v>561</v>
      </c>
      <c r="I88" s="660" t="s">
        <v>1881</v>
      </c>
      <c r="J88" s="660" t="s">
        <v>1882</v>
      </c>
      <c r="K88" s="660" t="s">
        <v>1883</v>
      </c>
      <c r="L88" s="661">
        <v>28.12</v>
      </c>
      <c r="M88" s="661">
        <v>56.24</v>
      </c>
      <c r="N88" s="660">
        <v>2</v>
      </c>
      <c r="O88" s="741">
        <v>2</v>
      </c>
      <c r="P88" s="661">
        <v>28.12</v>
      </c>
      <c r="Q88" s="676">
        <v>0.5</v>
      </c>
      <c r="R88" s="660">
        <v>1</v>
      </c>
      <c r="S88" s="676">
        <v>0.5</v>
      </c>
      <c r="T88" s="741">
        <v>1</v>
      </c>
      <c r="U88" s="699">
        <v>0.5</v>
      </c>
    </row>
    <row r="89" spans="1:21" ht="14.4" customHeight="1" x14ac:dyDescent="0.3">
      <c r="A89" s="659">
        <v>25</v>
      </c>
      <c r="B89" s="660" t="s">
        <v>1608</v>
      </c>
      <c r="C89" s="660">
        <v>89301252</v>
      </c>
      <c r="D89" s="739" t="s">
        <v>2390</v>
      </c>
      <c r="E89" s="740" t="s">
        <v>1755</v>
      </c>
      <c r="F89" s="660" t="s">
        <v>1741</v>
      </c>
      <c r="G89" s="660" t="s">
        <v>1880</v>
      </c>
      <c r="H89" s="660" t="s">
        <v>561</v>
      </c>
      <c r="I89" s="660" t="s">
        <v>1884</v>
      </c>
      <c r="J89" s="660" t="s">
        <v>1885</v>
      </c>
      <c r="K89" s="660" t="s">
        <v>1821</v>
      </c>
      <c r="L89" s="661">
        <v>0</v>
      </c>
      <c r="M89" s="661">
        <v>0</v>
      </c>
      <c r="N89" s="660">
        <v>1</v>
      </c>
      <c r="O89" s="741">
        <v>1</v>
      </c>
      <c r="P89" s="661">
        <v>0</v>
      </c>
      <c r="Q89" s="676"/>
      <c r="R89" s="660">
        <v>1</v>
      </c>
      <c r="S89" s="676">
        <v>1</v>
      </c>
      <c r="T89" s="741">
        <v>1</v>
      </c>
      <c r="U89" s="699">
        <v>1</v>
      </c>
    </row>
    <row r="90" spans="1:21" ht="14.4" customHeight="1" x14ac:dyDescent="0.3">
      <c r="A90" s="659">
        <v>25</v>
      </c>
      <c r="B90" s="660" t="s">
        <v>1608</v>
      </c>
      <c r="C90" s="660">
        <v>89301252</v>
      </c>
      <c r="D90" s="739" t="s">
        <v>2390</v>
      </c>
      <c r="E90" s="740" t="s">
        <v>1755</v>
      </c>
      <c r="F90" s="660" t="s">
        <v>1741</v>
      </c>
      <c r="G90" s="660" t="s">
        <v>1886</v>
      </c>
      <c r="H90" s="660" t="s">
        <v>1229</v>
      </c>
      <c r="I90" s="660" t="s">
        <v>1887</v>
      </c>
      <c r="J90" s="660" t="s">
        <v>1888</v>
      </c>
      <c r="K90" s="660" t="s">
        <v>1889</v>
      </c>
      <c r="L90" s="661">
        <v>137.66</v>
      </c>
      <c r="M90" s="661">
        <v>137.66</v>
      </c>
      <c r="N90" s="660">
        <v>1</v>
      </c>
      <c r="O90" s="741">
        <v>1</v>
      </c>
      <c r="P90" s="661">
        <v>137.66</v>
      </c>
      <c r="Q90" s="676">
        <v>1</v>
      </c>
      <c r="R90" s="660">
        <v>1</v>
      </c>
      <c r="S90" s="676">
        <v>1</v>
      </c>
      <c r="T90" s="741">
        <v>1</v>
      </c>
      <c r="U90" s="699">
        <v>1</v>
      </c>
    </row>
    <row r="91" spans="1:21" ht="14.4" customHeight="1" x14ac:dyDescent="0.3">
      <c r="A91" s="659">
        <v>25</v>
      </c>
      <c r="B91" s="660" t="s">
        <v>1608</v>
      </c>
      <c r="C91" s="660">
        <v>89301252</v>
      </c>
      <c r="D91" s="739" t="s">
        <v>2390</v>
      </c>
      <c r="E91" s="740" t="s">
        <v>1755</v>
      </c>
      <c r="F91" s="660" t="s">
        <v>1741</v>
      </c>
      <c r="G91" s="660" t="s">
        <v>1791</v>
      </c>
      <c r="H91" s="660" t="s">
        <v>1229</v>
      </c>
      <c r="I91" s="660" t="s">
        <v>1475</v>
      </c>
      <c r="J91" s="660" t="s">
        <v>1476</v>
      </c>
      <c r="K91" s="660" t="s">
        <v>1477</v>
      </c>
      <c r="L91" s="661">
        <v>154.01</v>
      </c>
      <c r="M91" s="661">
        <v>8470.5500000000029</v>
      </c>
      <c r="N91" s="660">
        <v>55</v>
      </c>
      <c r="O91" s="741">
        <v>45</v>
      </c>
      <c r="P91" s="661">
        <v>5236.340000000002</v>
      </c>
      <c r="Q91" s="676">
        <v>0.61818181818181817</v>
      </c>
      <c r="R91" s="660">
        <v>34</v>
      </c>
      <c r="S91" s="676">
        <v>0.61818181818181817</v>
      </c>
      <c r="T91" s="741">
        <v>25.5</v>
      </c>
      <c r="U91" s="699">
        <v>0.56666666666666665</v>
      </c>
    </row>
    <row r="92" spans="1:21" ht="14.4" customHeight="1" x14ac:dyDescent="0.3">
      <c r="A92" s="659">
        <v>25</v>
      </c>
      <c r="B92" s="660" t="s">
        <v>1608</v>
      </c>
      <c r="C92" s="660">
        <v>89301252</v>
      </c>
      <c r="D92" s="739" t="s">
        <v>2390</v>
      </c>
      <c r="E92" s="740" t="s">
        <v>1755</v>
      </c>
      <c r="F92" s="660" t="s">
        <v>1741</v>
      </c>
      <c r="G92" s="660" t="s">
        <v>1791</v>
      </c>
      <c r="H92" s="660" t="s">
        <v>1229</v>
      </c>
      <c r="I92" s="660" t="s">
        <v>1822</v>
      </c>
      <c r="J92" s="660" t="s">
        <v>1823</v>
      </c>
      <c r="K92" s="660" t="s">
        <v>1824</v>
      </c>
      <c r="L92" s="661">
        <v>77.010000000000005</v>
      </c>
      <c r="M92" s="661">
        <v>1386.18</v>
      </c>
      <c r="N92" s="660">
        <v>18</v>
      </c>
      <c r="O92" s="741">
        <v>15.5</v>
      </c>
      <c r="P92" s="661">
        <v>539.07000000000005</v>
      </c>
      <c r="Q92" s="676">
        <v>0.3888888888888889</v>
      </c>
      <c r="R92" s="660">
        <v>7</v>
      </c>
      <c r="S92" s="676">
        <v>0.3888888888888889</v>
      </c>
      <c r="T92" s="741">
        <v>5.5</v>
      </c>
      <c r="U92" s="699">
        <v>0.35483870967741937</v>
      </c>
    </row>
    <row r="93" spans="1:21" ht="14.4" customHeight="1" x14ac:dyDescent="0.3">
      <c r="A93" s="659">
        <v>25</v>
      </c>
      <c r="B93" s="660" t="s">
        <v>1608</v>
      </c>
      <c r="C93" s="660">
        <v>89301252</v>
      </c>
      <c r="D93" s="739" t="s">
        <v>2390</v>
      </c>
      <c r="E93" s="740" t="s">
        <v>1755</v>
      </c>
      <c r="F93" s="660" t="s">
        <v>1741</v>
      </c>
      <c r="G93" s="660" t="s">
        <v>1890</v>
      </c>
      <c r="H93" s="660" t="s">
        <v>561</v>
      </c>
      <c r="I93" s="660" t="s">
        <v>1891</v>
      </c>
      <c r="J93" s="660" t="s">
        <v>1892</v>
      </c>
      <c r="K93" s="660" t="s">
        <v>1893</v>
      </c>
      <c r="L93" s="661">
        <v>51.62</v>
      </c>
      <c r="M93" s="661">
        <v>722.68</v>
      </c>
      <c r="N93" s="660">
        <v>14</v>
      </c>
      <c r="O93" s="741">
        <v>9.5</v>
      </c>
      <c r="P93" s="661">
        <v>361.34</v>
      </c>
      <c r="Q93" s="676">
        <v>0.5</v>
      </c>
      <c r="R93" s="660">
        <v>7</v>
      </c>
      <c r="S93" s="676">
        <v>0.5</v>
      </c>
      <c r="T93" s="741">
        <v>3.5</v>
      </c>
      <c r="U93" s="699">
        <v>0.36842105263157893</v>
      </c>
    </row>
    <row r="94" spans="1:21" ht="14.4" customHeight="1" x14ac:dyDescent="0.3">
      <c r="A94" s="659">
        <v>25</v>
      </c>
      <c r="B94" s="660" t="s">
        <v>1608</v>
      </c>
      <c r="C94" s="660">
        <v>89301252</v>
      </c>
      <c r="D94" s="739" t="s">
        <v>2390</v>
      </c>
      <c r="E94" s="740" t="s">
        <v>1755</v>
      </c>
      <c r="F94" s="660" t="s">
        <v>1741</v>
      </c>
      <c r="G94" s="660" t="s">
        <v>1894</v>
      </c>
      <c r="H94" s="660" t="s">
        <v>561</v>
      </c>
      <c r="I94" s="660" t="s">
        <v>1895</v>
      </c>
      <c r="J94" s="660" t="s">
        <v>1896</v>
      </c>
      <c r="K94" s="660" t="s">
        <v>1897</v>
      </c>
      <c r="L94" s="661">
        <v>0</v>
      </c>
      <c r="M94" s="661">
        <v>0</v>
      </c>
      <c r="N94" s="660">
        <v>1</v>
      </c>
      <c r="O94" s="741">
        <v>1</v>
      </c>
      <c r="P94" s="661"/>
      <c r="Q94" s="676"/>
      <c r="R94" s="660"/>
      <c r="S94" s="676">
        <v>0</v>
      </c>
      <c r="T94" s="741"/>
      <c r="U94" s="699">
        <v>0</v>
      </c>
    </row>
    <row r="95" spans="1:21" ht="14.4" customHeight="1" x14ac:dyDescent="0.3">
      <c r="A95" s="659">
        <v>25</v>
      </c>
      <c r="B95" s="660" t="s">
        <v>1608</v>
      </c>
      <c r="C95" s="660">
        <v>89301252</v>
      </c>
      <c r="D95" s="739" t="s">
        <v>2390</v>
      </c>
      <c r="E95" s="740" t="s">
        <v>1755</v>
      </c>
      <c r="F95" s="660" t="s">
        <v>1741</v>
      </c>
      <c r="G95" s="660" t="s">
        <v>1898</v>
      </c>
      <c r="H95" s="660" t="s">
        <v>561</v>
      </c>
      <c r="I95" s="660" t="s">
        <v>1899</v>
      </c>
      <c r="J95" s="660" t="s">
        <v>1900</v>
      </c>
      <c r="K95" s="660" t="s">
        <v>1901</v>
      </c>
      <c r="L95" s="661">
        <v>56.01</v>
      </c>
      <c r="M95" s="661">
        <v>56.01</v>
      </c>
      <c r="N95" s="660">
        <v>1</v>
      </c>
      <c r="O95" s="741">
        <v>1</v>
      </c>
      <c r="P95" s="661"/>
      <c r="Q95" s="676">
        <v>0</v>
      </c>
      <c r="R95" s="660"/>
      <c r="S95" s="676">
        <v>0</v>
      </c>
      <c r="T95" s="741"/>
      <c r="U95" s="699">
        <v>0</v>
      </c>
    </row>
    <row r="96" spans="1:21" ht="14.4" customHeight="1" x14ac:dyDescent="0.3">
      <c r="A96" s="659">
        <v>25</v>
      </c>
      <c r="B96" s="660" t="s">
        <v>1608</v>
      </c>
      <c r="C96" s="660">
        <v>89301252</v>
      </c>
      <c r="D96" s="739" t="s">
        <v>2390</v>
      </c>
      <c r="E96" s="740" t="s">
        <v>1755</v>
      </c>
      <c r="F96" s="660" t="s">
        <v>1741</v>
      </c>
      <c r="G96" s="660" t="s">
        <v>1800</v>
      </c>
      <c r="H96" s="660" t="s">
        <v>561</v>
      </c>
      <c r="I96" s="660" t="s">
        <v>1397</v>
      </c>
      <c r="J96" s="660" t="s">
        <v>1398</v>
      </c>
      <c r="K96" s="660" t="s">
        <v>1801</v>
      </c>
      <c r="L96" s="661">
        <v>31.54</v>
      </c>
      <c r="M96" s="661">
        <v>63.08</v>
      </c>
      <c r="N96" s="660">
        <v>2</v>
      </c>
      <c r="O96" s="741">
        <v>1.5</v>
      </c>
      <c r="P96" s="661">
        <v>63.08</v>
      </c>
      <c r="Q96" s="676">
        <v>1</v>
      </c>
      <c r="R96" s="660">
        <v>2</v>
      </c>
      <c r="S96" s="676">
        <v>1</v>
      </c>
      <c r="T96" s="741">
        <v>1.5</v>
      </c>
      <c r="U96" s="699">
        <v>1</v>
      </c>
    </row>
    <row r="97" spans="1:21" ht="14.4" customHeight="1" x14ac:dyDescent="0.3">
      <c r="A97" s="659">
        <v>25</v>
      </c>
      <c r="B97" s="660" t="s">
        <v>1608</v>
      </c>
      <c r="C97" s="660">
        <v>89301252</v>
      </c>
      <c r="D97" s="739" t="s">
        <v>2390</v>
      </c>
      <c r="E97" s="740" t="s">
        <v>1755</v>
      </c>
      <c r="F97" s="660" t="s">
        <v>1741</v>
      </c>
      <c r="G97" s="660" t="s">
        <v>1792</v>
      </c>
      <c r="H97" s="660" t="s">
        <v>1229</v>
      </c>
      <c r="I97" s="660" t="s">
        <v>1793</v>
      </c>
      <c r="J97" s="660" t="s">
        <v>665</v>
      </c>
      <c r="K97" s="660" t="s">
        <v>1794</v>
      </c>
      <c r="L97" s="661">
        <v>48.31</v>
      </c>
      <c r="M97" s="661">
        <v>1400.9899999999998</v>
      </c>
      <c r="N97" s="660">
        <v>29</v>
      </c>
      <c r="O97" s="741">
        <v>21</v>
      </c>
      <c r="P97" s="661">
        <v>772.95999999999981</v>
      </c>
      <c r="Q97" s="676">
        <v>0.55172413793103448</v>
      </c>
      <c r="R97" s="660">
        <v>16</v>
      </c>
      <c r="S97" s="676">
        <v>0.55172413793103448</v>
      </c>
      <c r="T97" s="741">
        <v>11.5</v>
      </c>
      <c r="U97" s="699">
        <v>0.54761904761904767</v>
      </c>
    </row>
    <row r="98" spans="1:21" ht="14.4" customHeight="1" x14ac:dyDescent="0.3">
      <c r="A98" s="659">
        <v>25</v>
      </c>
      <c r="B98" s="660" t="s">
        <v>1608</v>
      </c>
      <c r="C98" s="660">
        <v>89301252</v>
      </c>
      <c r="D98" s="739" t="s">
        <v>2390</v>
      </c>
      <c r="E98" s="740" t="s">
        <v>1755</v>
      </c>
      <c r="F98" s="660" t="s">
        <v>1741</v>
      </c>
      <c r="G98" s="660" t="s">
        <v>1792</v>
      </c>
      <c r="H98" s="660" t="s">
        <v>1229</v>
      </c>
      <c r="I98" s="660" t="s">
        <v>1793</v>
      </c>
      <c r="J98" s="660" t="s">
        <v>665</v>
      </c>
      <c r="K98" s="660" t="s">
        <v>1794</v>
      </c>
      <c r="L98" s="661">
        <v>29.78</v>
      </c>
      <c r="M98" s="661">
        <v>268.02</v>
      </c>
      <c r="N98" s="660">
        <v>9</v>
      </c>
      <c r="O98" s="741">
        <v>6.5</v>
      </c>
      <c r="P98" s="661">
        <v>148.9</v>
      </c>
      <c r="Q98" s="676">
        <v>0.55555555555555558</v>
      </c>
      <c r="R98" s="660">
        <v>5</v>
      </c>
      <c r="S98" s="676">
        <v>0.55555555555555558</v>
      </c>
      <c r="T98" s="741">
        <v>3.5</v>
      </c>
      <c r="U98" s="699">
        <v>0.53846153846153844</v>
      </c>
    </row>
    <row r="99" spans="1:21" ht="14.4" customHeight="1" x14ac:dyDescent="0.3">
      <c r="A99" s="659">
        <v>25</v>
      </c>
      <c r="B99" s="660" t="s">
        <v>1608</v>
      </c>
      <c r="C99" s="660">
        <v>89301252</v>
      </c>
      <c r="D99" s="739" t="s">
        <v>2390</v>
      </c>
      <c r="E99" s="740" t="s">
        <v>1755</v>
      </c>
      <c r="F99" s="660" t="s">
        <v>1741</v>
      </c>
      <c r="G99" s="660" t="s">
        <v>1792</v>
      </c>
      <c r="H99" s="660" t="s">
        <v>1229</v>
      </c>
      <c r="I99" s="660" t="s">
        <v>1793</v>
      </c>
      <c r="J99" s="660" t="s">
        <v>665</v>
      </c>
      <c r="K99" s="660" t="s">
        <v>1794</v>
      </c>
      <c r="L99" s="661">
        <v>25.32</v>
      </c>
      <c r="M99" s="661">
        <v>177.24</v>
      </c>
      <c r="N99" s="660">
        <v>7</v>
      </c>
      <c r="O99" s="741">
        <v>5.5</v>
      </c>
      <c r="P99" s="661">
        <v>50.64</v>
      </c>
      <c r="Q99" s="676">
        <v>0.2857142857142857</v>
      </c>
      <c r="R99" s="660">
        <v>2</v>
      </c>
      <c r="S99" s="676">
        <v>0.2857142857142857</v>
      </c>
      <c r="T99" s="741">
        <v>1</v>
      </c>
      <c r="U99" s="699">
        <v>0.18181818181818182</v>
      </c>
    </row>
    <row r="100" spans="1:21" ht="14.4" customHeight="1" x14ac:dyDescent="0.3">
      <c r="A100" s="659">
        <v>25</v>
      </c>
      <c r="B100" s="660" t="s">
        <v>1608</v>
      </c>
      <c r="C100" s="660">
        <v>89301252</v>
      </c>
      <c r="D100" s="739" t="s">
        <v>2390</v>
      </c>
      <c r="E100" s="740" t="s">
        <v>1755</v>
      </c>
      <c r="F100" s="660" t="s">
        <v>1741</v>
      </c>
      <c r="G100" s="660" t="s">
        <v>1792</v>
      </c>
      <c r="H100" s="660" t="s">
        <v>1229</v>
      </c>
      <c r="I100" s="660" t="s">
        <v>1235</v>
      </c>
      <c r="J100" s="660" t="s">
        <v>665</v>
      </c>
      <c r="K100" s="660" t="s">
        <v>1711</v>
      </c>
      <c r="L100" s="661">
        <v>59.55</v>
      </c>
      <c r="M100" s="661">
        <v>59.55</v>
      </c>
      <c r="N100" s="660">
        <v>1</v>
      </c>
      <c r="O100" s="741">
        <v>1</v>
      </c>
      <c r="P100" s="661"/>
      <c r="Q100" s="676">
        <v>0</v>
      </c>
      <c r="R100" s="660"/>
      <c r="S100" s="676">
        <v>0</v>
      </c>
      <c r="T100" s="741"/>
      <c r="U100" s="699">
        <v>0</v>
      </c>
    </row>
    <row r="101" spans="1:21" ht="14.4" customHeight="1" x14ac:dyDescent="0.3">
      <c r="A101" s="659">
        <v>25</v>
      </c>
      <c r="B101" s="660" t="s">
        <v>1608</v>
      </c>
      <c r="C101" s="660">
        <v>89301252</v>
      </c>
      <c r="D101" s="739" t="s">
        <v>2390</v>
      </c>
      <c r="E101" s="740" t="s">
        <v>1755</v>
      </c>
      <c r="F101" s="660" t="s">
        <v>1741</v>
      </c>
      <c r="G101" s="660" t="s">
        <v>1792</v>
      </c>
      <c r="H101" s="660" t="s">
        <v>561</v>
      </c>
      <c r="I101" s="660" t="s">
        <v>1902</v>
      </c>
      <c r="J101" s="660" t="s">
        <v>665</v>
      </c>
      <c r="K101" s="660" t="s">
        <v>1794</v>
      </c>
      <c r="L101" s="661">
        <v>48.31</v>
      </c>
      <c r="M101" s="661">
        <v>48.31</v>
      </c>
      <c r="N101" s="660">
        <v>1</v>
      </c>
      <c r="O101" s="741">
        <v>0.5</v>
      </c>
      <c r="P101" s="661"/>
      <c r="Q101" s="676">
        <v>0</v>
      </c>
      <c r="R101" s="660"/>
      <c r="S101" s="676">
        <v>0</v>
      </c>
      <c r="T101" s="741"/>
      <c r="U101" s="699">
        <v>0</v>
      </c>
    </row>
    <row r="102" spans="1:21" ht="14.4" customHeight="1" x14ac:dyDescent="0.3">
      <c r="A102" s="659">
        <v>25</v>
      </c>
      <c r="B102" s="660" t="s">
        <v>1608</v>
      </c>
      <c r="C102" s="660">
        <v>89301252</v>
      </c>
      <c r="D102" s="739" t="s">
        <v>2390</v>
      </c>
      <c r="E102" s="740" t="s">
        <v>1755</v>
      </c>
      <c r="F102" s="660" t="s">
        <v>1741</v>
      </c>
      <c r="G102" s="660" t="s">
        <v>1903</v>
      </c>
      <c r="H102" s="660" t="s">
        <v>1229</v>
      </c>
      <c r="I102" s="660" t="s">
        <v>1904</v>
      </c>
      <c r="J102" s="660" t="s">
        <v>1905</v>
      </c>
      <c r="K102" s="660" t="s">
        <v>1906</v>
      </c>
      <c r="L102" s="661">
        <v>269</v>
      </c>
      <c r="M102" s="661">
        <v>807</v>
      </c>
      <c r="N102" s="660">
        <v>3</v>
      </c>
      <c r="O102" s="741">
        <v>0.5</v>
      </c>
      <c r="P102" s="661"/>
      <c r="Q102" s="676">
        <v>0</v>
      </c>
      <c r="R102" s="660"/>
      <c r="S102" s="676">
        <v>0</v>
      </c>
      <c r="T102" s="741"/>
      <c r="U102" s="699">
        <v>0</v>
      </c>
    </row>
    <row r="103" spans="1:21" ht="14.4" customHeight="1" x14ac:dyDescent="0.3">
      <c r="A103" s="659">
        <v>25</v>
      </c>
      <c r="B103" s="660" t="s">
        <v>1608</v>
      </c>
      <c r="C103" s="660">
        <v>89301252</v>
      </c>
      <c r="D103" s="739" t="s">
        <v>2390</v>
      </c>
      <c r="E103" s="740" t="s">
        <v>1755</v>
      </c>
      <c r="F103" s="660" t="s">
        <v>1741</v>
      </c>
      <c r="G103" s="660" t="s">
        <v>1907</v>
      </c>
      <c r="H103" s="660" t="s">
        <v>561</v>
      </c>
      <c r="I103" s="660" t="s">
        <v>1908</v>
      </c>
      <c r="J103" s="660" t="s">
        <v>1909</v>
      </c>
      <c r="K103" s="660" t="s">
        <v>1910</v>
      </c>
      <c r="L103" s="661">
        <v>0</v>
      </c>
      <c r="M103" s="661">
        <v>0</v>
      </c>
      <c r="N103" s="660">
        <v>1</v>
      </c>
      <c r="O103" s="741">
        <v>1</v>
      </c>
      <c r="P103" s="661"/>
      <c r="Q103" s="676"/>
      <c r="R103" s="660"/>
      <c r="S103" s="676">
        <v>0</v>
      </c>
      <c r="T103" s="741"/>
      <c r="U103" s="699">
        <v>0</v>
      </c>
    </row>
    <row r="104" spans="1:21" ht="14.4" customHeight="1" x14ac:dyDescent="0.3">
      <c r="A104" s="659">
        <v>25</v>
      </c>
      <c r="B104" s="660" t="s">
        <v>1608</v>
      </c>
      <c r="C104" s="660">
        <v>89301252</v>
      </c>
      <c r="D104" s="739" t="s">
        <v>2390</v>
      </c>
      <c r="E104" s="740" t="s">
        <v>1755</v>
      </c>
      <c r="F104" s="660" t="s">
        <v>1741</v>
      </c>
      <c r="G104" s="660" t="s">
        <v>1911</v>
      </c>
      <c r="H104" s="660" t="s">
        <v>561</v>
      </c>
      <c r="I104" s="660" t="s">
        <v>713</v>
      </c>
      <c r="J104" s="660" t="s">
        <v>1912</v>
      </c>
      <c r="K104" s="660" t="s">
        <v>1913</v>
      </c>
      <c r="L104" s="661">
        <v>85.49</v>
      </c>
      <c r="M104" s="661">
        <v>85.49</v>
      </c>
      <c r="N104" s="660">
        <v>1</v>
      </c>
      <c r="O104" s="741">
        <v>1</v>
      </c>
      <c r="P104" s="661"/>
      <c r="Q104" s="676">
        <v>0</v>
      </c>
      <c r="R104" s="660"/>
      <c r="S104" s="676">
        <v>0</v>
      </c>
      <c r="T104" s="741"/>
      <c r="U104" s="699">
        <v>0</v>
      </c>
    </row>
    <row r="105" spans="1:21" ht="14.4" customHeight="1" x14ac:dyDescent="0.3">
      <c r="A105" s="659">
        <v>25</v>
      </c>
      <c r="B105" s="660" t="s">
        <v>1608</v>
      </c>
      <c r="C105" s="660">
        <v>89301252</v>
      </c>
      <c r="D105" s="739" t="s">
        <v>2390</v>
      </c>
      <c r="E105" s="740" t="s">
        <v>1755</v>
      </c>
      <c r="F105" s="660" t="s">
        <v>1741</v>
      </c>
      <c r="G105" s="660" t="s">
        <v>1914</v>
      </c>
      <c r="H105" s="660" t="s">
        <v>1229</v>
      </c>
      <c r="I105" s="660" t="s">
        <v>1915</v>
      </c>
      <c r="J105" s="660" t="s">
        <v>1916</v>
      </c>
      <c r="K105" s="660" t="s">
        <v>1917</v>
      </c>
      <c r="L105" s="661">
        <v>314.33999999999997</v>
      </c>
      <c r="M105" s="661">
        <v>1257.3599999999999</v>
      </c>
      <c r="N105" s="660">
        <v>4</v>
      </c>
      <c r="O105" s="741">
        <v>3</v>
      </c>
      <c r="P105" s="661">
        <v>628.67999999999995</v>
      </c>
      <c r="Q105" s="676">
        <v>0.5</v>
      </c>
      <c r="R105" s="660">
        <v>2</v>
      </c>
      <c r="S105" s="676">
        <v>0.5</v>
      </c>
      <c r="T105" s="741">
        <v>1.5</v>
      </c>
      <c r="U105" s="699">
        <v>0.5</v>
      </c>
    </row>
    <row r="106" spans="1:21" ht="14.4" customHeight="1" x14ac:dyDescent="0.3">
      <c r="A106" s="659">
        <v>25</v>
      </c>
      <c r="B106" s="660" t="s">
        <v>1608</v>
      </c>
      <c r="C106" s="660">
        <v>89301252</v>
      </c>
      <c r="D106" s="739" t="s">
        <v>2390</v>
      </c>
      <c r="E106" s="740" t="s">
        <v>1755</v>
      </c>
      <c r="F106" s="660" t="s">
        <v>1741</v>
      </c>
      <c r="G106" s="660" t="s">
        <v>1914</v>
      </c>
      <c r="H106" s="660" t="s">
        <v>561</v>
      </c>
      <c r="I106" s="660" t="s">
        <v>1918</v>
      </c>
      <c r="J106" s="660" t="s">
        <v>1919</v>
      </c>
      <c r="K106" s="660" t="s">
        <v>1920</v>
      </c>
      <c r="L106" s="661">
        <v>0</v>
      </c>
      <c r="M106" s="661">
        <v>0</v>
      </c>
      <c r="N106" s="660">
        <v>1</v>
      </c>
      <c r="O106" s="741">
        <v>1</v>
      </c>
      <c r="P106" s="661"/>
      <c r="Q106" s="676"/>
      <c r="R106" s="660"/>
      <c r="S106" s="676">
        <v>0</v>
      </c>
      <c r="T106" s="741"/>
      <c r="U106" s="699">
        <v>0</v>
      </c>
    </row>
    <row r="107" spans="1:21" ht="14.4" customHeight="1" x14ac:dyDescent="0.3">
      <c r="A107" s="659">
        <v>25</v>
      </c>
      <c r="B107" s="660" t="s">
        <v>1608</v>
      </c>
      <c r="C107" s="660">
        <v>89301252</v>
      </c>
      <c r="D107" s="739" t="s">
        <v>2390</v>
      </c>
      <c r="E107" s="740" t="s">
        <v>1755</v>
      </c>
      <c r="F107" s="660" t="s">
        <v>1741</v>
      </c>
      <c r="G107" s="660" t="s">
        <v>1921</v>
      </c>
      <c r="H107" s="660" t="s">
        <v>561</v>
      </c>
      <c r="I107" s="660" t="s">
        <v>1922</v>
      </c>
      <c r="J107" s="660" t="s">
        <v>1923</v>
      </c>
      <c r="K107" s="660" t="s">
        <v>1924</v>
      </c>
      <c r="L107" s="661">
        <v>0</v>
      </c>
      <c r="M107" s="661">
        <v>0</v>
      </c>
      <c r="N107" s="660">
        <v>11</v>
      </c>
      <c r="O107" s="741">
        <v>7</v>
      </c>
      <c r="P107" s="661">
        <v>0</v>
      </c>
      <c r="Q107" s="676"/>
      <c r="R107" s="660">
        <v>4</v>
      </c>
      <c r="S107" s="676">
        <v>0.36363636363636365</v>
      </c>
      <c r="T107" s="741">
        <v>2</v>
      </c>
      <c r="U107" s="699">
        <v>0.2857142857142857</v>
      </c>
    </row>
    <row r="108" spans="1:21" ht="14.4" customHeight="1" x14ac:dyDescent="0.3">
      <c r="A108" s="659">
        <v>25</v>
      </c>
      <c r="B108" s="660" t="s">
        <v>1608</v>
      </c>
      <c r="C108" s="660">
        <v>89301252</v>
      </c>
      <c r="D108" s="739" t="s">
        <v>2390</v>
      </c>
      <c r="E108" s="740" t="s">
        <v>1755</v>
      </c>
      <c r="F108" s="660" t="s">
        <v>1741</v>
      </c>
      <c r="G108" s="660" t="s">
        <v>1921</v>
      </c>
      <c r="H108" s="660" t="s">
        <v>561</v>
      </c>
      <c r="I108" s="660" t="s">
        <v>1925</v>
      </c>
      <c r="J108" s="660" t="s">
        <v>1923</v>
      </c>
      <c r="K108" s="660" t="s">
        <v>1926</v>
      </c>
      <c r="L108" s="661">
        <v>0</v>
      </c>
      <c r="M108" s="661">
        <v>0</v>
      </c>
      <c r="N108" s="660">
        <v>1</v>
      </c>
      <c r="O108" s="741">
        <v>1</v>
      </c>
      <c r="P108" s="661">
        <v>0</v>
      </c>
      <c r="Q108" s="676"/>
      <c r="R108" s="660">
        <v>1</v>
      </c>
      <c r="S108" s="676">
        <v>1</v>
      </c>
      <c r="T108" s="741">
        <v>1</v>
      </c>
      <c r="U108" s="699">
        <v>1</v>
      </c>
    </row>
    <row r="109" spans="1:21" ht="14.4" customHeight="1" x14ac:dyDescent="0.3">
      <c r="A109" s="659">
        <v>25</v>
      </c>
      <c r="B109" s="660" t="s">
        <v>1608</v>
      </c>
      <c r="C109" s="660">
        <v>89301252</v>
      </c>
      <c r="D109" s="739" t="s">
        <v>2390</v>
      </c>
      <c r="E109" s="740" t="s">
        <v>1755</v>
      </c>
      <c r="F109" s="660" t="s">
        <v>1741</v>
      </c>
      <c r="G109" s="660" t="s">
        <v>1921</v>
      </c>
      <c r="H109" s="660" t="s">
        <v>561</v>
      </c>
      <c r="I109" s="660" t="s">
        <v>1927</v>
      </c>
      <c r="J109" s="660" t="s">
        <v>1928</v>
      </c>
      <c r="K109" s="660" t="s">
        <v>1929</v>
      </c>
      <c r="L109" s="661">
        <v>0</v>
      </c>
      <c r="M109" s="661">
        <v>0</v>
      </c>
      <c r="N109" s="660">
        <v>1</v>
      </c>
      <c r="O109" s="741">
        <v>1</v>
      </c>
      <c r="P109" s="661"/>
      <c r="Q109" s="676"/>
      <c r="R109" s="660"/>
      <c r="S109" s="676">
        <v>0</v>
      </c>
      <c r="T109" s="741"/>
      <c r="U109" s="699">
        <v>0</v>
      </c>
    </row>
    <row r="110" spans="1:21" ht="14.4" customHeight="1" x14ac:dyDescent="0.3">
      <c r="A110" s="659">
        <v>25</v>
      </c>
      <c r="B110" s="660" t="s">
        <v>1608</v>
      </c>
      <c r="C110" s="660">
        <v>89301252</v>
      </c>
      <c r="D110" s="739" t="s">
        <v>2390</v>
      </c>
      <c r="E110" s="740" t="s">
        <v>1755</v>
      </c>
      <c r="F110" s="660" t="s">
        <v>1741</v>
      </c>
      <c r="G110" s="660" t="s">
        <v>1930</v>
      </c>
      <c r="H110" s="660" t="s">
        <v>561</v>
      </c>
      <c r="I110" s="660" t="s">
        <v>1931</v>
      </c>
      <c r="J110" s="660" t="s">
        <v>1932</v>
      </c>
      <c r="K110" s="660" t="s">
        <v>771</v>
      </c>
      <c r="L110" s="661">
        <v>0</v>
      </c>
      <c r="M110" s="661">
        <v>0</v>
      </c>
      <c r="N110" s="660">
        <v>1</v>
      </c>
      <c r="O110" s="741">
        <v>0.5</v>
      </c>
      <c r="P110" s="661"/>
      <c r="Q110" s="676"/>
      <c r="R110" s="660"/>
      <c r="S110" s="676">
        <v>0</v>
      </c>
      <c r="T110" s="741"/>
      <c r="U110" s="699">
        <v>0</v>
      </c>
    </row>
    <row r="111" spans="1:21" ht="14.4" customHeight="1" x14ac:dyDescent="0.3">
      <c r="A111" s="659">
        <v>25</v>
      </c>
      <c r="B111" s="660" t="s">
        <v>1608</v>
      </c>
      <c r="C111" s="660">
        <v>89301252</v>
      </c>
      <c r="D111" s="739" t="s">
        <v>2390</v>
      </c>
      <c r="E111" s="740" t="s">
        <v>1755</v>
      </c>
      <c r="F111" s="660" t="s">
        <v>1741</v>
      </c>
      <c r="G111" s="660" t="s">
        <v>1930</v>
      </c>
      <c r="H111" s="660" t="s">
        <v>561</v>
      </c>
      <c r="I111" s="660" t="s">
        <v>1220</v>
      </c>
      <c r="J111" s="660" t="s">
        <v>1221</v>
      </c>
      <c r="K111" s="660" t="s">
        <v>771</v>
      </c>
      <c r="L111" s="661">
        <v>0</v>
      </c>
      <c r="M111" s="661">
        <v>0</v>
      </c>
      <c r="N111" s="660">
        <v>1</v>
      </c>
      <c r="O111" s="741">
        <v>1</v>
      </c>
      <c r="P111" s="661"/>
      <c r="Q111" s="676"/>
      <c r="R111" s="660"/>
      <c r="S111" s="676">
        <v>0</v>
      </c>
      <c r="T111" s="741"/>
      <c r="U111" s="699">
        <v>0</v>
      </c>
    </row>
    <row r="112" spans="1:21" ht="14.4" customHeight="1" x14ac:dyDescent="0.3">
      <c r="A112" s="659">
        <v>25</v>
      </c>
      <c r="B112" s="660" t="s">
        <v>1608</v>
      </c>
      <c r="C112" s="660">
        <v>89301252</v>
      </c>
      <c r="D112" s="739" t="s">
        <v>2390</v>
      </c>
      <c r="E112" s="740" t="s">
        <v>1755</v>
      </c>
      <c r="F112" s="660" t="s">
        <v>1742</v>
      </c>
      <c r="G112" s="660" t="s">
        <v>1933</v>
      </c>
      <c r="H112" s="660" t="s">
        <v>561</v>
      </c>
      <c r="I112" s="660" t="s">
        <v>1934</v>
      </c>
      <c r="J112" s="660" t="s">
        <v>1935</v>
      </c>
      <c r="K112" s="660"/>
      <c r="L112" s="661">
        <v>0</v>
      </c>
      <c r="M112" s="661">
        <v>0</v>
      </c>
      <c r="N112" s="660">
        <v>4</v>
      </c>
      <c r="O112" s="741">
        <v>4</v>
      </c>
      <c r="P112" s="661">
        <v>0</v>
      </c>
      <c r="Q112" s="676"/>
      <c r="R112" s="660">
        <v>3</v>
      </c>
      <c r="S112" s="676">
        <v>0.75</v>
      </c>
      <c r="T112" s="741">
        <v>3</v>
      </c>
      <c r="U112" s="699">
        <v>0.75</v>
      </c>
    </row>
    <row r="113" spans="1:21" ht="14.4" customHeight="1" x14ac:dyDescent="0.3">
      <c r="A113" s="659">
        <v>25</v>
      </c>
      <c r="B113" s="660" t="s">
        <v>1608</v>
      </c>
      <c r="C113" s="660">
        <v>89301252</v>
      </c>
      <c r="D113" s="739" t="s">
        <v>2390</v>
      </c>
      <c r="E113" s="740" t="s">
        <v>1755</v>
      </c>
      <c r="F113" s="660" t="s">
        <v>1742</v>
      </c>
      <c r="G113" s="660" t="s">
        <v>1933</v>
      </c>
      <c r="H113" s="660" t="s">
        <v>561</v>
      </c>
      <c r="I113" s="660" t="s">
        <v>1936</v>
      </c>
      <c r="J113" s="660" t="s">
        <v>1935</v>
      </c>
      <c r="K113" s="660"/>
      <c r="L113" s="661">
        <v>0</v>
      </c>
      <c r="M113" s="661">
        <v>0</v>
      </c>
      <c r="N113" s="660">
        <v>1</v>
      </c>
      <c r="O113" s="741">
        <v>1</v>
      </c>
      <c r="P113" s="661"/>
      <c r="Q113" s="676"/>
      <c r="R113" s="660"/>
      <c r="S113" s="676">
        <v>0</v>
      </c>
      <c r="T113" s="741"/>
      <c r="U113" s="699">
        <v>0</v>
      </c>
    </row>
    <row r="114" spans="1:21" ht="14.4" customHeight="1" x14ac:dyDescent="0.3">
      <c r="A114" s="659">
        <v>25</v>
      </c>
      <c r="B114" s="660" t="s">
        <v>1608</v>
      </c>
      <c r="C114" s="660">
        <v>89301252</v>
      </c>
      <c r="D114" s="739" t="s">
        <v>2390</v>
      </c>
      <c r="E114" s="740" t="s">
        <v>1756</v>
      </c>
      <c r="F114" s="660" t="s">
        <v>1741</v>
      </c>
      <c r="G114" s="660" t="s">
        <v>1787</v>
      </c>
      <c r="H114" s="660" t="s">
        <v>561</v>
      </c>
      <c r="I114" s="660" t="s">
        <v>1788</v>
      </c>
      <c r="J114" s="660" t="s">
        <v>1691</v>
      </c>
      <c r="K114" s="660" t="s">
        <v>1789</v>
      </c>
      <c r="L114" s="661">
        <v>0</v>
      </c>
      <c r="M114" s="661">
        <v>0</v>
      </c>
      <c r="N114" s="660">
        <v>1</v>
      </c>
      <c r="O114" s="741">
        <v>1</v>
      </c>
      <c r="P114" s="661"/>
      <c r="Q114" s="676"/>
      <c r="R114" s="660"/>
      <c r="S114" s="676">
        <v>0</v>
      </c>
      <c r="T114" s="741"/>
      <c r="U114" s="699">
        <v>0</v>
      </c>
    </row>
    <row r="115" spans="1:21" ht="14.4" customHeight="1" x14ac:dyDescent="0.3">
      <c r="A115" s="659">
        <v>25</v>
      </c>
      <c r="B115" s="660" t="s">
        <v>1608</v>
      </c>
      <c r="C115" s="660">
        <v>89301252</v>
      </c>
      <c r="D115" s="739" t="s">
        <v>2390</v>
      </c>
      <c r="E115" s="740" t="s">
        <v>1759</v>
      </c>
      <c r="F115" s="660" t="s">
        <v>1741</v>
      </c>
      <c r="G115" s="660" t="s">
        <v>1787</v>
      </c>
      <c r="H115" s="660" t="s">
        <v>561</v>
      </c>
      <c r="I115" s="660" t="s">
        <v>1401</v>
      </c>
      <c r="J115" s="660" t="s">
        <v>1691</v>
      </c>
      <c r="K115" s="660" t="s">
        <v>1692</v>
      </c>
      <c r="L115" s="661">
        <v>333.31</v>
      </c>
      <c r="M115" s="661">
        <v>666.62</v>
      </c>
      <c r="N115" s="660">
        <v>2</v>
      </c>
      <c r="O115" s="741">
        <v>2</v>
      </c>
      <c r="P115" s="661"/>
      <c r="Q115" s="676">
        <v>0</v>
      </c>
      <c r="R115" s="660"/>
      <c r="S115" s="676">
        <v>0</v>
      </c>
      <c r="T115" s="741"/>
      <c r="U115" s="699">
        <v>0</v>
      </c>
    </row>
    <row r="116" spans="1:21" ht="14.4" customHeight="1" x14ac:dyDescent="0.3">
      <c r="A116" s="659">
        <v>25</v>
      </c>
      <c r="B116" s="660" t="s">
        <v>1608</v>
      </c>
      <c r="C116" s="660">
        <v>89301252</v>
      </c>
      <c r="D116" s="739" t="s">
        <v>2390</v>
      </c>
      <c r="E116" s="740" t="s">
        <v>1759</v>
      </c>
      <c r="F116" s="660" t="s">
        <v>1741</v>
      </c>
      <c r="G116" s="660" t="s">
        <v>1787</v>
      </c>
      <c r="H116" s="660" t="s">
        <v>561</v>
      </c>
      <c r="I116" s="660" t="s">
        <v>1401</v>
      </c>
      <c r="J116" s="660" t="s">
        <v>1691</v>
      </c>
      <c r="K116" s="660" t="s">
        <v>1692</v>
      </c>
      <c r="L116" s="661">
        <v>156.86000000000001</v>
      </c>
      <c r="M116" s="661">
        <v>3137.2000000000007</v>
      </c>
      <c r="N116" s="660">
        <v>20</v>
      </c>
      <c r="O116" s="741">
        <v>18.5</v>
      </c>
      <c r="P116" s="661">
        <v>1254.8800000000001</v>
      </c>
      <c r="Q116" s="676">
        <v>0.39999999999999997</v>
      </c>
      <c r="R116" s="660">
        <v>8</v>
      </c>
      <c r="S116" s="676">
        <v>0.4</v>
      </c>
      <c r="T116" s="741">
        <v>7.5</v>
      </c>
      <c r="U116" s="699">
        <v>0.40540540540540543</v>
      </c>
    </row>
    <row r="117" spans="1:21" ht="14.4" customHeight="1" x14ac:dyDescent="0.3">
      <c r="A117" s="659">
        <v>25</v>
      </c>
      <c r="B117" s="660" t="s">
        <v>1608</v>
      </c>
      <c r="C117" s="660">
        <v>89301252</v>
      </c>
      <c r="D117" s="739" t="s">
        <v>2390</v>
      </c>
      <c r="E117" s="740" t="s">
        <v>1759</v>
      </c>
      <c r="F117" s="660" t="s">
        <v>1741</v>
      </c>
      <c r="G117" s="660" t="s">
        <v>1787</v>
      </c>
      <c r="H117" s="660" t="s">
        <v>561</v>
      </c>
      <c r="I117" s="660" t="s">
        <v>1937</v>
      </c>
      <c r="J117" s="660" t="s">
        <v>1855</v>
      </c>
      <c r="K117" s="660" t="s">
        <v>1938</v>
      </c>
      <c r="L117" s="661">
        <v>99.7</v>
      </c>
      <c r="M117" s="661">
        <v>99.7</v>
      </c>
      <c r="N117" s="660">
        <v>1</v>
      </c>
      <c r="O117" s="741">
        <v>1</v>
      </c>
      <c r="P117" s="661"/>
      <c r="Q117" s="676">
        <v>0</v>
      </c>
      <c r="R117" s="660"/>
      <c r="S117" s="676">
        <v>0</v>
      </c>
      <c r="T117" s="741"/>
      <c r="U117" s="699">
        <v>0</v>
      </c>
    </row>
    <row r="118" spans="1:21" ht="14.4" customHeight="1" x14ac:dyDescent="0.3">
      <c r="A118" s="659">
        <v>25</v>
      </c>
      <c r="B118" s="660" t="s">
        <v>1608</v>
      </c>
      <c r="C118" s="660">
        <v>89301252</v>
      </c>
      <c r="D118" s="739" t="s">
        <v>2390</v>
      </c>
      <c r="E118" s="740" t="s">
        <v>1759</v>
      </c>
      <c r="F118" s="660" t="s">
        <v>1741</v>
      </c>
      <c r="G118" s="660" t="s">
        <v>1787</v>
      </c>
      <c r="H118" s="660" t="s">
        <v>561</v>
      </c>
      <c r="I118" s="660" t="s">
        <v>1790</v>
      </c>
      <c r="J118" s="660" t="s">
        <v>1691</v>
      </c>
      <c r="K118" s="660" t="s">
        <v>1692</v>
      </c>
      <c r="L118" s="661">
        <v>156.86000000000001</v>
      </c>
      <c r="M118" s="661">
        <v>156.86000000000001</v>
      </c>
      <c r="N118" s="660">
        <v>1</v>
      </c>
      <c r="O118" s="741">
        <v>1</v>
      </c>
      <c r="P118" s="661"/>
      <c r="Q118" s="676">
        <v>0</v>
      </c>
      <c r="R118" s="660"/>
      <c r="S118" s="676">
        <v>0</v>
      </c>
      <c r="T118" s="741"/>
      <c r="U118" s="699">
        <v>0</v>
      </c>
    </row>
    <row r="119" spans="1:21" ht="14.4" customHeight="1" x14ac:dyDescent="0.3">
      <c r="A119" s="659">
        <v>25</v>
      </c>
      <c r="B119" s="660" t="s">
        <v>1608</v>
      </c>
      <c r="C119" s="660">
        <v>89301252</v>
      </c>
      <c r="D119" s="739" t="s">
        <v>2390</v>
      </c>
      <c r="E119" s="740" t="s">
        <v>1759</v>
      </c>
      <c r="F119" s="660" t="s">
        <v>1741</v>
      </c>
      <c r="G119" s="660" t="s">
        <v>1866</v>
      </c>
      <c r="H119" s="660" t="s">
        <v>561</v>
      </c>
      <c r="I119" s="660" t="s">
        <v>1036</v>
      </c>
      <c r="J119" s="660" t="s">
        <v>1037</v>
      </c>
      <c r="K119" s="660" t="s">
        <v>1038</v>
      </c>
      <c r="L119" s="661">
        <v>75.36</v>
      </c>
      <c r="M119" s="661">
        <v>75.36</v>
      </c>
      <c r="N119" s="660">
        <v>1</v>
      </c>
      <c r="O119" s="741">
        <v>0.5</v>
      </c>
      <c r="P119" s="661">
        <v>75.36</v>
      </c>
      <c r="Q119" s="676">
        <v>1</v>
      </c>
      <c r="R119" s="660">
        <v>1</v>
      </c>
      <c r="S119" s="676">
        <v>1</v>
      </c>
      <c r="T119" s="741">
        <v>0.5</v>
      </c>
      <c r="U119" s="699">
        <v>1</v>
      </c>
    </row>
    <row r="120" spans="1:21" ht="14.4" customHeight="1" x14ac:dyDescent="0.3">
      <c r="A120" s="659">
        <v>25</v>
      </c>
      <c r="B120" s="660" t="s">
        <v>1608</v>
      </c>
      <c r="C120" s="660">
        <v>89301252</v>
      </c>
      <c r="D120" s="739" t="s">
        <v>2390</v>
      </c>
      <c r="E120" s="740" t="s">
        <v>1759</v>
      </c>
      <c r="F120" s="660" t="s">
        <v>1741</v>
      </c>
      <c r="G120" s="660" t="s">
        <v>1939</v>
      </c>
      <c r="H120" s="660" t="s">
        <v>561</v>
      </c>
      <c r="I120" s="660" t="s">
        <v>1940</v>
      </c>
      <c r="J120" s="660" t="s">
        <v>1941</v>
      </c>
      <c r="K120" s="660" t="s">
        <v>1942</v>
      </c>
      <c r="L120" s="661">
        <v>75.19</v>
      </c>
      <c r="M120" s="661">
        <v>75.19</v>
      </c>
      <c r="N120" s="660">
        <v>1</v>
      </c>
      <c r="O120" s="741">
        <v>0.5</v>
      </c>
      <c r="P120" s="661">
        <v>75.19</v>
      </c>
      <c r="Q120" s="676">
        <v>1</v>
      </c>
      <c r="R120" s="660">
        <v>1</v>
      </c>
      <c r="S120" s="676">
        <v>1</v>
      </c>
      <c r="T120" s="741">
        <v>0.5</v>
      </c>
      <c r="U120" s="699">
        <v>1</v>
      </c>
    </row>
    <row r="121" spans="1:21" ht="14.4" customHeight="1" x14ac:dyDescent="0.3">
      <c r="A121" s="659">
        <v>25</v>
      </c>
      <c r="B121" s="660" t="s">
        <v>1608</v>
      </c>
      <c r="C121" s="660">
        <v>89301252</v>
      </c>
      <c r="D121" s="739" t="s">
        <v>2390</v>
      </c>
      <c r="E121" s="740" t="s">
        <v>1759</v>
      </c>
      <c r="F121" s="660" t="s">
        <v>1741</v>
      </c>
      <c r="G121" s="660" t="s">
        <v>1796</v>
      </c>
      <c r="H121" s="660" t="s">
        <v>561</v>
      </c>
      <c r="I121" s="660" t="s">
        <v>1117</v>
      </c>
      <c r="J121" s="660" t="s">
        <v>1798</v>
      </c>
      <c r="K121" s="660" t="s">
        <v>1943</v>
      </c>
      <c r="L121" s="661">
        <v>117.71</v>
      </c>
      <c r="M121" s="661">
        <v>117.71</v>
      </c>
      <c r="N121" s="660">
        <v>1</v>
      </c>
      <c r="O121" s="741">
        <v>1</v>
      </c>
      <c r="P121" s="661">
        <v>117.71</v>
      </c>
      <c r="Q121" s="676">
        <v>1</v>
      </c>
      <c r="R121" s="660">
        <v>1</v>
      </c>
      <c r="S121" s="676">
        <v>1</v>
      </c>
      <c r="T121" s="741">
        <v>1</v>
      </c>
      <c r="U121" s="699">
        <v>1</v>
      </c>
    </row>
    <row r="122" spans="1:21" ht="14.4" customHeight="1" x14ac:dyDescent="0.3">
      <c r="A122" s="659">
        <v>25</v>
      </c>
      <c r="B122" s="660" t="s">
        <v>1608</v>
      </c>
      <c r="C122" s="660">
        <v>89301252</v>
      </c>
      <c r="D122" s="739" t="s">
        <v>2390</v>
      </c>
      <c r="E122" s="740" t="s">
        <v>1759</v>
      </c>
      <c r="F122" s="660" t="s">
        <v>1741</v>
      </c>
      <c r="G122" s="660" t="s">
        <v>1944</v>
      </c>
      <c r="H122" s="660" t="s">
        <v>561</v>
      </c>
      <c r="I122" s="660" t="s">
        <v>737</v>
      </c>
      <c r="J122" s="660" t="s">
        <v>738</v>
      </c>
      <c r="K122" s="660" t="s">
        <v>1945</v>
      </c>
      <c r="L122" s="661">
        <v>163.9</v>
      </c>
      <c r="M122" s="661">
        <v>327.8</v>
      </c>
      <c r="N122" s="660">
        <v>2</v>
      </c>
      <c r="O122" s="741">
        <v>2</v>
      </c>
      <c r="P122" s="661">
        <v>163.9</v>
      </c>
      <c r="Q122" s="676">
        <v>0.5</v>
      </c>
      <c r="R122" s="660">
        <v>1</v>
      </c>
      <c r="S122" s="676">
        <v>0.5</v>
      </c>
      <c r="T122" s="741">
        <v>1</v>
      </c>
      <c r="U122" s="699">
        <v>0.5</v>
      </c>
    </row>
    <row r="123" spans="1:21" ht="14.4" customHeight="1" x14ac:dyDescent="0.3">
      <c r="A123" s="659">
        <v>25</v>
      </c>
      <c r="B123" s="660" t="s">
        <v>1608</v>
      </c>
      <c r="C123" s="660">
        <v>89301252</v>
      </c>
      <c r="D123" s="739" t="s">
        <v>2390</v>
      </c>
      <c r="E123" s="740" t="s">
        <v>1759</v>
      </c>
      <c r="F123" s="660" t="s">
        <v>1741</v>
      </c>
      <c r="G123" s="660" t="s">
        <v>1845</v>
      </c>
      <c r="H123" s="660" t="s">
        <v>561</v>
      </c>
      <c r="I123" s="660" t="s">
        <v>1846</v>
      </c>
      <c r="J123" s="660" t="s">
        <v>1847</v>
      </c>
      <c r="K123" s="660" t="s">
        <v>1848</v>
      </c>
      <c r="L123" s="661">
        <v>0</v>
      </c>
      <c r="M123" s="661">
        <v>0</v>
      </c>
      <c r="N123" s="660">
        <v>1</v>
      </c>
      <c r="O123" s="741">
        <v>1</v>
      </c>
      <c r="P123" s="661"/>
      <c r="Q123" s="676"/>
      <c r="R123" s="660"/>
      <c r="S123" s="676">
        <v>0</v>
      </c>
      <c r="T123" s="741"/>
      <c r="U123" s="699">
        <v>0</v>
      </c>
    </row>
    <row r="124" spans="1:21" ht="14.4" customHeight="1" x14ac:dyDescent="0.3">
      <c r="A124" s="659">
        <v>25</v>
      </c>
      <c r="B124" s="660" t="s">
        <v>1608</v>
      </c>
      <c r="C124" s="660">
        <v>89301252</v>
      </c>
      <c r="D124" s="739" t="s">
        <v>2390</v>
      </c>
      <c r="E124" s="740" t="s">
        <v>1759</v>
      </c>
      <c r="F124" s="660" t="s">
        <v>1741</v>
      </c>
      <c r="G124" s="660" t="s">
        <v>1845</v>
      </c>
      <c r="H124" s="660" t="s">
        <v>561</v>
      </c>
      <c r="I124" s="660" t="s">
        <v>1946</v>
      </c>
      <c r="J124" s="660" t="s">
        <v>1947</v>
      </c>
      <c r="K124" s="660" t="s">
        <v>1948</v>
      </c>
      <c r="L124" s="661">
        <v>0</v>
      </c>
      <c r="M124" s="661">
        <v>0</v>
      </c>
      <c r="N124" s="660">
        <v>1</v>
      </c>
      <c r="O124" s="741">
        <v>1</v>
      </c>
      <c r="P124" s="661"/>
      <c r="Q124" s="676"/>
      <c r="R124" s="660"/>
      <c r="S124" s="676">
        <v>0</v>
      </c>
      <c r="T124" s="741"/>
      <c r="U124" s="699">
        <v>0</v>
      </c>
    </row>
    <row r="125" spans="1:21" ht="14.4" customHeight="1" x14ac:dyDescent="0.3">
      <c r="A125" s="659">
        <v>25</v>
      </c>
      <c r="B125" s="660" t="s">
        <v>1608</v>
      </c>
      <c r="C125" s="660">
        <v>89301252</v>
      </c>
      <c r="D125" s="739" t="s">
        <v>2390</v>
      </c>
      <c r="E125" s="740" t="s">
        <v>1759</v>
      </c>
      <c r="F125" s="660" t="s">
        <v>1741</v>
      </c>
      <c r="G125" s="660" t="s">
        <v>1845</v>
      </c>
      <c r="H125" s="660" t="s">
        <v>561</v>
      </c>
      <c r="I125" s="660" t="s">
        <v>1949</v>
      </c>
      <c r="J125" s="660" t="s">
        <v>1847</v>
      </c>
      <c r="K125" s="660" t="s">
        <v>1950</v>
      </c>
      <c r="L125" s="661">
        <v>0</v>
      </c>
      <c r="M125" s="661">
        <v>0</v>
      </c>
      <c r="N125" s="660">
        <v>1</v>
      </c>
      <c r="O125" s="741">
        <v>1</v>
      </c>
      <c r="P125" s="661"/>
      <c r="Q125" s="676"/>
      <c r="R125" s="660"/>
      <c r="S125" s="676">
        <v>0</v>
      </c>
      <c r="T125" s="741"/>
      <c r="U125" s="699">
        <v>0</v>
      </c>
    </row>
    <row r="126" spans="1:21" ht="14.4" customHeight="1" x14ac:dyDescent="0.3">
      <c r="A126" s="659">
        <v>25</v>
      </c>
      <c r="B126" s="660" t="s">
        <v>1608</v>
      </c>
      <c r="C126" s="660">
        <v>89301252</v>
      </c>
      <c r="D126" s="739" t="s">
        <v>2390</v>
      </c>
      <c r="E126" s="740" t="s">
        <v>1759</v>
      </c>
      <c r="F126" s="660" t="s">
        <v>1741</v>
      </c>
      <c r="G126" s="660" t="s">
        <v>1951</v>
      </c>
      <c r="H126" s="660" t="s">
        <v>561</v>
      </c>
      <c r="I126" s="660" t="s">
        <v>1952</v>
      </c>
      <c r="J126" s="660" t="s">
        <v>1953</v>
      </c>
      <c r="K126" s="660" t="s">
        <v>1954</v>
      </c>
      <c r="L126" s="661">
        <v>63.67</v>
      </c>
      <c r="M126" s="661">
        <v>63.67</v>
      </c>
      <c r="N126" s="660">
        <v>1</v>
      </c>
      <c r="O126" s="741">
        <v>1</v>
      </c>
      <c r="P126" s="661"/>
      <c r="Q126" s="676">
        <v>0</v>
      </c>
      <c r="R126" s="660"/>
      <c r="S126" s="676">
        <v>0</v>
      </c>
      <c r="T126" s="741"/>
      <c r="U126" s="699">
        <v>0</v>
      </c>
    </row>
    <row r="127" spans="1:21" ht="14.4" customHeight="1" x14ac:dyDescent="0.3">
      <c r="A127" s="659">
        <v>25</v>
      </c>
      <c r="B127" s="660" t="s">
        <v>1608</v>
      </c>
      <c r="C127" s="660">
        <v>89301252</v>
      </c>
      <c r="D127" s="739" t="s">
        <v>2390</v>
      </c>
      <c r="E127" s="740" t="s">
        <v>1759</v>
      </c>
      <c r="F127" s="660" t="s">
        <v>1741</v>
      </c>
      <c r="G127" s="660" t="s">
        <v>1791</v>
      </c>
      <c r="H127" s="660" t="s">
        <v>1229</v>
      </c>
      <c r="I127" s="660" t="s">
        <v>1475</v>
      </c>
      <c r="J127" s="660" t="s">
        <v>1476</v>
      </c>
      <c r="K127" s="660" t="s">
        <v>1477</v>
      </c>
      <c r="L127" s="661">
        <v>154.01</v>
      </c>
      <c r="M127" s="661">
        <v>3542.2299999999996</v>
      </c>
      <c r="N127" s="660">
        <v>23</v>
      </c>
      <c r="O127" s="741">
        <v>12</v>
      </c>
      <c r="P127" s="661">
        <v>1386.09</v>
      </c>
      <c r="Q127" s="676">
        <v>0.39130434782608697</v>
      </c>
      <c r="R127" s="660">
        <v>9</v>
      </c>
      <c r="S127" s="676">
        <v>0.39130434782608697</v>
      </c>
      <c r="T127" s="741">
        <v>6</v>
      </c>
      <c r="U127" s="699">
        <v>0.5</v>
      </c>
    </row>
    <row r="128" spans="1:21" ht="14.4" customHeight="1" x14ac:dyDescent="0.3">
      <c r="A128" s="659">
        <v>25</v>
      </c>
      <c r="B128" s="660" t="s">
        <v>1608</v>
      </c>
      <c r="C128" s="660">
        <v>89301252</v>
      </c>
      <c r="D128" s="739" t="s">
        <v>2390</v>
      </c>
      <c r="E128" s="740" t="s">
        <v>1759</v>
      </c>
      <c r="F128" s="660" t="s">
        <v>1741</v>
      </c>
      <c r="G128" s="660" t="s">
        <v>1791</v>
      </c>
      <c r="H128" s="660" t="s">
        <v>1229</v>
      </c>
      <c r="I128" s="660" t="s">
        <v>1822</v>
      </c>
      <c r="J128" s="660" t="s">
        <v>1823</v>
      </c>
      <c r="K128" s="660" t="s">
        <v>1824</v>
      </c>
      <c r="L128" s="661">
        <v>77.010000000000005</v>
      </c>
      <c r="M128" s="661">
        <v>462.06000000000006</v>
      </c>
      <c r="N128" s="660">
        <v>6</v>
      </c>
      <c r="O128" s="741">
        <v>3</v>
      </c>
      <c r="P128" s="661"/>
      <c r="Q128" s="676">
        <v>0</v>
      </c>
      <c r="R128" s="660"/>
      <c r="S128" s="676">
        <v>0</v>
      </c>
      <c r="T128" s="741"/>
      <c r="U128" s="699">
        <v>0</v>
      </c>
    </row>
    <row r="129" spans="1:21" ht="14.4" customHeight="1" x14ac:dyDescent="0.3">
      <c r="A129" s="659">
        <v>25</v>
      </c>
      <c r="B129" s="660" t="s">
        <v>1608</v>
      </c>
      <c r="C129" s="660">
        <v>89301252</v>
      </c>
      <c r="D129" s="739" t="s">
        <v>2390</v>
      </c>
      <c r="E129" s="740" t="s">
        <v>1759</v>
      </c>
      <c r="F129" s="660" t="s">
        <v>1741</v>
      </c>
      <c r="G129" s="660" t="s">
        <v>1890</v>
      </c>
      <c r="H129" s="660" t="s">
        <v>561</v>
      </c>
      <c r="I129" s="660" t="s">
        <v>1891</v>
      </c>
      <c r="J129" s="660" t="s">
        <v>1892</v>
      </c>
      <c r="K129" s="660" t="s">
        <v>1893</v>
      </c>
      <c r="L129" s="661">
        <v>51.62</v>
      </c>
      <c r="M129" s="661">
        <v>103.24</v>
      </c>
      <c r="N129" s="660">
        <v>2</v>
      </c>
      <c r="O129" s="741">
        <v>1</v>
      </c>
      <c r="P129" s="661"/>
      <c r="Q129" s="676">
        <v>0</v>
      </c>
      <c r="R129" s="660"/>
      <c r="S129" s="676">
        <v>0</v>
      </c>
      <c r="T129" s="741"/>
      <c r="U129" s="699">
        <v>0</v>
      </c>
    </row>
    <row r="130" spans="1:21" ht="14.4" customHeight="1" x14ac:dyDescent="0.3">
      <c r="A130" s="659">
        <v>25</v>
      </c>
      <c r="B130" s="660" t="s">
        <v>1608</v>
      </c>
      <c r="C130" s="660">
        <v>89301252</v>
      </c>
      <c r="D130" s="739" t="s">
        <v>2390</v>
      </c>
      <c r="E130" s="740" t="s">
        <v>1759</v>
      </c>
      <c r="F130" s="660" t="s">
        <v>1741</v>
      </c>
      <c r="G130" s="660" t="s">
        <v>1955</v>
      </c>
      <c r="H130" s="660" t="s">
        <v>561</v>
      </c>
      <c r="I130" s="660" t="s">
        <v>1211</v>
      </c>
      <c r="J130" s="660" t="s">
        <v>1956</v>
      </c>
      <c r="K130" s="660" t="s">
        <v>1957</v>
      </c>
      <c r="L130" s="661">
        <v>808.29</v>
      </c>
      <c r="M130" s="661">
        <v>1616.58</v>
      </c>
      <c r="N130" s="660">
        <v>2</v>
      </c>
      <c r="O130" s="741">
        <v>2</v>
      </c>
      <c r="P130" s="661"/>
      <c r="Q130" s="676">
        <v>0</v>
      </c>
      <c r="R130" s="660"/>
      <c r="S130" s="676">
        <v>0</v>
      </c>
      <c r="T130" s="741"/>
      <c r="U130" s="699">
        <v>0</v>
      </c>
    </row>
    <row r="131" spans="1:21" ht="14.4" customHeight="1" x14ac:dyDescent="0.3">
      <c r="A131" s="659">
        <v>25</v>
      </c>
      <c r="B131" s="660" t="s">
        <v>1608</v>
      </c>
      <c r="C131" s="660">
        <v>89301252</v>
      </c>
      <c r="D131" s="739" t="s">
        <v>2390</v>
      </c>
      <c r="E131" s="740" t="s">
        <v>1759</v>
      </c>
      <c r="F131" s="660" t="s">
        <v>1741</v>
      </c>
      <c r="G131" s="660" t="s">
        <v>1955</v>
      </c>
      <c r="H131" s="660" t="s">
        <v>561</v>
      </c>
      <c r="I131" s="660" t="s">
        <v>1211</v>
      </c>
      <c r="J131" s="660" t="s">
        <v>1956</v>
      </c>
      <c r="K131" s="660" t="s">
        <v>1957</v>
      </c>
      <c r="L131" s="661">
        <v>854.11</v>
      </c>
      <c r="M131" s="661">
        <v>1708.22</v>
      </c>
      <c r="N131" s="660">
        <v>2</v>
      </c>
      <c r="O131" s="741">
        <v>2</v>
      </c>
      <c r="P131" s="661"/>
      <c r="Q131" s="676">
        <v>0</v>
      </c>
      <c r="R131" s="660"/>
      <c r="S131" s="676">
        <v>0</v>
      </c>
      <c r="T131" s="741"/>
      <c r="U131" s="699">
        <v>0</v>
      </c>
    </row>
    <row r="132" spans="1:21" ht="14.4" customHeight="1" x14ac:dyDescent="0.3">
      <c r="A132" s="659">
        <v>25</v>
      </c>
      <c r="B132" s="660" t="s">
        <v>1608</v>
      </c>
      <c r="C132" s="660">
        <v>89301252</v>
      </c>
      <c r="D132" s="739" t="s">
        <v>2390</v>
      </c>
      <c r="E132" s="740" t="s">
        <v>1759</v>
      </c>
      <c r="F132" s="660" t="s">
        <v>1741</v>
      </c>
      <c r="G132" s="660" t="s">
        <v>1958</v>
      </c>
      <c r="H132" s="660" t="s">
        <v>561</v>
      </c>
      <c r="I132" s="660" t="s">
        <v>1959</v>
      </c>
      <c r="J132" s="660" t="s">
        <v>1960</v>
      </c>
      <c r="K132" s="660" t="s">
        <v>881</v>
      </c>
      <c r="L132" s="661">
        <v>0</v>
      </c>
      <c r="M132" s="661">
        <v>0</v>
      </c>
      <c r="N132" s="660">
        <v>1</v>
      </c>
      <c r="O132" s="741">
        <v>1</v>
      </c>
      <c r="P132" s="661"/>
      <c r="Q132" s="676"/>
      <c r="R132" s="660"/>
      <c r="S132" s="676">
        <v>0</v>
      </c>
      <c r="T132" s="741"/>
      <c r="U132" s="699">
        <v>0</v>
      </c>
    </row>
    <row r="133" spans="1:21" ht="14.4" customHeight="1" x14ac:dyDescent="0.3">
      <c r="A133" s="659">
        <v>25</v>
      </c>
      <c r="B133" s="660" t="s">
        <v>1608</v>
      </c>
      <c r="C133" s="660">
        <v>89301252</v>
      </c>
      <c r="D133" s="739" t="s">
        <v>2390</v>
      </c>
      <c r="E133" s="740" t="s">
        <v>1759</v>
      </c>
      <c r="F133" s="660" t="s">
        <v>1741</v>
      </c>
      <c r="G133" s="660" t="s">
        <v>1961</v>
      </c>
      <c r="H133" s="660" t="s">
        <v>561</v>
      </c>
      <c r="I133" s="660" t="s">
        <v>1962</v>
      </c>
      <c r="J133" s="660" t="s">
        <v>1963</v>
      </c>
      <c r="K133" s="660" t="s">
        <v>1964</v>
      </c>
      <c r="L133" s="661">
        <v>64.13</v>
      </c>
      <c r="M133" s="661">
        <v>384.78</v>
      </c>
      <c r="N133" s="660">
        <v>6</v>
      </c>
      <c r="O133" s="741">
        <v>4</v>
      </c>
      <c r="P133" s="661">
        <v>128.26</v>
      </c>
      <c r="Q133" s="676">
        <v>0.33333333333333331</v>
      </c>
      <c r="R133" s="660">
        <v>2</v>
      </c>
      <c r="S133" s="676">
        <v>0.33333333333333331</v>
      </c>
      <c r="T133" s="741">
        <v>1</v>
      </c>
      <c r="U133" s="699">
        <v>0.25</v>
      </c>
    </row>
    <row r="134" spans="1:21" ht="14.4" customHeight="1" x14ac:dyDescent="0.3">
      <c r="A134" s="659">
        <v>25</v>
      </c>
      <c r="B134" s="660" t="s">
        <v>1608</v>
      </c>
      <c r="C134" s="660">
        <v>89301252</v>
      </c>
      <c r="D134" s="739" t="s">
        <v>2390</v>
      </c>
      <c r="E134" s="740" t="s">
        <v>1759</v>
      </c>
      <c r="F134" s="660" t="s">
        <v>1741</v>
      </c>
      <c r="G134" s="660" t="s">
        <v>1965</v>
      </c>
      <c r="H134" s="660" t="s">
        <v>1229</v>
      </c>
      <c r="I134" s="660" t="s">
        <v>1966</v>
      </c>
      <c r="J134" s="660" t="s">
        <v>1967</v>
      </c>
      <c r="K134" s="660" t="s">
        <v>1968</v>
      </c>
      <c r="L134" s="661">
        <v>119.11</v>
      </c>
      <c r="M134" s="661">
        <v>119.11</v>
      </c>
      <c r="N134" s="660">
        <v>1</v>
      </c>
      <c r="O134" s="741">
        <v>1</v>
      </c>
      <c r="P134" s="661">
        <v>119.11</v>
      </c>
      <c r="Q134" s="676">
        <v>1</v>
      </c>
      <c r="R134" s="660">
        <v>1</v>
      </c>
      <c r="S134" s="676">
        <v>1</v>
      </c>
      <c r="T134" s="741">
        <v>1</v>
      </c>
      <c r="U134" s="699">
        <v>1</v>
      </c>
    </row>
    <row r="135" spans="1:21" ht="14.4" customHeight="1" x14ac:dyDescent="0.3">
      <c r="A135" s="659">
        <v>25</v>
      </c>
      <c r="B135" s="660" t="s">
        <v>1608</v>
      </c>
      <c r="C135" s="660">
        <v>89301252</v>
      </c>
      <c r="D135" s="739" t="s">
        <v>2390</v>
      </c>
      <c r="E135" s="740" t="s">
        <v>1759</v>
      </c>
      <c r="F135" s="660" t="s">
        <v>1741</v>
      </c>
      <c r="G135" s="660" t="s">
        <v>1965</v>
      </c>
      <c r="H135" s="660" t="s">
        <v>561</v>
      </c>
      <c r="I135" s="660" t="s">
        <v>1969</v>
      </c>
      <c r="J135" s="660" t="s">
        <v>1970</v>
      </c>
      <c r="K135" s="660" t="s">
        <v>1971</v>
      </c>
      <c r="L135" s="661">
        <v>98.84</v>
      </c>
      <c r="M135" s="661">
        <v>98.84</v>
      </c>
      <c r="N135" s="660">
        <v>1</v>
      </c>
      <c r="O135" s="741">
        <v>1</v>
      </c>
      <c r="P135" s="661"/>
      <c r="Q135" s="676">
        <v>0</v>
      </c>
      <c r="R135" s="660"/>
      <c r="S135" s="676">
        <v>0</v>
      </c>
      <c r="T135" s="741"/>
      <c r="U135" s="699">
        <v>0</v>
      </c>
    </row>
    <row r="136" spans="1:21" ht="14.4" customHeight="1" x14ac:dyDescent="0.3">
      <c r="A136" s="659">
        <v>25</v>
      </c>
      <c r="B136" s="660" t="s">
        <v>1608</v>
      </c>
      <c r="C136" s="660">
        <v>89301252</v>
      </c>
      <c r="D136" s="739" t="s">
        <v>2390</v>
      </c>
      <c r="E136" s="740" t="s">
        <v>1759</v>
      </c>
      <c r="F136" s="660" t="s">
        <v>1741</v>
      </c>
      <c r="G136" s="660" t="s">
        <v>1972</v>
      </c>
      <c r="H136" s="660" t="s">
        <v>561</v>
      </c>
      <c r="I136" s="660" t="s">
        <v>1973</v>
      </c>
      <c r="J136" s="660" t="s">
        <v>1974</v>
      </c>
      <c r="K136" s="660" t="s">
        <v>1975</v>
      </c>
      <c r="L136" s="661">
        <v>0</v>
      </c>
      <c r="M136" s="661">
        <v>0</v>
      </c>
      <c r="N136" s="660">
        <v>1</v>
      </c>
      <c r="O136" s="741">
        <v>1</v>
      </c>
      <c r="P136" s="661"/>
      <c r="Q136" s="676"/>
      <c r="R136" s="660"/>
      <c r="S136" s="676">
        <v>0</v>
      </c>
      <c r="T136" s="741"/>
      <c r="U136" s="699">
        <v>0</v>
      </c>
    </row>
    <row r="137" spans="1:21" ht="14.4" customHeight="1" x14ac:dyDescent="0.3">
      <c r="A137" s="659">
        <v>25</v>
      </c>
      <c r="B137" s="660" t="s">
        <v>1608</v>
      </c>
      <c r="C137" s="660">
        <v>89301252</v>
      </c>
      <c r="D137" s="739" t="s">
        <v>2390</v>
      </c>
      <c r="E137" s="740" t="s">
        <v>1759</v>
      </c>
      <c r="F137" s="660" t="s">
        <v>1741</v>
      </c>
      <c r="G137" s="660" t="s">
        <v>1972</v>
      </c>
      <c r="H137" s="660" t="s">
        <v>561</v>
      </c>
      <c r="I137" s="660" t="s">
        <v>1976</v>
      </c>
      <c r="J137" s="660" t="s">
        <v>1974</v>
      </c>
      <c r="K137" s="660" t="s">
        <v>1977</v>
      </c>
      <c r="L137" s="661">
        <v>137.33000000000001</v>
      </c>
      <c r="M137" s="661">
        <v>137.33000000000001</v>
      </c>
      <c r="N137" s="660">
        <v>1</v>
      </c>
      <c r="O137" s="741">
        <v>0.5</v>
      </c>
      <c r="P137" s="661">
        <v>137.33000000000001</v>
      </c>
      <c r="Q137" s="676">
        <v>1</v>
      </c>
      <c r="R137" s="660">
        <v>1</v>
      </c>
      <c r="S137" s="676">
        <v>1</v>
      </c>
      <c r="T137" s="741">
        <v>0.5</v>
      </c>
      <c r="U137" s="699">
        <v>1</v>
      </c>
    </row>
    <row r="138" spans="1:21" ht="14.4" customHeight="1" x14ac:dyDescent="0.3">
      <c r="A138" s="659">
        <v>25</v>
      </c>
      <c r="B138" s="660" t="s">
        <v>1608</v>
      </c>
      <c r="C138" s="660">
        <v>89301252</v>
      </c>
      <c r="D138" s="739" t="s">
        <v>2390</v>
      </c>
      <c r="E138" s="740" t="s">
        <v>1759</v>
      </c>
      <c r="F138" s="660" t="s">
        <v>1741</v>
      </c>
      <c r="G138" s="660" t="s">
        <v>1792</v>
      </c>
      <c r="H138" s="660" t="s">
        <v>1229</v>
      </c>
      <c r="I138" s="660" t="s">
        <v>1793</v>
      </c>
      <c r="J138" s="660" t="s">
        <v>665</v>
      </c>
      <c r="K138" s="660" t="s">
        <v>1794</v>
      </c>
      <c r="L138" s="661">
        <v>48.31</v>
      </c>
      <c r="M138" s="661">
        <v>96.62</v>
      </c>
      <c r="N138" s="660">
        <v>2</v>
      </c>
      <c r="O138" s="741">
        <v>2</v>
      </c>
      <c r="P138" s="661"/>
      <c r="Q138" s="676">
        <v>0</v>
      </c>
      <c r="R138" s="660"/>
      <c r="S138" s="676">
        <v>0</v>
      </c>
      <c r="T138" s="741"/>
      <c r="U138" s="699">
        <v>0</v>
      </c>
    </row>
    <row r="139" spans="1:21" ht="14.4" customHeight="1" x14ac:dyDescent="0.3">
      <c r="A139" s="659">
        <v>25</v>
      </c>
      <c r="B139" s="660" t="s">
        <v>1608</v>
      </c>
      <c r="C139" s="660">
        <v>89301252</v>
      </c>
      <c r="D139" s="739" t="s">
        <v>2390</v>
      </c>
      <c r="E139" s="740" t="s">
        <v>1759</v>
      </c>
      <c r="F139" s="660" t="s">
        <v>1741</v>
      </c>
      <c r="G139" s="660" t="s">
        <v>1792</v>
      </c>
      <c r="H139" s="660" t="s">
        <v>1229</v>
      </c>
      <c r="I139" s="660" t="s">
        <v>1793</v>
      </c>
      <c r="J139" s="660" t="s">
        <v>665</v>
      </c>
      <c r="K139" s="660" t="s">
        <v>1794</v>
      </c>
      <c r="L139" s="661">
        <v>29.78</v>
      </c>
      <c r="M139" s="661">
        <v>59.56</v>
      </c>
      <c r="N139" s="660">
        <v>2</v>
      </c>
      <c r="O139" s="741">
        <v>1</v>
      </c>
      <c r="P139" s="661"/>
      <c r="Q139" s="676">
        <v>0</v>
      </c>
      <c r="R139" s="660"/>
      <c r="S139" s="676">
        <v>0</v>
      </c>
      <c r="T139" s="741"/>
      <c r="U139" s="699">
        <v>0</v>
      </c>
    </row>
    <row r="140" spans="1:21" ht="14.4" customHeight="1" x14ac:dyDescent="0.3">
      <c r="A140" s="659">
        <v>25</v>
      </c>
      <c r="B140" s="660" t="s">
        <v>1608</v>
      </c>
      <c r="C140" s="660">
        <v>89301252</v>
      </c>
      <c r="D140" s="739" t="s">
        <v>2390</v>
      </c>
      <c r="E140" s="740" t="s">
        <v>1759</v>
      </c>
      <c r="F140" s="660" t="s">
        <v>1741</v>
      </c>
      <c r="G140" s="660" t="s">
        <v>1792</v>
      </c>
      <c r="H140" s="660" t="s">
        <v>561</v>
      </c>
      <c r="I140" s="660" t="s">
        <v>1134</v>
      </c>
      <c r="J140" s="660" t="s">
        <v>665</v>
      </c>
      <c r="K140" s="660" t="s">
        <v>1802</v>
      </c>
      <c r="L140" s="661">
        <v>50.62</v>
      </c>
      <c r="M140" s="661">
        <v>50.62</v>
      </c>
      <c r="N140" s="660">
        <v>1</v>
      </c>
      <c r="O140" s="741">
        <v>1</v>
      </c>
      <c r="P140" s="661"/>
      <c r="Q140" s="676">
        <v>0</v>
      </c>
      <c r="R140" s="660"/>
      <c r="S140" s="676">
        <v>0</v>
      </c>
      <c r="T140" s="741"/>
      <c r="U140" s="699">
        <v>0</v>
      </c>
    </row>
    <row r="141" spans="1:21" ht="14.4" customHeight="1" x14ac:dyDescent="0.3">
      <c r="A141" s="659">
        <v>25</v>
      </c>
      <c r="B141" s="660" t="s">
        <v>1608</v>
      </c>
      <c r="C141" s="660">
        <v>89301252</v>
      </c>
      <c r="D141" s="739" t="s">
        <v>2390</v>
      </c>
      <c r="E141" s="740" t="s">
        <v>1759</v>
      </c>
      <c r="F141" s="660" t="s">
        <v>1741</v>
      </c>
      <c r="G141" s="660" t="s">
        <v>1814</v>
      </c>
      <c r="H141" s="660" t="s">
        <v>561</v>
      </c>
      <c r="I141" s="660" t="s">
        <v>1199</v>
      </c>
      <c r="J141" s="660" t="s">
        <v>1200</v>
      </c>
      <c r="K141" s="660" t="s">
        <v>1201</v>
      </c>
      <c r="L141" s="661">
        <v>113.37</v>
      </c>
      <c r="M141" s="661">
        <v>226.74</v>
      </c>
      <c r="N141" s="660">
        <v>2</v>
      </c>
      <c r="O141" s="741">
        <v>1.5</v>
      </c>
      <c r="P141" s="661">
        <v>226.74</v>
      </c>
      <c r="Q141" s="676">
        <v>1</v>
      </c>
      <c r="R141" s="660">
        <v>2</v>
      </c>
      <c r="S141" s="676">
        <v>1</v>
      </c>
      <c r="T141" s="741">
        <v>1.5</v>
      </c>
      <c r="U141" s="699">
        <v>1</v>
      </c>
    </row>
    <row r="142" spans="1:21" ht="14.4" customHeight="1" x14ac:dyDescent="0.3">
      <c r="A142" s="659">
        <v>25</v>
      </c>
      <c r="B142" s="660" t="s">
        <v>1608</v>
      </c>
      <c r="C142" s="660">
        <v>89301252</v>
      </c>
      <c r="D142" s="739" t="s">
        <v>2390</v>
      </c>
      <c r="E142" s="740" t="s">
        <v>1759</v>
      </c>
      <c r="F142" s="660" t="s">
        <v>1741</v>
      </c>
      <c r="G142" s="660" t="s">
        <v>1814</v>
      </c>
      <c r="H142" s="660" t="s">
        <v>561</v>
      </c>
      <c r="I142" s="660" t="s">
        <v>1978</v>
      </c>
      <c r="J142" s="660" t="s">
        <v>1200</v>
      </c>
      <c r="K142" s="660" t="s">
        <v>1979</v>
      </c>
      <c r="L142" s="661">
        <v>56.69</v>
      </c>
      <c r="M142" s="661">
        <v>283.45</v>
      </c>
      <c r="N142" s="660">
        <v>5</v>
      </c>
      <c r="O142" s="741">
        <v>3.5</v>
      </c>
      <c r="P142" s="661">
        <v>56.69</v>
      </c>
      <c r="Q142" s="676">
        <v>0.2</v>
      </c>
      <c r="R142" s="660">
        <v>1</v>
      </c>
      <c r="S142" s="676">
        <v>0.2</v>
      </c>
      <c r="T142" s="741">
        <v>0.5</v>
      </c>
      <c r="U142" s="699">
        <v>0.14285714285714285</v>
      </c>
    </row>
    <row r="143" spans="1:21" ht="14.4" customHeight="1" x14ac:dyDescent="0.3">
      <c r="A143" s="659">
        <v>25</v>
      </c>
      <c r="B143" s="660" t="s">
        <v>1608</v>
      </c>
      <c r="C143" s="660">
        <v>89301252</v>
      </c>
      <c r="D143" s="739" t="s">
        <v>2390</v>
      </c>
      <c r="E143" s="740" t="s">
        <v>1759</v>
      </c>
      <c r="F143" s="660" t="s">
        <v>1741</v>
      </c>
      <c r="G143" s="660" t="s">
        <v>1817</v>
      </c>
      <c r="H143" s="660" t="s">
        <v>561</v>
      </c>
      <c r="I143" s="660" t="s">
        <v>1980</v>
      </c>
      <c r="J143" s="660" t="s">
        <v>1981</v>
      </c>
      <c r="K143" s="660" t="s">
        <v>1819</v>
      </c>
      <c r="L143" s="661">
        <v>102.89</v>
      </c>
      <c r="M143" s="661">
        <v>102.89</v>
      </c>
      <c r="N143" s="660">
        <v>1</v>
      </c>
      <c r="O143" s="741">
        <v>1</v>
      </c>
      <c r="P143" s="661"/>
      <c r="Q143" s="676">
        <v>0</v>
      </c>
      <c r="R143" s="660"/>
      <c r="S143" s="676">
        <v>0</v>
      </c>
      <c r="T143" s="741"/>
      <c r="U143" s="699">
        <v>0</v>
      </c>
    </row>
    <row r="144" spans="1:21" ht="14.4" customHeight="1" x14ac:dyDescent="0.3">
      <c r="A144" s="659">
        <v>25</v>
      </c>
      <c r="B144" s="660" t="s">
        <v>1608</v>
      </c>
      <c r="C144" s="660">
        <v>89301252</v>
      </c>
      <c r="D144" s="739" t="s">
        <v>2390</v>
      </c>
      <c r="E144" s="740" t="s">
        <v>1760</v>
      </c>
      <c r="F144" s="660" t="s">
        <v>1741</v>
      </c>
      <c r="G144" s="660" t="s">
        <v>1787</v>
      </c>
      <c r="H144" s="660" t="s">
        <v>561</v>
      </c>
      <c r="I144" s="660" t="s">
        <v>1982</v>
      </c>
      <c r="J144" s="660" t="s">
        <v>1858</v>
      </c>
      <c r="K144" s="660" t="s">
        <v>1692</v>
      </c>
      <c r="L144" s="661">
        <v>156.86000000000001</v>
      </c>
      <c r="M144" s="661">
        <v>784.30000000000007</v>
      </c>
      <c r="N144" s="660">
        <v>5</v>
      </c>
      <c r="O144" s="741">
        <v>5</v>
      </c>
      <c r="P144" s="661">
        <v>156.86000000000001</v>
      </c>
      <c r="Q144" s="676">
        <v>0.2</v>
      </c>
      <c r="R144" s="660">
        <v>1</v>
      </c>
      <c r="S144" s="676">
        <v>0.2</v>
      </c>
      <c r="T144" s="741">
        <v>1</v>
      </c>
      <c r="U144" s="699">
        <v>0.2</v>
      </c>
    </row>
    <row r="145" spans="1:21" ht="14.4" customHeight="1" x14ac:dyDescent="0.3">
      <c r="A145" s="659">
        <v>25</v>
      </c>
      <c r="B145" s="660" t="s">
        <v>1608</v>
      </c>
      <c r="C145" s="660">
        <v>89301252</v>
      </c>
      <c r="D145" s="739" t="s">
        <v>2390</v>
      </c>
      <c r="E145" s="740" t="s">
        <v>1760</v>
      </c>
      <c r="F145" s="660" t="s">
        <v>1741</v>
      </c>
      <c r="G145" s="660" t="s">
        <v>1787</v>
      </c>
      <c r="H145" s="660" t="s">
        <v>561</v>
      </c>
      <c r="I145" s="660" t="s">
        <v>1983</v>
      </c>
      <c r="J145" s="660" t="s">
        <v>1858</v>
      </c>
      <c r="K145" s="660" t="s">
        <v>1984</v>
      </c>
      <c r="L145" s="661">
        <v>156.86000000000001</v>
      </c>
      <c r="M145" s="661">
        <v>156.86000000000001</v>
      </c>
      <c r="N145" s="660">
        <v>1</v>
      </c>
      <c r="O145" s="741">
        <v>1</v>
      </c>
      <c r="P145" s="661"/>
      <c r="Q145" s="676">
        <v>0</v>
      </c>
      <c r="R145" s="660"/>
      <c r="S145" s="676">
        <v>0</v>
      </c>
      <c r="T145" s="741"/>
      <c r="U145" s="699">
        <v>0</v>
      </c>
    </row>
    <row r="146" spans="1:21" ht="14.4" customHeight="1" x14ac:dyDescent="0.3">
      <c r="A146" s="659">
        <v>25</v>
      </c>
      <c r="B146" s="660" t="s">
        <v>1608</v>
      </c>
      <c r="C146" s="660">
        <v>89301252</v>
      </c>
      <c r="D146" s="739" t="s">
        <v>2390</v>
      </c>
      <c r="E146" s="740" t="s">
        <v>1760</v>
      </c>
      <c r="F146" s="660" t="s">
        <v>1741</v>
      </c>
      <c r="G146" s="660" t="s">
        <v>1787</v>
      </c>
      <c r="H146" s="660" t="s">
        <v>561</v>
      </c>
      <c r="I146" s="660" t="s">
        <v>1788</v>
      </c>
      <c r="J146" s="660" t="s">
        <v>1691</v>
      </c>
      <c r="K146" s="660" t="s">
        <v>1789</v>
      </c>
      <c r="L146" s="661">
        <v>0</v>
      </c>
      <c r="M146" s="661">
        <v>0</v>
      </c>
      <c r="N146" s="660">
        <v>1</v>
      </c>
      <c r="O146" s="741">
        <v>1</v>
      </c>
      <c r="P146" s="661"/>
      <c r="Q146" s="676"/>
      <c r="R146" s="660"/>
      <c r="S146" s="676">
        <v>0</v>
      </c>
      <c r="T146" s="741"/>
      <c r="U146" s="699">
        <v>0</v>
      </c>
    </row>
    <row r="147" spans="1:21" ht="14.4" customHeight="1" x14ac:dyDescent="0.3">
      <c r="A147" s="659">
        <v>25</v>
      </c>
      <c r="B147" s="660" t="s">
        <v>1608</v>
      </c>
      <c r="C147" s="660">
        <v>89301252</v>
      </c>
      <c r="D147" s="739" t="s">
        <v>2390</v>
      </c>
      <c r="E147" s="740" t="s">
        <v>1760</v>
      </c>
      <c r="F147" s="660" t="s">
        <v>1741</v>
      </c>
      <c r="G147" s="660" t="s">
        <v>1787</v>
      </c>
      <c r="H147" s="660" t="s">
        <v>561</v>
      </c>
      <c r="I147" s="660" t="s">
        <v>1401</v>
      </c>
      <c r="J147" s="660" t="s">
        <v>1691</v>
      </c>
      <c r="K147" s="660" t="s">
        <v>1692</v>
      </c>
      <c r="L147" s="661">
        <v>333.31</v>
      </c>
      <c r="M147" s="661">
        <v>333.31</v>
      </c>
      <c r="N147" s="660">
        <v>1</v>
      </c>
      <c r="O147" s="741">
        <v>0.5</v>
      </c>
      <c r="P147" s="661"/>
      <c r="Q147" s="676">
        <v>0</v>
      </c>
      <c r="R147" s="660"/>
      <c r="S147" s="676">
        <v>0</v>
      </c>
      <c r="T147" s="741"/>
      <c r="U147" s="699">
        <v>0</v>
      </c>
    </row>
    <row r="148" spans="1:21" ht="14.4" customHeight="1" x14ac:dyDescent="0.3">
      <c r="A148" s="659">
        <v>25</v>
      </c>
      <c r="B148" s="660" t="s">
        <v>1608</v>
      </c>
      <c r="C148" s="660">
        <v>89301252</v>
      </c>
      <c r="D148" s="739" t="s">
        <v>2390</v>
      </c>
      <c r="E148" s="740" t="s">
        <v>1760</v>
      </c>
      <c r="F148" s="660" t="s">
        <v>1741</v>
      </c>
      <c r="G148" s="660" t="s">
        <v>1787</v>
      </c>
      <c r="H148" s="660" t="s">
        <v>561</v>
      </c>
      <c r="I148" s="660" t="s">
        <v>1401</v>
      </c>
      <c r="J148" s="660" t="s">
        <v>1691</v>
      </c>
      <c r="K148" s="660" t="s">
        <v>1692</v>
      </c>
      <c r="L148" s="661">
        <v>156.86000000000001</v>
      </c>
      <c r="M148" s="661">
        <v>3921.5000000000014</v>
      </c>
      <c r="N148" s="660">
        <v>25</v>
      </c>
      <c r="O148" s="741">
        <v>24.5</v>
      </c>
      <c r="P148" s="661">
        <v>1882.3200000000006</v>
      </c>
      <c r="Q148" s="676">
        <v>0.48</v>
      </c>
      <c r="R148" s="660">
        <v>12</v>
      </c>
      <c r="S148" s="676">
        <v>0.48</v>
      </c>
      <c r="T148" s="741">
        <v>11.5</v>
      </c>
      <c r="U148" s="699">
        <v>0.46938775510204084</v>
      </c>
    </row>
    <row r="149" spans="1:21" ht="14.4" customHeight="1" x14ac:dyDescent="0.3">
      <c r="A149" s="659">
        <v>25</v>
      </c>
      <c r="B149" s="660" t="s">
        <v>1608</v>
      </c>
      <c r="C149" s="660">
        <v>89301252</v>
      </c>
      <c r="D149" s="739" t="s">
        <v>2390</v>
      </c>
      <c r="E149" s="740" t="s">
        <v>1760</v>
      </c>
      <c r="F149" s="660" t="s">
        <v>1741</v>
      </c>
      <c r="G149" s="660" t="s">
        <v>1787</v>
      </c>
      <c r="H149" s="660" t="s">
        <v>561</v>
      </c>
      <c r="I149" s="660" t="s">
        <v>1790</v>
      </c>
      <c r="J149" s="660" t="s">
        <v>1691</v>
      </c>
      <c r="K149" s="660" t="s">
        <v>1692</v>
      </c>
      <c r="L149" s="661">
        <v>156.86000000000001</v>
      </c>
      <c r="M149" s="661">
        <v>313.72000000000003</v>
      </c>
      <c r="N149" s="660">
        <v>2</v>
      </c>
      <c r="O149" s="741">
        <v>2</v>
      </c>
      <c r="P149" s="661">
        <v>313.72000000000003</v>
      </c>
      <c r="Q149" s="676">
        <v>1</v>
      </c>
      <c r="R149" s="660">
        <v>2</v>
      </c>
      <c r="S149" s="676">
        <v>1</v>
      </c>
      <c r="T149" s="741">
        <v>2</v>
      </c>
      <c r="U149" s="699">
        <v>1</v>
      </c>
    </row>
    <row r="150" spans="1:21" ht="14.4" customHeight="1" x14ac:dyDescent="0.3">
      <c r="A150" s="659">
        <v>25</v>
      </c>
      <c r="B150" s="660" t="s">
        <v>1608</v>
      </c>
      <c r="C150" s="660">
        <v>89301252</v>
      </c>
      <c r="D150" s="739" t="s">
        <v>2390</v>
      </c>
      <c r="E150" s="740" t="s">
        <v>1760</v>
      </c>
      <c r="F150" s="660" t="s">
        <v>1741</v>
      </c>
      <c r="G150" s="660" t="s">
        <v>1985</v>
      </c>
      <c r="H150" s="660" t="s">
        <v>561</v>
      </c>
      <c r="I150" s="660" t="s">
        <v>1986</v>
      </c>
      <c r="J150" s="660" t="s">
        <v>1987</v>
      </c>
      <c r="K150" s="660" t="s">
        <v>1988</v>
      </c>
      <c r="L150" s="661">
        <v>61.85</v>
      </c>
      <c r="M150" s="661">
        <v>185.55</v>
      </c>
      <c r="N150" s="660">
        <v>3</v>
      </c>
      <c r="O150" s="741">
        <v>2</v>
      </c>
      <c r="P150" s="661">
        <v>61.85</v>
      </c>
      <c r="Q150" s="676">
        <v>0.33333333333333331</v>
      </c>
      <c r="R150" s="660">
        <v>1</v>
      </c>
      <c r="S150" s="676">
        <v>0.33333333333333331</v>
      </c>
      <c r="T150" s="741">
        <v>1</v>
      </c>
      <c r="U150" s="699">
        <v>0.5</v>
      </c>
    </row>
    <row r="151" spans="1:21" ht="14.4" customHeight="1" x14ac:dyDescent="0.3">
      <c r="A151" s="659">
        <v>25</v>
      </c>
      <c r="B151" s="660" t="s">
        <v>1608</v>
      </c>
      <c r="C151" s="660">
        <v>89301252</v>
      </c>
      <c r="D151" s="739" t="s">
        <v>2390</v>
      </c>
      <c r="E151" s="740" t="s">
        <v>1760</v>
      </c>
      <c r="F151" s="660" t="s">
        <v>1741</v>
      </c>
      <c r="G151" s="660" t="s">
        <v>1795</v>
      </c>
      <c r="H151" s="660" t="s">
        <v>1229</v>
      </c>
      <c r="I151" s="660" t="s">
        <v>1463</v>
      </c>
      <c r="J151" s="660" t="s">
        <v>1464</v>
      </c>
      <c r="K151" s="660" t="s">
        <v>1696</v>
      </c>
      <c r="L151" s="661">
        <v>184.22</v>
      </c>
      <c r="M151" s="661">
        <v>736.88</v>
      </c>
      <c r="N151" s="660">
        <v>4</v>
      </c>
      <c r="O151" s="741">
        <v>3.5</v>
      </c>
      <c r="P151" s="661">
        <v>368.44</v>
      </c>
      <c r="Q151" s="676">
        <v>0.5</v>
      </c>
      <c r="R151" s="660">
        <v>2</v>
      </c>
      <c r="S151" s="676">
        <v>0.5</v>
      </c>
      <c r="T151" s="741">
        <v>1.5</v>
      </c>
      <c r="U151" s="699">
        <v>0.42857142857142855</v>
      </c>
    </row>
    <row r="152" spans="1:21" ht="14.4" customHeight="1" x14ac:dyDescent="0.3">
      <c r="A152" s="659">
        <v>25</v>
      </c>
      <c r="B152" s="660" t="s">
        <v>1608</v>
      </c>
      <c r="C152" s="660">
        <v>89301252</v>
      </c>
      <c r="D152" s="739" t="s">
        <v>2390</v>
      </c>
      <c r="E152" s="740" t="s">
        <v>1760</v>
      </c>
      <c r="F152" s="660" t="s">
        <v>1741</v>
      </c>
      <c r="G152" s="660" t="s">
        <v>1989</v>
      </c>
      <c r="H152" s="660" t="s">
        <v>561</v>
      </c>
      <c r="I152" s="660" t="s">
        <v>638</v>
      </c>
      <c r="J152" s="660" t="s">
        <v>1990</v>
      </c>
      <c r="K152" s="660" t="s">
        <v>1991</v>
      </c>
      <c r="L152" s="661">
        <v>18.940000000000001</v>
      </c>
      <c r="M152" s="661">
        <v>56.820000000000007</v>
      </c>
      <c r="N152" s="660">
        <v>3</v>
      </c>
      <c r="O152" s="741">
        <v>0.5</v>
      </c>
      <c r="P152" s="661"/>
      <c r="Q152" s="676">
        <v>0</v>
      </c>
      <c r="R152" s="660"/>
      <c r="S152" s="676">
        <v>0</v>
      </c>
      <c r="T152" s="741"/>
      <c r="U152" s="699">
        <v>0</v>
      </c>
    </row>
    <row r="153" spans="1:21" ht="14.4" customHeight="1" x14ac:dyDescent="0.3">
      <c r="A153" s="659">
        <v>25</v>
      </c>
      <c r="B153" s="660" t="s">
        <v>1608</v>
      </c>
      <c r="C153" s="660">
        <v>89301252</v>
      </c>
      <c r="D153" s="739" t="s">
        <v>2390</v>
      </c>
      <c r="E153" s="740" t="s">
        <v>1760</v>
      </c>
      <c r="F153" s="660" t="s">
        <v>1741</v>
      </c>
      <c r="G153" s="660" t="s">
        <v>1992</v>
      </c>
      <c r="H153" s="660" t="s">
        <v>561</v>
      </c>
      <c r="I153" s="660" t="s">
        <v>1993</v>
      </c>
      <c r="J153" s="660" t="s">
        <v>1994</v>
      </c>
      <c r="K153" s="660" t="s">
        <v>1995</v>
      </c>
      <c r="L153" s="661">
        <v>0</v>
      </c>
      <c r="M153" s="661">
        <v>0</v>
      </c>
      <c r="N153" s="660">
        <v>1</v>
      </c>
      <c r="O153" s="741">
        <v>0.5</v>
      </c>
      <c r="P153" s="661">
        <v>0</v>
      </c>
      <c r="Q153" s="676"/>
      <c r="R153" s="660">
        <v>1</v>
      </c>
      <c r="S153" s="676">
        <v>1</v>
      </c>
      <c r="T153" s="741">
        <v>0.5</v>
      </c>
      <c r="U153" s="699">
        <v>1</v>
      </c>
    </row>
    <row r="154" spans="1:21" ht="14.4" customHeight="1" x14ac:dyDescent="0.3">
      <c r="A154" s="659">
        <v>25</v>
      </c>
      <c r="B154" s="660" t="s">
        <v>1608</v>
      </c>
      <c r="C154" s="660">
        <v>89301252</v>
      </c>
      <c r="D154" s="739" t="s">
        <v>2390</v>
      </c>
      <c r="E154" s="740" t="s">
        <v>1760</v>
      </c>
      <c r="F154" s="660" t="s">
        <v>1741</v>
      </c>
      <c r="G154" s="660" t="s">
        <v>1870</v>
      </c>
      <c r="H154" s="660" t="s">
        <v>561</v>
      </c>
      <c r="I154" s="660" t="s">
        <v>1996</v>
      </c>
      <c r="J154" s="660" t="s">
        <v>1997</v>
      </c>
      <c r="K154" s="660" t="s">
        <v>1998</v>
      </c>
      <c r="L154" s="661">
        <v>0</v>
      </c>
      <c r="M154" s="661">
        <v>0</v>
      </c>
      <c r="N154" s="660">
        <v>1</v>
      </c>
      <c r="O154" s="741">
        <v>1</v>
      </c>
      <c r="P154" s="661">
        <v>0</v>
      </c>
      <c r="Q154" s="676"/>
      <c r="R154" s="660">
        <v>1</v>
      </c>
      <c r="S154" s="676">
        <v>1</v>
      </c>
      <c r="T154" s="741">
        <v>1</v>
      </c>
      <c r="U154" s="699">
        <v>1</v>
      </c>
    </row>
    <row r="155" spans="1:21" ht="14.4" customHeight="1" x14ac:dyDescent="0.3">
      <c r="A155" s="659">
        <v>25</v>
      </c>
      <c r="B155" s="660" t="s">
        <v>1608</v>
      </c>
      <c r="C155" s="660">
        <v>89301252</v>
      </c>
      <c r="D155" s="739" t="s">
        <v>2390</v>
      </c>
      <c r="E155" s="740" t="s">
        <v>1760</v>
      </c>
      <c r="F155" s="660" t="s">
        <v>1741</v>
      </c>
      <c r="G155" s="660" t="s">
        <v>1939</v>
      </c>
      <c r="H155" s="660" t="s">
        <v>561</v>
      </c>
      <c r="I155" s="660" t="s">
        <v>751</v>
      </c>
      <c r="J155" s="660" t="s">
        <v>1941</v>
      </c>
      <c r="K155" s="660" t="s">
        <v>1999</v>
      </c>
      <c r="L155" s="661">
        <v>128.9</v>
      </c>
      <c r="M155" s="661">
        <v>128.9</v>
      </c>
      <c r="N155" s="660">
        <v>1</v>
      </c>
      <c r="O155" s="741">
        <v>1</v>
      </c>
      <c r="P155" s="661">
        <v>128.9</v>
      </c>
      <c r="Q155" s="676">
        <v>1</v>
      </c>
      <c r="R155" s="660">
        <v>1</v>
      </c>
      <c r="S155" s="676">
        <v>1</v>
      </c>
      <c r="T155" s="741">
        <v>1</v>
      </c>
      <c r="U155" s="699">
        <v>1</v>
      </c>
    </row>
    <row r="156" spans="1:21" ht="14.4" customHeight="1" x14ac:dyDescent="0.3">
      <c r="A156" s="659">
        <v>25</v>
      </c>
      <c r="B156" s="660" t="s">
        <v>1608</v>
      </c>
      <c r="C156" s="660">
        <v>89301252</v>
      </c>
      <c r="D156" s="739" t="s">
        <v>2390</v>
      </c>
      <c r="E156" s="740" t="s">
        <v>1760</v>
      </c>
      <c r="F156" s="660" t="s">
        <v>1741</v>
      </c>
      <c r="G156" s="660" t="s">
        <v>2000</v>
      </c>
      <c r="H156" s="660" t="s">
        <v>561</v>
      </c>
      <c r="I156" s="660" t="s">
        <v>2001</v>
      </c>
      <c r="J156" s="660" t="s">
        <v>2002</v>
      </c>
      <c r="K156" s="660" t="s">
        <v>2003</v>
      </c>
      <c r="L156" s="661">
        <v>237.21</v>
      </c>
      <c r="M156" s="661">
        <v>237.21</v>
      </c>
      <c r="N156" s="660">
        <v>1</v>
      </c>
      <c r="O156" s="741">
        <v>1</v>
      </c>
      <c r="P156" s="661"/>
      <c r="Q156" s="676">
        <v>0</v>
      </c>
      <c r="R156" s="660"/>
      <c r="S156" s="676">
        <v>0</v>
      </c>
      <c r="T156" s="741"/>
      <c r="U156" s="699">
        <v>0</v>
      </c>
    </row>
    <row r="157" spans="1:21" ht="14.4" customHeight="1" x14ac:dyDescent="0.3">
      <c r="A157" s="659">
        <v>25</v>
      </c>
      <c r="B157" s="660" t="s">
        <v>1608</v>
      </c>
      <c r="C157" s="660">
        <v>89301252</v>
      </c>
      <c r="D157" s="739" t="s">
        <v>2390</v>
      </c>
      <c r="E157" s="740" t="s">
        <v>1760</v>
      </c>
      <c r="F157" s="660" t="s">
        <v>1741</v>
      </c>
      <c r="G157" s="660" t="s">
        <v>2004</v>
      </c>
      <c r="H157" s="660" t="s">
        <v>1229</v>
      </c>
      <c r="I157" s="660" t="s">
        <v>1494</v>
      </c>
      <c r="J157" s="660" t="s">
        <v>1491</v>
      </c>
      <c r="K157" s="660" t="s">
        <v>1709</v>
      </c>
      <c r="L157" s="661">
        <v>782.22</v>
      </c>
      <c r="M157" s="661">
        <v>782.22</v>
      </c>
      <c r="N157" s="660">
        <v>1</v>
      </c>
      <c r="O157" s="741">
        <v>1</v>
      </c>
      <c r="P157" s="661"/>
      <c r="Q157" s="676">
        <v>0</v>
      </c>
      <c r="R157" s="660"/>
      <c r="S157" s="676">
        <v>0</v>
      </c>
      <c r="T157" s="741"/>
      <c r="U157" s="699">
        <v>0</v>
      </c>
    </row>
    <row r="158" spans="1:21" ht="14.4" customHeight="1" x14ac:dyDescent="0.3">
      <c r="A158" s="659">
        <v>25</v>
      </c>
      <c r="B158" s="660" t="s">
        <v>1608</v>
      </c>
      <c r="C158" s="660">
        <v>89301252</v>
      </c>
      <c r="D158" s="739" t="s">
        <v>2390</v>
      </c>
      <c r="E158" s="740" t="s">
        <v>1760</v>
      </c>
      <c r="F158" s="660" t="s">
        <v>1741</v>
      </c>
      <c r="G158" s="660" t="s">
        <v>2005</v>
      </c>
      <c r="H158" s="660" t="s">
        <v>561</v>
      </c>
      <c r="I158" s="660" t="s">
        <v>2006</v>
      </c>
      <c r="J158" s="660" t="s">
        <v>2007</v>
      </c>
      <c r="K158" s="660" t="s">
        <v>2008</v>
      </c>
      <c r="L158" s="661">
        <v>103.12</v>
      </c>
      <c r="M158" s="661">
        <v>103.12</v>
      </c>
      <c r="N158" s="660">
        <v>1</v>
      </c>
      <c r="O158" s="741">
        <v>1</v>
      </c>
      <c r="P158" s="661"/>
      <c r="Q158" s="676">
        <v>0</v>
      </c>
      <c r="R158" s="660"/>
      <c r="S158" s="676">
        <v>0</v>
      </c>
      <c r="T158" s="741"/>
      <c r="U158" s="699">
        <v>0</v>
      </c>
    </row>
    <row r="159" spans="1:21" ht="14.4" customHeight="1" x14ac:dyDescent="0.3">
      <c r="A159" s="659">
        <v>25</v>
      </c>
      <c r="B159" s="660" t="s">
        <v>1608</v>
      </c>
      <c r="C159" s="660">
        <v>89301252</v>
      </c>
      <c r="D159" s="739" t="s">
        <v>2390</v>
      </c>
      <c r="E159" s="740" t="s">
        <v>1760</v>
      </c>
      <c r="F159" s="660" t="s">
        <v>1741</v>
      </c>
      <c r="G159" s="660" t="s">
        <v>2009</v>
      </c>
      <c r="H159" s="660" t="s">
        <v>561</v>
      </c>
      <c r="I159" s="660" t="s">
        <v>2010</v>
      </c>
      <c r="J159" s="660" t="s">
        <v>2011</v>
      </c>
      <c r="K159" s="660" t="s">
        <v>2012</v>
      </c>
      <c r="L159" s="661">
        <v>0</v>
      </c>
      <c r="M159" s="661">
        <v>0</v>
      </c>
      <c r="N159" s="660">
        <v>1</v>
      </c>
      <c r="O159" s="741">
        <v>1</v>
      </c>
      <c r="P159" s="661">
        <v>0</v>
      </c>
      <c r="Q159" s="676"/>
      <c r="R159" s="660">
        <v>1</v>
      </c>
      <c r="S159" s="676">
        <v>1</v>
      </c>
      <c r="T159" s="741">
        <v>1</v>
      </c>
      <c r="U159" s="699">
        <v>1</v>
      </c>
    </row>
    <row r="160" spans="1:21" ht="14.4" customHeight="1" x14ac:dyDescent="0.3">
      <c r="A160" s="659">
        <v>25</v>
      </c>
      <c r="B160" s="660" t="s">
        <v>1608</v>
      </c>
      <c r="C160" s="660">
        <v>89301252</v>
      </c>
      <c r="D160" s="739" t="s">
        <v>2390</v>
      </c>
      <c r="E160" s="740" t="s">
        <v>1760</v>
      </c>
      <c r="F160" s="660" t="s">
        <v>1741</v>
      </c>
      <c r="G160" s="660" t="s">
        <v>1806</v>
      </c>
      <c r="H160" s="660" t="s">
        <v>561</v>
      </c>
      <c r="I160" s="660" t="s">
        <v>2013</v>
      </c>
      <c r="J160" s="660" t="s">
        <v>2014</v>
      </c>
      <c r="K160" s="660" t="s">
        <v>2015</v>
      </c>
      <c r="L160" s="661">
        <v>0</v>
      </c>
      <c r="M160" s="661">
        <v>0</v>
      </c>
      <c r="N160" s="660">
        <v>1</v>
      </c>
      <c r="O160" s="741">
        <v>1</v>
      </c>
      <c r="P160" s="661"/>
      <c r="Q160" s="676"/>
      <c r="R160" s="660"/>
      <c r="S160" s="676">
        <v>0</v>
      </c>
      <c r="T160" s="741"/>
      <c r="U160" s="699">
        <v>0</v>
      </c>
    </row>
    <row r="161" spans="1:21" ht="14.4" customHeight="1" x14ac:dyDescent="0.3">
      <c r="A161" s="659">
        <v>25</v>
      </c>
      <c r="B161" s="660" t="s">
        <v>1608</v>
      </c>
      <c r="C161" s="660">
        <v>89301252</v>
      </c>
      <c r="D161" s="739" t="s">
        <v>2390</v>
      </c>
      <c r="E161" s="740" t="s">
        <v>1760</v>
      </c>
      <c r="F161" s="660" t="s">
        <v>1741</v>
      </c>
      <c r="G161" s="660" t="s">
        <v>1806</v>
      </c>
      <c r="H161" s="660" t="s">
        <v>561</v>
      </c>
      <c r="I161" s="660" t="s">
        <v>2016</v>
      </c>
      <c r="J161" s="660" t="s">
        <v>2014</v>
      </c>
      <c r="K161" s="660" t="s">
        <v>2015</v>
      </c>
      <c r="L161" s="661">
        <v>0</v>
      </c>
      <c r="M161" s="661">
        <v>0</v>
      </c>
      <c r="N161" s="660">
        <v>1</v>
      </c>
      <c r="O161" s="741">
        <v>0.5</v>
      </c>
      <c r="P161" s="661">
        <v>0</v>
      </c>
      <c r="Q161" s="676"/>
      <c r="R161" s="660">
        <v>1</v>
      </c>
      <c r="S161" s="676">
        <v>1</v>
      </c>
      <c r="T161" s="741">
        <v>0.5</v>
      </c>
      <c r="U161" s="699">
        <v>1</v>
      </c>
    </row>
    <row r="162" spans="1:21" ht="14.4" customHeight="1" x14ac:dyDescent="0.3">
      <c r="A162" s="659">
        <v>25</v>
      </c>
      <c r="B162" s="660" t="s">
        <v>1608</v>
      </c>
      <c r="C162" s="660">
        <v>89301252</v>
      </c>
      <c r="D162" s="739" t="s">
        <v>2390</v>
      </c>
      <c r="E162" s="740" t="s">
        <v>1760</v>
      </c>
      <c r="F162" s="660" t="s">
        <v>1741</v>
      </c>
      <c r="G162" s="660" t="s">
        <v>1806</v>
      </c>
      <c r="H162" s="660" t="s">
        <v>561</v>
      </c>
      <c r="I162" s="660" t="s">
        <v>2017</v>
      </c>
      <c r="J162" s="660" t="s">
        <v>2014</v>
      </c>
      <c r="K162" s="660" t="s">
        <v>2018</v>
      </c>
      <c r="L162" s="661">
        <v>93.99</v>
      </c>
      <c r="M162" s="661">
        <v>93.99</v>
      </c>
      <c r="N162" s="660">
        <v>1</v>
      </c>
      <c r="O162" s="741">
        <v>1</v>
      </c>
      <c r="P162" s="661"/>
      <c r="Q162" s="676">
        <v>0</v>
      </c>
      <c r="R162" s="660"/>
      <c r="S162" s="676">
        <v>0</v>
      </c>
      <c r="T162" s="741"/>
      <c r="U162" s="699">
        <v>0</v>
      </c>
    </row>
    <row r="163" spans="1:21" ht="14.4" customHeight="1" x14ac:dyDescent="0.3">
      <c r="A163" s="659">
        <v>25</v>
      </c>
      <c r="B163" s="660" t="s">
        <v>1608</v>
      </c>
      <c r="C163" s="660">
        <v>89301252</v>
      </c>
      <c r="D163" s="739" t="s">
        <v>2390</v>
      </c>
      <c r="E163" s="740" t="s">
        <v>1760</v>
      </c>
      <c r="F163" s="660" t="s">
        <v>1741</v>
      </c>
      <c r="G163" s="660" t="s">
        <v>1791</v>
      </c>
      <c r="H163" s="660" t="s">
        <v>1229</v>
      </c>
      <c r="I163" s="660" t="s">
        <v>1475</v>
      </c>
      <c r="J163" s="660" t="s">
        <v>1476</v>
      </c>
      <c r="K163" s="660" t="s">
        <v>1477</v>
      </c>
      <c r="L163" s="661">
        <v>154.01</v>
      </c>
      <c r="M163" s="661">
        <v>1386.09</v>
      </c>
      <c r="N163" s="660">
        <v>9</v>
      </c>
      <c r="O163" s="741">
        <v>7.5</v>
      </c>
      <c r="P163" s="661">
        <v>462.03</v>
      </c>
      <c r="Q163" s="676">
        <v>0.33333333333333331</v>
      </c>
      <c r="R163" s="660">
        <v>3</v>
      </c>
      <c r="S163" s="676">
        <v>0.33333333333333331</v>
      </c>
      <c r="T163" s="741">
        <v>2.5</v>
      </c>
      <c r="U163" s="699">
        <v>0.33333333333333331</v>
      </c>
    </row>
    <row r="164" spans="1:21" ht="14.4" customHeight="1" x14ac:dyDescent="0.3">
      <c r="A164" s="659">
        <v>25</v>
      </c>
      <c r="B164" s="660" t="s">
        <v>1608</v>
      </c>
      <c r="C164" s="660">
        <v>89301252</v>
      </c>
      <c r="D164" s="739" t="s">
        <v>2390</v>
      </c>
      <c r="E164" s="740" t="s">
        <v>1760</v>
      </c>
      <c r="F164" s="660" t="s">
        <v>1741</v>
      </c>
      <c r="G164" s="660" t="s">
        <v>2019</v>
      </c>
      <c r="H164" s="660" t="s">
        <v>561</v>
      </c>
      <c r="I164" s="660" t="s">
        <v>2020</v>
      </c>
      <c r="J164" s="660" t="s">
        <v>1091</v>
      </c>
      <c r="K164" s="660" t="s">
        <v>1092</v>
      </c>
      <c r="L164" s="661">
        <v>0</v>
      </c>
      <c r="M164" s="661">
        <v>0</v>
      </c>
      <c r="N164" s="660">
        <v>3</v>
      </c>
      <c r="O164" s="741">
        <v>2</v>
      </c>
      <c r="P164" s="661">
        <v>0</v>
      </c>
      <c r="Q164" s="676"/>
      <c r="R164" s="660">
        <v>2</v>
      </c>
      <c r="S164" s="676">
        <v>0.66666666666666663</v>
      </c>
      <c r="T164" s="741">
        <v>1</v>
      </c>
      <c r="U164" s="699">
        <v>0.5</v>
      </c>
    </row>
    <row r="165" spans="1:21" ht="14.4" customHeight="1" x14ac:dyDescent="0.3">
      <c r="A165" s="659">
        <v>25</v>
      </c>
      <c r="B165" s="660" t="s">
        <v>1608</v>
      </c>
      <c r="C165" s="660">
        <v>89301252</v>
      </c>
      <c r="D165" s="739" t="s">
        <v>2390</v>
      </c>
      <c r="E165" s="740" t="s">
        <v>1760</v>
      </c>
      <c r="F165" s="660" t="s">
        <v>1741</v>
      </c>
      <c r="G165" s="660" t="s">
        <v>1792</v>
      </c>
      <c r="H165" s="660" t="s">
        <v>1229</v>
      </c>
      <c r="I165" s="660" t="s">
        <v>1793</v>
      </c>
      <c r="J165" s="660" t="s">
        <v>665</v>
      </c>
      <c r="K165" s="660" t="s">
        <v>1794</v>
      </c>
      <c r="L165" s="661">
        <v>25.32</v>
      </c>
      <c r="M165" s="661">
        <v>25.32</v>
      </c>
      <c r="N165" s="660">
        <v>1</v>
      </c>
      <c r="O165" s="741">
        <v>1</v>
      </c>
      <c r="P165" s="661">
        <v>25.32</v>
      </c>
      <c r="Q165" s="676">
        <v>1</v>
      </c>
      <c r="R165" s="660">
        <v>1</v>
      </c>
      <c r="S165" s="676">
        <v>1</v>
      </c>
      <c r="T165" s="741">
        <v>1</v>
      </c>
      <c r="U165" s="699">
        <v>1</v>
      </c>
    </row>
    <row r="166" spans="1:21" ht="14.4" customHeight="1" x14ac:dyDescent="0.3">
      <c r="A166" s="659">
        <v>25</v>
      </c>
      <c r="B166" s="660" t="s">
        <v>1608</v>
      </c>
      <c r="C166" s="660">
        <v>89301252</v>
      </c>
      <c r="D166" s="739" t="s">
        <v>2390</v>
      </c>
      <c r="E166" s="740" t="s">
        <v>1760</v>
      </c>
      <c r="F166" s="660" t="s">
        <v>1741</v>
      </c>
      <c r="G166" s="660" t="s">
        <v>1792</v>
      </c>
      <c r="H166" s="660" t="s">
        <v>1229</v>
      </c>
      <c r="I166" s="660" t="s">
        <v>1235</v>
      </c>
      <c r="J166" s="660" t="s">
        <v>665</v>
      </c>
      <c r="K166" s="660" t="s">
        <v>1711</v>
      </c>
      <c r="L166" s="661">
        <v>96.63</v>
      </c>
      <c r="M166" s="661">
        <v>193.26</v>
      </c>
      <c r="N166" s="660">
        <v>2</v>
      </c>
      <c r="O166" s="741">
        <v>2</v>
      </c>
      <c r="P166" s="661">
        <v>193.26</v>
      </c>
      <c r="Q166" s="676">
        <v>1</v>
      </c>
      <c r="R166" s="660">
        <v>2</v>
      </c>
      <c r="S166" s="676">
        <v>1</v>
      </c>
      <c r="T166" s="741">
        <v>2</v>
      </c>
      <c r="U166" s="699">
        <v>1</v>
      </c>
    </row>
    <row r="167" spans="1:21" ht="14.4" customHeight="1" x14ac:dyDescent="0.3">
      <c r="A167" s="659">
        <v>25</v>
      </c>
      <c r="B167" s="660" t="s">
        <v>1608</v>
      </c>
      <c r="C167" s="660">
        <v>89301252</v>
      </c>
      <c r="D167" s="739" t="s">
        <v>2390</v>
      </c>
      <c r="E167" s="740" t="s">
        <v>1760</v>
      </c>
      <c r="F167" s="660" t="s">
        <v>1741</v>
      </c>
      <c r="G167" s="660" t="s">
        <v>1792</v>
      </c>
      <c r="H167" s="660" t="s">
        <v>1229</v>
      </c>
      <c r="I167" s="660" t="s">
        <v>1235</v>
      </c>
      <c r="J167" s="660" t="s">
        <v>665</v>
      </c>
      <c r="K167" s="660" t="s">
        <v>1711</v>
      </c>
      <c r="L167" s="661">
        <v>50.62</v>
      </c>
      <c r="M167" s="661">
        <v>50.62</v>
      </c>
      <c r="N167" s="660">
        <v>1</v>
      </c>
      <c r="O167" s="741">
        <v>1</v>
      </c>
      <c r="P167" s="661">
        <v>50.62</v>
      </c>
      <c r="Q167" s="676">
        <v>1</v>
      </c>
      <c r="R167" s="660">
        <v>1</v>
      </c>
      <c r="S167" s="676">
        <v>1</v>
      </c>
      <c r="T167" s="741">
        <v>1</v>
      </c>
      <c r="U167" s="699">
        <v>1</v>
      </c>
    </row>
    <row r="168" spans="1:21" ht="14.4" customHeight="1" x14ac:dyDescent="0.3">
      <c r="A168" s="659">
        <v>25</v>
      </c>
      <c r="B168" s="660" t="s">
        <v>1608</v>
      </c>
      <c r="C168" s="660">
        <v>89301252</v>
      </c>
      <c r="D168" s="739" t="s">
        <v>2390</v>
      </c>
      <c r="E168" s="740" t="s">
        <v>1760</v>
      </c>
      <c r="F168" s="660" t="s">
        <v>1741</v>
      </c>
      <c r="G168" s="660" t="s">
        <v>1792</v>
      </c>
      <c r="H168" s="660" t="s">
        <v>561</v>
      </c>
      <c r="I168" s="660" t="s">
        <v>1134</v>
      </c>
      <c r="J168" s="660" t="s">
        <v>665</v>
      </c>
      <c r="K168" s="660" t="s">
        <v>1802</v>
      </c>
      <c r="L168" s="661">
        <v>96.63</v>
      </c>
      <c r="M168" s="661">
        <v>386.52</v>
      </c>
      <c r="N168" s="660">
        <v>4</v>
      </c>
      <c r="O168" s="741">
        <v>4</v>
      </c>
      <c r="P168" s="661">
        <v>289.89</v>
      </c>
      <c r="Q168" s="676">
        <v>0.75</v>
      </c>
      <c r="R168" s="660">
        <v>3</v>
      </c>
      <c r="S168" s="676">
        <v>0.75</v>
      </c>
      <c r="T168" s="741">
        <v>3</v>
      </c>
      <c r="U168" s="699">
        <v>0.75</v>
      </c>
    </row>
    <row r="169" spans="1:21" ht="14.4" customHeight="1" x14ac:dyDescent="0.3">
      <c r="A169" s="659">
        <v>25</v>
      </c>
      <c r="B169" s="660" t="s">
        <v>1608</v>
      </c>
      <c r="C169" s="660">
        <v>89301252</v>
      </c>
      <c r="D169" s="739" t="s">
        <v>2390</v>
      </c>
      <c r="E169" s="740" t="s">
        <v>1760</v>
      </c>
      <c r="F169" s="660" t="s">
        <v>1741</v>
      </c>
      <c r="G169" s="660" t="s">
        <v>1792</v>
      </c>
      <c r="H169" s="660" t="s">
        <v>561</v>
      </c>
      <c r="I169" s="660" t="s">
        <v>1134</v>
      </c>
      <c r="J169" s="660" t="s">
        <v>665</v>
      </c>
      <c r="K169" s="660" t="s">
        <v>1802</v>
      </c>
      <c r="L169" s="661">
        <v>59.55</v>
      </c>
      <c r="M169" s="661">
        <v>238.2</v>
      </c>
      <c r="N169" s="660">
        <v>4</v>
      </c>
      <c r="O169" s="741">
        <v>2.5</v>
      </c>
      <c r="P169" s="661">
        <v>238.2</v>
      </c>
      <c r="Q169" s="676">
        <v>1</v>
      </c>
      <c r="R169" s="660">
        <v>4</v>
      </c>
      <c r="S169" s="676">
        <v>1</v>
      </c>
      <c r="T169" s="741">
        <v>2.5</v>
      </c>
      <c r="U169" s="699">
        <v>1</v>
      </c>
    </row>
    <row r="170" spans="1:21" ht="14.4" customHeight="1" x14ac:dyDescent="0.3">
      <c r="A170" s="659">
        <v>25</v>
      </c>
      <c r="B170" s="660" t="s">
        <v>1608</v>
      </c>
      <c r="C170" s="660">
        <v>89301252</v>
      </c>
      <c r="D170" s="739" t="s">
        <v>2390</v>
      </c>
      <c r="E170" s="740" t="s">
        <v>1760</v>
      </c>
      <c r="F170" s="660" t="s">
        <v>1741</v>
      </c>
      <c r="G170" s="660" t="s">
        <v>1792</v>
      </c>
      <c r="H170" s="660" t="s">
        <v>561</v>
      </c>
      <c r="I170" s="660" t="s">
        <v>664</v>
      </c>
      <c r="J170" s="660" t="s">
        <v>665</v>
      </c>
      <c r="K170" s="660" t="s">
        <v>1849</v>
      </c>
      <c r="L170" s="661">
        <v>48.31</v>
      </c>
      <c r="M170" s="661">
        <v>48.31</v>
      </c>
      <c r="N170" s="660">
        <v>1</v>
      </c>
      <c r="O170" s="741">
        <v>0.5</v>
      </c>
      <c r="P170" s="661">
        <v>48.31</v>
      </c>
      <c r="Q170" s="676">
        <v>1</v>
      </c>
      <c r="R170" s="660">
        <v>1</v>
      </c>
      <c r="S170" s="676">
        <v>1</v>
      </c>
      <c r="T170" s="741">
        <v>0.5</v>
      </c>
      <c r="U170" s="699">
        <v>1</v>
      </c>
    </row>
    <row r="171" spans="1:21" ht="14.4" customHeight="1" x14ac:dyDescent="0.3">
      <c r="A171" s="659">
        <v>25</v>
      </c>
      <c r="B171" s="660" t="s">
        <v>1608</v>
      </c>
      <c r="C171" s="660">
        <v>89301252</v>
      </c>
      <c r="D171" s="739" t="s">
        <v>2390</v>
      </c>
      <c r="E171" s="740" t="s">
        <v>1760</v>
      </c>
      <c r="F171" s="660" t="s">
        <v>1741</v>
      </c>
      <c r="G171" s="660" t="s">
        <v>2021</v>
      </c>
      <c r="H171" s="660" t="s">
        <v>561</v>
      </c>
      <c r="I171" s="660" t="s">
        <v>2022</v>
      </c>
      <c r="J171" s="660" t="s">
        <v>2023</v>
      </c>
      <c r="K171" s="660" t="s">
        <v>2024</v>
      </c>
      <c r="L171" s="661">
        <v>49.28</v>
      </c>
      <c r="M171" s="661">
        <v>49.28</v>
      </c>
      <c r="N171" s="660">
        <v>1</v>
      </c>
      <c r="O171" s="741">
        <v>1</v>
      </c>
      <c r="P171" s="661">
        <v>49.28</v>
      </c>
      <c r="Q171" s="676">
        <v>1</v>
      </c>
      <c r="R171" s="660">
        <v>1</v>
      </c>
      <c r="S171" s="676">
        <v>1</v>
      </c>
      <c r="T171" s="741">
        <v>1</v>
      </c>
      <c r="U171" s="699">
        <v>1</v>
      </c>
    </row>
    <row r="172" spans="1:21" ht="14.4" customHeight="1" x14ac:dyDescent="0.3">
      <c r="A172" s="659">
        <v>25</v>
      </c>
      <c r="B172" s="660" t="s">
        <v>1608</v>
      </c>
      <c r="C172" s="660">
        <v>89301252</v>
      </c>
      <c r="D172" s="739" t="s">
        <v>2390</v>
      </c>
      <c r="E172" s="740" t="s">
        <v>1760</v>
      </c>
      <c r="F172" s="660" t="s">
        <v>1741</v>
      </c>
      <c r="G172" s="660" t="s">
        <v>2025</v>
      </c>
      <c r="H172" s="660" t="s">
        <v>561</v>
      </c>
      <c r="I172" s="660" t="s">
        <v>2026</v>
      </c>
      <c r="J172" s="660" t="s">
        <v>2027</v>
      </c>
      <c r="K172" s="660" t="s">
        <v>2028</v>
      </c>
      <c r="L172" s="661">
        <v>0</v>
      </c>
      <c r="M172" s="661">
        <v>0</v>
      </c>
      <c r="N172" s="660">
        <v>1</v>
      </c>
      <c r="O172" s="741">
        <v>1</v>
      </c>
      <c r="P172" s="661"/>
      <c r="Q172" s="676"/>
      <c r="R172" s="660"/>
      <c r="S172" s="676">
        <v>0</v>
      </c>
      <c r="T172" s="741"/>
      <c r="U172" s="699">
        <v>0</v>
      </c>
    </row>
    <row r="173" spans="1:21" ht="14.4" customHeight="1" x14ac:dyDescent="0.3">
      <c r="A173" s="659">
        <v>25</v>
      </c>
      <c r="B173" s="660" t="s">
        <v>1608</v>
      </c>
      <c r="C173" s="660">
        <v>89301252</v>
      </c>
      <c r="D173" s="739" t="s">
        <v>2390</v>
      </c>
      <c r="E173" s="740" t="s">
        <v>1760</v>
      </c>
      <c r="F173" s="660" t="s">
        <v>1741</v>
      </c>
      <c r="G173" s="660" t="s">
        <v>2029</v>
      </c>
      <c r="H173" s="660" t="s">
        <v>561</v>
      </c>
      <c r="I173" s="660" t="s">
        <v>2030</v>
      </c>
      <c r="J173" s="660" t="s">
        <v>661</v>
      </c>
      <c r="K173" s="660" t="s">
        <v>2031</v>
      </c>
      <c r="L173" s="661">
        <v>96.72</v>
      </c>
      <c r="M173" s="661">
        <v>96.72</v>
      </c>
      <c r="N173" s="660">
        <v>1</v>
      </c>
      <c r="O173" s="741">
        <v>0.5</v>
      </c>
      <c r="P173" s="661"/>
      <c r="Q173" s="676">
        <v>0</v>
      </c>
      <c r="R173" s="660"/>
      <c r="S173" s="676">
        <v>0</v>
      </c>
      <c r="T173" s="741"/>
      <c r="U173" s="699">
        <v>0</v>
      </c>
    </row>
    <row r="174" spans="1:21" ht="14.4" customHeight="1" x14ac:dyDescent="0.3">
      <c r="A174" s="659">
        <v>25</v>
      </c>
      <c r="B174" s="660" t="s">
        <v>1608</v>
      </c>
      <c r="C174" s="660">
        <v>89301252</v>
      </c>
      <c r="D174" s="739" t="s">
        <v>2390</v>
      </c>
      <c r="E174" s="740" t="s">
        <v>1760</v>
      </c>
      <c r="F174" s="660" t="s">
        <v>1741</v>
      </c>
      <c r="G174" s="660" t="s">
        <v>1914</v>
      </c>
      <c r="H174" s="660" t="s">
        <v>561</v>
      </c>
      <c r="I174" s="660" t="s">
        <v>2032</v>
      </c>
      <c r="J174" s="660" t="s">
        <v>2033</v>
      </c>
      <c r="K174" s="660" t="s">
        <v>2034</v>
      </c>
      <c r="L174" s="661">
        <v>32.74</v>
      </c>
      <c r="M174" s="661">
        <v>32.74</v>
      </c>
      <c r="N174" s="660">
        <v>1</v>
      </c>
      <c r="O174" s="741">
        <v>1</v>
      </c>
      <c r="P174" s="661"/>
      <c r="Q174" s="676">
        <v>0</v>
      </c>
      <c r="R174" s="660"/>
      <c r="S174" s="676">
        <v>0</v>
      </c>
      <c r="T174" s="741"/>
      <c r="U174" s="699">
        <v>0</v>
      </c>
    </row>
    <row r="175" spans="1:21" ht="14.4" customHeight="1" x14ac:dyDescent="0.3">
      <c r="A175" s="659">
        <v>25</v>
      </c>
      <c r="B175" s="660" t="s">
        <v>1608</v>
      </c>
      <c r="C175" s="660">
        <v>89301252</v>
      </c>
      <c r="D175" s="739" t="s">
        <v>2390</v>
      </c>
      <c r="E175" s="740" t="s">
        <v>1760</v>
      </c>
      <c r="F175" s="660" t="s">
        <v>1741</v>
      </c>
      <c r="G175" s="660" t="s">
        <v>1817</v>
      </c>
      <c r="H175" s="660" t="s">
        <v>561</v>
      </c>
      <c r="I175" s="660" t="s">
        <v>1818</v>
      </c>
      <c r="J175" s="660" t="s">
        <v>925</v>
      </c>
      <c r="K175" s="660" t="s">
        <v>1819</v>
      </c>
      <c r="L175" s="661">
        <v>40.64</v>
      </c>
      <c r="M175" s="661">
        <v>40.64</v>
      </c>
      <c r="N175" s="660">
        <v>1</v>
      </c>
      <c r="O175" s="741">
        <v>0.5</v>
      </c>
      <c r="P175" s="661">
        <v>40.64</v>
      </c>
      <c r="Q175" s="676">
        <v>1</v>
      </c>
      <c r="R175" s="660">
        <v>1</v>
      </c>
      <c r="S175" s="676">
        <v>1</v>
      </c>
      <c r="T175" s="741">
        <v>0.5</v>
      </c>
      <c r="U175" s="699">
        <v>1</v>
      </c>
    </row>
    <row r="176" spans="1:21" ht="14.4" customHeight="1" x14ac:dyDescent="0.3">
      <c r="A176" s="659">
        <v>25</v>
      </c>
      <c r="B176" s="660" t="s">
        <v>1608</v>
      </c>
      <c r="C176" s="660">
        <v>89301252</v>
      </c>
      <c r="D176" s="739" t="s">
        <v>2390</v>
      </c>
      <c r="E176" s="740" t="s">
        <v>1760</v>
      </c>
      <c r="F176" s="660" t="s">
        <v>1741</v>
      </c>
      <c r="G176" s="660" t="s">
        <v>1817</v>
      </c>
      <c r="H176" s="660" t="s">
        <v>561</v>
      </c>
      <c r="I176" s="660" t="s">
        <v>1818</v>
      </c>
      <c r="J176" s="660" t="s">
        <v>925</v>
      </c>
      <c r="K176" s="660" t="s">
        <v>1819</v>
      </c>
      <c r="L176" s="661">
        <v>52.42</v>
      </c>
      <c r="M176" s="661">
        <v>52.42</v>
      </c>
      <c r="N176" s="660">
        <v>1</v>
      </c>
      <c r="O176" s="741">
        <v>1</v>
      </c>
      <c r="P176" s="661">
        <v>52.42</v>
      </c>
      <c r="Q176" s="676">
        <v>1</v>
      </c>
      <c r="R176" s="660">
        <v>1</v>
      </c>
      <c r="S176" s="676">
        <v>1</v>
      </c>
      <c r="T176" s="741">
        <v>1</v>
      </c>
      <c r="U176" s="699">
        <v>1</v>
      </c>
    </row>
    <row r="177" spans="1:21" ht="14.4" customHeight="1" x14ac:dyDescent="0.3">
      <c r="A177" s="659">
        <v>25</v>
      </c>
      <c r="B177" s="660" t="s">
        <v>1608</v>
      </c>
      <c r="C177" s="660">
        <v>89301252</v>
      </c>
      <c r="D177" s="739" t="s">
        <v>2390</v>
      </c>
      <c r="E177" s="740" t="s">
        <v>1760</v>
      </c>
      <c r="F177" s="660" t="s">
        <v>1741</v>
      </c>
      <c r="G177" s="660" t="s">
        <v>1817</v>
      </c>
      <c r="H177" s="660" t="s">
        <v>561</v>
      </c>
      <c r="I177" s="660" t="s">
        <v>2035</v>
      </c>
      <c r="J177" s="660" t="s">
        <v>2036</v>
      </c>
      <c r="K177" s="660" t="s">
        <v>2037</v>
      </c>
      <c r="L177" s="661">
        <v>0</v>
      </c>
      <c r="M177" s="661">
        <v>0</v>
      </c>
      <c r="N177" s="660">
        <v>1</v>
      </c>
      <c r="O177" s="741">
        <v>1</v>
      </c>
      <c r="P177" s="661"/>
      <c r="Q177" s="676"/>
      <c r="R177" s="660"/>
      <c r="S177" s="676">
        <v>0</v>
      </c>
      <c r="T177" s="741"/>
      <c r="U177" s="699">
        <v>0</v>
      </c>
    </row>
    <row r="178" spans="1:21" ht="14.4" customHeight="1" x14ac:dyDescent="0.3">
      <c r="A178" s="659">
        <v>25</v>
      </c>
      <c r="B178" s="660" t="s">
        <v>1608</v>
      </c>
      <c r="C178" s="660">
        <v>89301252</v>
      </c>
      <c r="D178" s="739" t="s">
        <v>2390</v>
      </c>
      <c r="E178" s="740" t="s">
        <v>1760</v>
      </c>
      <c r="F178" s="660" t="s">
        <v>1741</v>
      </c>
      <c r="G178" s="660" t="s">
        <v>1817</v>
      </c>
      <c r="H178" s="660" t="s">
        <v>561</v>
      </c>
      <c r="I178" s="660" t="s">
        <v>1980</v>
      </c>
      <c r="J178" s="660" t="s">
        <v>1981</v>
      </c>
      <c r="K178" s="660" t="s">
        <v>1819</v>
      </c>
      <c r="L178" s="661">
        <v>52.42</v>
      </c>
      <c r="M178" s="661">
        <v>52.42</v>
      </c>
      <c r="N178" s="660">
        <v>1</v>
      </c>
      <c r="O178" s="741">
        <v>1</v>
      </c>
      <c r="P178" s="661"/>
      <c r="Q178" s="676">
        <v>0</v>
      </c>
      <c r="R178" s="660"/>
      <c r="S178" s="676">
        <v>0</v>
      </c>
      <c r="T178" s="741"/>
      <c r="U178" s="699">
        <v>0</v>
      </c>
    </row>
    <row r="179" spans="1:21" ht="14.4" customHeight="1" x14ac:dyDescent="0.3">
      <c r="A179" s="659">
        <v>25</v>
      </c>
      <c r="B179" s="660" t="s">
        <v>1608</v>
      </c>
      <c r="C179" s="660">
        <v>89301252</v>
      </c>
      <c r="D179" s="739" t="s">
        <v>2390</v>
      </c>
      <c r="E179" s="740" t="s">
        <v>1760</v>
      </c>
      <c r="F179" s="660" t="s">
        <v>1741</v>
      </c>
      <c r="G179" s="660" t="s">
        <v>1930</v>
      </c>
      <c r="H179" s="660" t="s">
        <v>561</v>
      </c>
      <c r="I179" s="660" t="s">
        <v>2038</v>
      </c>
      <c r="J179" s="660" t="s">
        <v>1932</v>
      </c>
      <c r="K179" s="660" t="s">
        <v>771</v>
      </c>
      <c r="L179" s="661">
        <v>0</v>
      </c>
      <c r="M179" s="661">
        <v>0</v>
      </c>
      <c r="N179" s="660">
        <v>4</v>
      </c>
      <c r="O179" s="741">
        <v>1.5</v>
      </c>
      <c r="P179" s="661">
        <v>0</v>
      </c>
      <c r="Q179" s="676"/>
      <c r="R179" s="660">
        <v>1</v>
      </c>
      <c r="S179" s="676">
        <v>0.25</v>
      </c>
      <c r="T179" s="741">
        <v>1</v>
      </c>
      <c r="U179" s="699">
        <v>0.66666666666666663</v>
      </c>
    </row>
    <row r="180" spans="1:21" ht="14.4" customHeight="1" x14ac:dyDescent="0.3">
      <c r="A180" s="659">
        <v>25</v>
      </c>
      <c r="B180" s="660" t="s">
        <v>1608</v>
      </c>
      <c r="C180" s="660">
        <v>89301252</v>
      </c>
      <c r="D180" s="739" t="s">
        <v>2390</v>
      </c>
      <c r="E180" s="740" t="s">
        <v>1761</v>
      </c>
      <c r="F180" s="660" t="s">
        <v>1741</v>
      </c>
      <c r="G180" s="660" t="s">
        <v>1787</v>
      </c>
      <c r="H180" s="660" t="s">
        <v>561</v>
      </c>
      <c r="I180" s="660" t="s">
        <v>1401</v>
      </c>
      <c r="J180" s="660" t="s">
        <v>1691</v>
      </c>
      <c r="K180" s="660" t="s">
        <v>1692</v>
      </c>
      <c r="L180" s="661">
        <v>156.86000000000001</v>
      </c>
      <c r="M180" s="661">
        <v>313.72000000000003</v>
      </c>
      <c r="N180" s="660">
        <v>2</v>
      </c>
      <c r="O180" s="741">
        <v>2</v>
      </c>
      <c r="P180" s="661">
        <v>156.86000000000001</v>
      </c>
      <c r="Q180" s="676">
        <v>0.5</v>
      </c>
      <c r="R180" s="660">
        <v>1</v>
      </c>
      <c r="S180" s="676">
        <v>0.5</v>
      </c>
      <c r="T180" s="741">
        <v>1</v>
      </c>
      <c r="U180" s="699">
        <v>0.5</v>
      </c>
    </row>
    <row r="181" spans="1:21" ht="14.4" customHeight="1" x14ac:dyDescent="0.3">
      <c r="A181" s="659">
        <v>25</v>
      </c>
      <c r="B181" s="660" t="s">
        <v>1608</v>
      </c>
      <c r="C181" s="660">
        <v>89301252</v>
      </c>
      <c r="D181" s="739" t="s">
        <v>2390</v>
      </c>
      <c r="E181" s="740" t="s">
        <v>1761</v>
      </c>
      <c r="F181" s="660" t="s">
        <v>1741</v>
      </c>
      <c r="G181" s="660" t="s">
        <v>1787</v>
      </c>
      <c r="H181" s="660" t="s">
        <v>561</v>
      </c>
      <c r="I181" s="660" t="s">
        <v>1556</v>
      </c>
      <c r="J181" s="660" t="s">
        <v>1733</v>
      </c>
      <c r="K181" s="660" t="s">
        <v>1734</v>
      </c>
      <c r="L181" s="661">
        <v>333.31</v>
      </c>
      <c r="M181" s="661">
        <v>3999.7200000000003</v>
      </c>
      <c r="N181" s="660">
        <v>12</v>
      </c>
      <c r="O181" s="741">
        <v>10</v>
      </c>
      <c r="P181" s="661">
        <v>2333.17</v>
      </c>
      <c r="Q181" s="676">
        <v>0.58333333333333326</v>
      </c>
      <c r="R181" s="660">
        <v>7</v>
      </c>
      <c r="S181" s="676">
        <v>0.58333333333333337</v>
      </c>
      <c r="T181" s="741">
        <v>5</v>
      </c>
      <c r="U181" s="699">
        <v>0.5</v>
      </c>
    </row>
    <row r="182" spans="1:21" ht="14.4" customHeight="1" x14ac:dyDescent="0.3">
      <c r="A182" s="659">
        <v>25</v>
      </c>
      <c r="B182" s="660" t="s">
        <v>1608</v>
      </c>
      <c r="C182" s="660">
        <v>89301252</v>
      </c>
      <c r="D182" s="739" t="s">
        <v>2390</v>
      </c>
      <c r="E182" s="740" t="s">
        <v>1761</v>
      </c>
      <c r="F182" s="660" t="s">
        <v>1741</v>
      </c>
      <c r="G182" s="660" t="s">
        <v>1787</v>
      </c>
      <c r="H182" s="660" t="s">
        <v>561</v>
      </c>
      <c r="I182" s="660" t="s">
        <v>1556</v>
      </c>
      <c r="J182" s="660" t="s">
        <v>1733</v>
      </c>
      <c r="K182" s="660" t="s">
        <v>1734</v>
      </c>
      <c r="L182" s="661">
        <v>151.61000000000001</v>
      </c>
      <c r="M182" s="661">
        <v>5154.7400000000007</v>
      </c>
      <c r="N182" s="660">
        <v>34</v>
      </c>
      <c r="O182" s="741">
        <v>21</v>
      </c>
      <c r="P182" s="661">
        <v>3941.8600000000006</v>
      </c>
      <c r="Q182" s="676">
        <v>0.76470588235294124</v>
      </c>
      <c r="R182" s="660">
        <v>26</v>
      </c>
      <c r="S182" s="676">
        <v>0.76470588235294112</v>
      </c>
      <c r="T182" s="741">
        <v>14</v>
      </c>
      <c r="U182" s="699">
        <v>0.66666666666666663</v>
      </c>
    </row>
    <row r="183" spans="1:21" ht="14.4" customHeight="1" x14ac:dyDescent="0.3">
      <c r="A183" s="659">
        <v>25</v>
      </c>
      <c r="B183" s="660" t="s">
        <v>1608</v>
      </c>
      <c r="C183" s="660">
        <v>89301252</v>
      </c>
      <c r="D183" s="739" t="s">
        <v>2390</v>
      </c>
      <c r="E183" s="740" t="s">
        <v>1761</v>
      </c>
      <c r="F183" s="660" t="s">
        <v>1741</v>
      </c>
      <c r="G183" s="660" t="s">
        <v>1787</v>
      </c>
      <c r="H183" s="660" t="s">
        <v>561</v>
      </c>
      <c r="I183" s="660" t="s">
        <v>2039</v>
      </c>
      <c r="J183" s="660" t="s">
        <v>2040</v>
      </c>
      <c r="K183" s="660" t="s">
        <v>2041</v>
      </c>
      <c r="L183" s="661">
        <v>151.61000000000001</v>
      </c>
      <c r="M183" s="661">
        <v>3183.8100000000004</v>
      </c>
      <c r="N183" s="660">
        <v>21</v>
      </c>
      <c r="O183" s="741">
        <v>1</v>
      </c>
      <c r="P183" s="661">
        <v>3183.8100000000004</v>
      </c>
      <c r="Q183" s="676">
        <v>1</v>
      </c>
      <c r="R183" s="660">
        <v>21</v>
      </c>
      <c r="S183" s="676">
        <v>1</v>
      </c>
      <c r="T183" s="741">
        <v>1</v>
      </c>
      <c r="U183" s="699">
        <v>1</v>
      </c>
    </row>
    <row r="184" spans="1:21" ht="14.4" customHeight="1" x14ac:dyDescent="0.3">
      <c r="A184" s="659">
        <v>25</v>
      </c>
      <c r="B184" s="660" t="s">
        <v>1608</v>
      </c>
      <c r="C184" s="660">
        <v>89301252</v>
      </c>
      <c r="D184" s="739" t="s">
        <v>2390</v>
      </c>
      <c r="E184" s="740" t="s">
        <v>1761</v>
      </c>
      <c r="F184" s="660" t="s">
        <v>1741</v>
      </c>
      <c r="G184" s="660" t="s">
        <v>1787</v>
      </c>
      <c r="H184" s="660" t="s">
        <v>561</v>
      </c>
      <c r="I184" s="660" t="s">
        <v>1790</v>
      </c>
      <c r="J184" s="660" t="s">
        <v>1691</v>
      </c>
      <c r="K184" s="660" t="s">
        <v>1692</v>
      </c>
      <c r="L184" s="661">
        <v>156.86000000000001</v>
      </c>
      <c r="M184" s="661">
        <v>627.44000000000005</v>
      </c>
      <c r="N184" s="660">
        <v>4</v>
      </c>
      <c r="O184" s="741">
        <v>4</v>
      </c>
      <c r="P184" s="661">
        <v>313.72000000000003</v>
      </c>
      <c r="Q184" s="676">
        <v>0.5</v>
      </c>
      <c r="R184" s="660">
        <v>2</v>
      </c>
      <c r="S184" s="676">
        <v>0.5</v>
      </c>
      <c r="T184" s="741">
        <v>2</v>
      </c>
      <c r="U184" s="699">
        <v>0.5</v>
      </c>
    </row>
    <row r="185" spans="1:21" ht="14.4" customHeight="1" x14ac:dyDescent="0.3">
      <c r="A185" s="659">
        <v>25</v>
      </c>
      <c r="B185" s="660" t="s">
        <v>1608</v>
      </c>
      <c r="C185" s="660">
        <v>89301252</v>
      </c>
      <c r="D185" s="739" t="s">
        <v>2390</v>
      </c>
      <c r="E185" s="740" t="s">
        <v>1761</v>
      </c>
      <c r="F185" s="660" t="s">
        <v>1741</v>
      </c>
      <c r="G185" s="660" t="s">
        <v>1787</v>
      </c>
      <c r="H185" s="660" t="s">
        <v>561</v>
      </c>
      <c r="I185" s="660" t="s">
        <v>2042</v>
      </c>
      <c r="J185" s="660" t="s">
        <v>1858</v>
      </c>
      <c r="K185" s="660" t="s">
        <v>2043</v>
      </c>
      <c r="L185" s="661">
        <v>0</v>
      </c>
      <c r="M185" s="661">
        <v>0</v>
      </c>
      <c r="N185" s="660">
        <v>2</v>
      </c>
      <c r="O185" s="741">
        <v>1</v>
      </c>
      <c r="P185" s="661"/>
      <c r="Q185" s="676"/>
      <c r="R185" s="660"/>
      <c r="S185" s="676">
        <v>0</v>
      </c>
      <c r="T185" s="741"/>
      <c r="U185" s="699">
        <v>0</v>
      </c>
    </row>
    <row r="186" spans="1:21" ht="14.4" customHeight="1" x14ac:dyDescent="0.3">
      <c r="A186" s="659">
        <v>25</v>
      </c>
      <c r="B186" s="660" t="s">
        <v>1608</v>
      </c>
      <c r="C186" s="660">
        <v>89301252</v>
      </c>
      <c r="D186" s="739" t="s">
        <v>2390</v>
      </c>
      <c r="E186" s="740" t="s">
        <v>1761</v>
      </c>
      <c r="F186" s="660" t="s">
        <v>1741</v>
      </c>
      <c r="G186" s="660" t="s">
        <v>1806</v>
      </c>
      <c r="H186" s="660" t="s">
        <v>561</v>
      </c>
      <c r="I186" s="660" t="s">
        <v>2044</v>
      </c>
      <c r="J186" s="660" t="s">
        <v>2014</v>
      </c>
      <c r="K186" s="660" t="s">
        <v>2018</v>
      </c>
      <c r="L186" s="661">
        <v>93.99</v>
      </c>
      <c r="M186" s="661">
        <v>93.99</v>
      </c>
      <c r="N186" s="660">
        <v>1</v>
      </c>
      <c r="O186" s="741">
        <v>1</v>
      </c>
      <c r="P186" s="661"/>
      <c r="Q186" s="676">
        <v>0</v>
      </c>
      <c r="R186" s="660"/>
      <c r="S186" s="676">
        <v>0</v>
      </c>
      <c r="T186" s="741"/>
      <c r="U186" s="699">
        <v>0</v>
      </c>
    </row>
    <row r="187" spans="1:21" ht="14.4" customHeight="1" x14ac:dyDescent="0.3">
      <c r="A187" s="659">
        <v>25</v>
      </c>
      <c r="B187" s="660" t="s">
        <v>1608</v>
      </c>
      <c r="C187" s="660">
        <v>89301252</v>
      </c>
      <c r="D187" s="739" t="s">
        <v>2390</v>
      </c>
      <c r="E187" s="740" t="s">
        <v>1761</v>
      </c>
      <c r="F187" s="660" t="s">
        <v>1741</v>
      </c>
      <c r="G187" s="660" t="s">
        <v>1878</v>
      </c>
      <c r="H187" s="660" t="s">
        <v>561</v>
      </c>
      <c r="I187" s="660" t="s">
        <v>969</v>
      </c>
      <c r="J187" s="660" t="s">
        <v>970</v>
      </c>
      <c r="K187" s="660" t="s">
        <v>1879</v>
      </c>
      <c r="L187" s="661">
        <v>71.2</v>
      </c>
      <c r="M187" s="661">
        <v>71.2</v>
      </c>
      <c r="N187" s="660">
        <v>1</v>
      </c>
      <c r="O187" s="741">
        <v>1</v>
      </c>
      <c r="P187" s="661"/>
      <c r="Q187" s="676">
        <v>0</v>
      </c>
      <c r="R187" s="660"/>
      <c r="S187" s="676">
        <v>0</v>
      </c>
      <c r="T187" s="741"/>
      <c r="U187" s="699">
        <v>0</v>
      </c>
    </row>
    <row r="188" spans="1:21" ht="14.4" customHeight="1" x14ac:dyDescent="0.3">
      <c r="A188" s="659">
        <v>25</v>
      </c>
      <c r="B188" s="660" t="s">
        <v>1608</v>
      </c>
      <c r="C188" s="660">
        <v>89301252</v>
      </c>
      <c r="D188" s="739" t="s">
        <v>2390</v>
      </c>
      <c r="E188" s="740" t="s">
        <v>1761</v>
      </c>
      <c r="F188" s="660" t="s">
        <v>1741</v>
      </c>
      <c r="G188" s="660" t="s">
        <v>1791</v>
      </c>
      <c r="H188" s="660" t="s">
        <v>1229</v>
      </c>
      <c r="I188" s="660" t="s">
        <v>1475</v>
      </c>
      <c r="J188" s="660" t="s">
        <v>1476</v>
      </c>
      <c r="K188" s="660" t="s">
        <v>1477</v>
      </c>
      <c r="L188" s="661">
        <v>154.01</v>
      </c>
      <c r="M188" s="661">
        <v>4620.2999999999993</v>
      </c>
      <c r="N188" s="660">
        <v>30</v>
      </c>
      <c r="O188" s="741">
        <v>15</v>
      </c>
      <c r="P188" s="661">
        <v>2156.14</v>
      </c>
      <c r="Q188" s="676">
        <v>0.46666666666666673</v>
      </c>
      <c r="R188" s="660">
        <v>14</v>
      </c>
      <c r="S188" s="676">
        <v>0.46666666666666667</v>
      </c>
      <c r="T188" s="741">
        <v>9</v>
      </c>
      <c r="U188" s="699">
        <v>0.6</v>
      </c>
    </row>
    <row r="189" spans="1:21" ht="14.4" customHeight="1" x14ac:dyDescent="0.3">
      <c r="A189" s="659">
        <v>25</v>
      </c>
      <c r="B189" s="660" t="s">
        <v>1608</v>
      </c>
      <c r="C189" s="660">
        <v>89301252</v>
      </c>
      <c r="D189" s="739" t="s">
        <v>2390</v>
      </c>
      <c r="E189" s="740" t="s">
        <v>1761</v>
      </c>
      <c r="F189" s="660" t="s">
        <v>1741</v>
      </c>
      <c r="G189" s="660" t="s">
        <v>1791</v>
      </c>
      <c r="H189" s="660" t="s">
        <v>561</v>
      </c>
      <c r="I189" s="660" t="s">
        <v>2045</v>
      </c>
      <c r="J189" s="660" t="s">
        <v>1476</v>
      </c>
      <c r="K189" s="660" t="s">
        <v>1477</v>
      </c>
      <c r="L189" s="661">
        <v>154.01</v>
      </c>
      <c r="M189" s="661">
        <v>1848.12</v>
      </c>
      <c r="N189" s="660">
        <v>12</v>
      </c>
      <c r="O189" s="741">
        <v>8</v>
      </c>
      <c r="P189" s="661">
        <v>616.04</v>
      </c>
      <c r="Q189" s="676">
        <v>0.33333333333333331</v>
      </c>
      <c r="R189" s="660">
        <v>4</v>
      </c>
      <c r="S189" s="676">
        <v>0.33333333333333331</v>
      </c>
      <c r="T189" s="741">
        <v>3</v>
      </c>
      <c r="U189" s="699">
        <v>0.375</v>
      </c>
    </row>
    <row r="190" spans="1:21" ht="14.4" customHeight="1" x14ac:dyDescent="0.3">
      <c r="A190" s="659">
        <v>25</v>
      </c>
      <c r="B190" s="660" t="s">
        <v>1608</v>
      </c>
      <c r="C190" s="660">
        <v>89301252</v>
      </c>
      <c r="D190" s="739" t="s">
        <v>2390</v>
      </c>
      <c r="E190" s="740" t="s">
        <v>1761</v>
      </c>
      <c r="F190" s="660" t="s">
        <v>1741</v>
      </c>
      <c r="G190" s="660" t="s">
        <v>2046</v>
      </c>
      <c r="H190" s="660" t="s">
        <v>561</v>
      </c>
      <c r="I190" s="660" t="s">
        <v>2047</v>
      </c>
      <c r="J190" s="660" t="s">
        <v>2048</v>
      </c>
      <c r="K190" s="660" t="s">
        <v>2049</v>
      </c>
      <c r="L190" s="661">
        <v>41.83</v>
      </c>
      <c r="M190" s="661">
        <v>4224.83</v>
      </c>
      <c r="N190" s="660">
        <v>101</v>
      </c>
      <c r="O190" s="741">
        <v>0.5</v>
      </c>
      <c r="P190" s="661"/>
      <c r="Q190" s="676">
        <v>0</v>
      </c>
      <c r="R190" s="660"/>
      <c r="S190" s="676">
        <v>0</v>
      </c>
      <c r="T190" s="741"/>
      <c r="U190" s="699">
        <v>0</v>
      </c>
    </row>
    <row r="191" spans="1:21" ht="14.4" customHeight="1" x14ac:dyDescent="0.3">
      <c r="A191" s="659">
        <v>25</v>
      </c>
      <c r="B191" s="660" t="s">
        <v>1608</v>
      </c>
      <c r="C191" s="660">
        <v>89301252</v>
      </c>
      <c r="D191" s="739" t="s">
        <v>2390</v>
      </c>
      <c r="E191" s="740" t="s">
        <v>1761</v>
      </c>
      <c r="F191" s="660" t="s">
        <v>1741</v>
      </c>
      <c r="G191" s="660" t="s">
        <v>2050</v>
      </c>
      <c r="H191" s="660" t="s">
        <v>561</v>
      </c>
      <c r="I191" s="660" t="s">
        <v>1503</v>
      </c>
      <c r="J191" s="660" t="s">
        <v>2051</v>
      </c>
      <c r="K191" s="660" t="s">
        <v>2052</v>
      </c>
      <c r="L191" s="661">
        <v>12.26</v>
      </c>
      <c r="M191" s="661">
        <v>12.26</v>
      </c>
      <c r="N191" s="660">
        <v>1</v>
      </c>
      <c r="O191" s="741">
        <v>1</v>
      </c>
      <c r="P191" s="661">
        <v>12.26</v>
      </c>
      <c r="Q191" s="676">
        <v>1</v>
      </c>
      <c r="R191" s="660">
        <v>1</v>
      </c>
      <c r="S191" s="676">
        <v>1</v>
      </c>
      <c r="T191" s="741">
        <v>1</v>
      </c>
      <c r="U191" s="699">
        <v>1</v>
      </c>
    </row>
    <row r="192" spans="1:21" ht="14.4" customHeight="1" x14ac:dyDescent="0.3">
      <c r="A192" s="659">
        <v>25</v>
      </c>
      <c r="B192" s="660" t="s">
        <v>1608</v>
      </c>
      <c r="C192" s="660">
        <v>89301252</v>
      </c>
      <c r="D192" s="739" t="s">
        <v>2390</v>
      </c>
      <c r="E192" s="740" t="s">
        <v>1761</v>
      </c>
      <c r="F192" s="660" t="s">
        <v>1741</v>
      </c>
      <c r="G192" s="660" t="s">
        <v>1792</v>
      </c>
      <c r="H192" s="660" t="s">
        <v>561</v>
      </c>
      <c r="I192" s="660" t="s">
        <v>664</v>
      </c>
      <c r="J192" s="660" t="s">
        <v>665</v>
      </c>
      <c r="K192" s="660" t="s">
        <v>1849</v>
      </c>
      <c r="L192" s="661">
        <v>48.31</v>
      </c>
      <c r="M192" s="661">
        <v>48.31</v>
      </c>
      <c r="N192" s="660">
        <v>1</v>
      </c>
      <c r="O192" s="741">
        <v>1</v>
      </c>
      <c r="P192" s="661"/>
      <c r="Q192" s="676">
        <v>0</v>
      </c>
      <c r="R192" s="660"/>
      <c r="S192" s="676">
        <v>0</v>
      </c>
      <c r="T192" s="741"/>
      <c r="U192" s="699">
        <v>0</v>
      </c>
    </row>
    <row r="193" spans="1:21" ht="14.4" customHeight="1" x14ac:dyDescent="0.3">
      <c r="A193" s="659">
        <v>25</v>
      </c>
      <c r="B193" s="660" t="s">
        <v>1608</v>
      </c>
      <c r="C193" s="660">
        <v>89301252</v>
      </c>
      <c r="D193" s="739" t="s">
        <v>2390</v>
      </c>
      <c r="E193" s="740" t="s">
        <v>1761</v>
      </c>
      <c r="F193" s="660" t="s">
        <v>1741</v>
      </c>
      <c r="G193" s="660" t="s">
        <v>2053</v>
      </c>
      <c r="H193" s="660" t="s">
        <v>561</v>
      </c>
      <c r="I193" s="660" t="s">
        <v>2054</v>
      </c>
      <c r="J193" s="660" t="s">
        <v>2055</v>
      </c>
      <c r="K193" s="660" t="s">
        <v>2056</v>
      </c>
      <c r="L193" s="661">
        <v>0</v>
      </c>
      <c r="M193" s="661">
        <v>0</v>
      </c>
      <c r="N193" s="660">
        <v>11</v>
      </c>
      <c r="O193" s="741">
        <v>1.5</v>
      </c>
      <c r="P193" s="661">
        <v>0</v>
      </c>
      <c r="Q193" s="676"/>
      <c r="R193" s="660">
        <v>1</v>
      </c>
      <c r="S193" s="676">
        <v>9.0909090909090912E-2</v>
      </c>
      <c r="T193" s="741">
        <v>1</v>
      </c>
      <c r="U193" s="699">
        <v>0.66666666666666663</v>
      </c>
    </row>
    <row r="194" spans="1:21" ht="14.4" customHeight="1" x14ac:dyDescent="0.3">
      <c r="A194" s="659">
        <v>25</v>
      </c>
      <c r="B194" s="660" t="s">
        <v>1608</v>
      </c>
      <c r="C194" s="660">
        <v>89301252</v>
      </c>
      <c r="D194" s="739" t="s">
        <v>2390</v>
      </c>
      <c r="E194" s="740" t="s">
        <v>1762</v>
      </c>
      <c r="F194" s="660" t="s">
        <v>1741</v>
      </c>
      <c r="G194" s="660" t="s">
        <v>1787</v>
      </c>
      <c r="H194" s="660" t="s">
        <v>561</v>
      </c>
      <c r="I194" s="660" t="s">
        <v>1401</v>
      </c>
      <c r="J194" s="660" t="s">
        <v>1691</v>
      </c>
      <c r="K194" s="660" t="s">
        <v>1692</v>
      </c>
      <c r="L194" s="661">
        <v>333.31</v>
      </c>
      <c r="M194" s="661">
        <v>4333.03</v>
      </c>
      <c r="N194" s="660">
        <v>13</v>
      </c>
      <c r="O194" s="741">
        <v>12.5</v>
      </c>
      <c r="P194" s="661">
        <v>1999.86</v>
      </c>
      <c r="Q194" s="676">
        <v>0.46153846153846156</v>
      </c>
      <c r="R194" s="660">
        <v>6</v>
      </c>
      <c r="S194" s="676">
        <v>0.46153846153846156</v>
      </c>
      <c r="T194" s="741">
        <v>6</v>
      </c>
      <c r="U194" s="699">
        <v>0.48</v>
      </c>
    </row>
    <row r="195" spans="1:21" ht="14.4" customHeight="1" x14ac:dyDescent="0.3">
      <c r="A195" s="659">
        <v>25</v>
      </c>
      <c r="B195" s="660" t="s">
        <v>1608</v>
      </c>
      <c r="C195" s="660">
        <v>89301252</v>
      </c>
      <c r="D195" s="739" t="s">
        <v>2390</v>
      </c>
      <c r="E195" s="740" t="s">
        <v>1762</v>
      </c>
      <c r="F195" s="660" t="s">
        <v>1741</v>
      </c>
      <c r="G195" s="660" t="s">
        <v>1787</v>
      </c>
      <c r="H195" s="660" t="s">
        <v>561</v>
      </c>
      <c r="I195" s="660" t="s">
        <v>1401</v>
      </c>
      <c r="J195" s="660" t="s">
        <v>1691</v>
      </c>
      <c r="K195" s="660" t="s">
        <v>1692</v>
      </c>
      <c r="L195" s="661">
        <v>156.86000000000001</v>
      </c>
      <c r="M195" s="661">
        <v>1411.74</v>
      </c>
      <c r="N195" s="660">
        <v>9</v>
      </c>
      <c r="O195" s="741">
        <v>9</v>
      </c>
      <c r="P195" s="661">
        <v>313.72000000000003</v>
      </c>
      <c r="Q195" s="676">
        <v>0.22222222222222224</v>
      </c>
      <c r="R195" s="660">
        <v>2</v>
      </c>
      <c r="S195" s="676">
        <v>0.22222222222222221</v>
      </c>
      <c r="T195" s="741">
        <v>2</v>
      </c>
      <c r="U195" s="699">
        <v>0.22222222222222221</v>
      </c>
    </row>
    <row r="196" spans="1:21" ht="14.4" customHeight="1" x14ac:dyDescent="0.3">
      <c r="A196" s="659">
        <v>25</v>
      </c>
      <c r="B196" s="660" t="s">
        <v>1608</v>
      </c>
      <c r="C196" s="660">
        <v>89301252</v>
      </c>
      <c r="D196" s="739" t="s">
        <v>2390</v>
      </c>
      <c r="E196" s="740" t="s">
        <v>1762</v>
      </c>
      <c r="F196" s="660" t="s">
        <v>1741</v>
      </c>
      <c r="G196" s="660" t="s">
        <v>1787</v>
      </c>
      <c r="H196" s="660" t="s">
        <v>561</v>
      </c>
      <c r="I196" s="660" t="s">
        <v>1790</v>
      </c>
      <c r="J196" s="660" t="s">
        <v>1691</v>
      </c>
      <c r="K196" s="660" t="s">
        <v>1692</v>
      </c>
      <c r="L196" s="661">
        <v>156.86000000000001</v>
      </c>
      <c r="M196" s="661">
        <v>784.30000000000007</v>
      </c>
      <c r="N196" s="660">
        <v>5</v>
      </c>
      <c r="O196" s="741">
        <v>4.5</v>
      </c>
      <c r="P196" s="661">
        <v>313.72000000000003</v>
      </c>
      <c r="Q196" s="676">
        <v>0.4</v>
      </c>
      <c r="R196" s="660">
        <v>2</v>
      </c>
      <c r="S196" s="676">
        <v>0.4</v>
      </c>
      <c r="T196" s="741">
        <v>2</v>
      </c>
      <c r="U196" s="699">
        <v>0.44444444444444442</v>
      </c>
    </row>
    <row r="197" spans="1:21" ht="14.4" customHeight="1" x14ac:dyDescent="0.3">
      <c r="A197" s="659">
        <v>25</v>
      </c>
      <c r="B197" s="660" t="s">
        <v>1608</v>
      </c>
      <c r="C197" s="660">
        <v>89301252</v>
      </c>
      <c r="D197" s="739" t="s">
        <v>2390</v>
      </c>
      <c r="E197" s="740" t="s">
        <v>1762</v>
      </c>
      <c r="F197" s="660" t="s">
        <v>1741</v>
      </c>
      <c r="G197" s="660" t="s">
        <v>2057</v>
      </c>
      <c r="H197" s="660" t="s">
        <v>561</v>
      </c>
      <c r="I197" s="660" t="s">
        <v>755</v>
      </c>
      <c r="J197" s="660" t="s">
        <v>2058</v>
      </c>
      <c r="K197" s="660" t="s">
        <v>2059</v>
      </c>
      <c r="L197" s="661">
        <v>0</v>
      </c>
      <c r="M197" s="661">
        <v>0</v>
      </c>
      <c r="N197" s="660">
        <v>1</v>
      </c>
      <c r="O197" s="741">
        <v>0.5</v>
      </c>
      <c r="P197" s="661"/>
      <c r="Q197" s="676"/>
      <c r="R197" s="660"/>
      <c r="S197" s="676">
        <v>0</v>
      </c>
      <c r="T197" s="741"/>
      <c r="U197" s="699">
        <v>0</v>
      </c>
    </row>
    <row r="198" spans="1:21" ht="14.4" customHeight="1" x14ac:dyDescent="0.3">
      <c r="A198" s="659">
        <v>25</v>
      </c>
      <c r="B198" s="660" t="s">
        <v>1608</v>
      </c>
      <c r="C198" s="660">
        <v>89301252</v>
      </c>
      <c r="D198" s="739" t="s">
        <v>2390</v>
      </c>
      <c r="E198" s="740" t="s">
        <v>1762</v>
      </c>
      <c r="F198" s="660" t="s">
        <v>1741</v>
      </c>
      <c r="G198" s="660" t="s">
        <v>1795</v>
      </c>
      <c r="H198" s="660" t="s">
        <v>1229</v>
      </c>
      <c r="I198" s="660" t="s">
        <v>1463</v>
      </c>
      <c r="J198" s="660" t="s">
        <v>1464</v>
      </c>
      <c r="K198" s="660" t="s">
        <v>1696</v>
      </c>
      <c r="L198" s="661">
        <v>184.22</v>
      </c>
      <c r="M198" s="661">
        <v>1657.98</v>
      </c>
      <c r="N198" s="660">
        <v>9</v>
      </c>
      <c r="O198" s="741">
        <v>7.5</v>
      </c>
      <c r="P198" s="661">
        <v>368.44</v>
      </c>
      <c r="Q198" s="676">
        <v>0.22222222222222221</v>
      </c>
      <c r="R198" s="660">
        <v>2</v>
      </c>
      <c r="S198" s="676">
        <v>0.22222222222222221</v>
      </c>
      <c r="T198" s="741">
        <v>1.5</v>
      </c>
      <c r="U198" s="699">
        <v>0.2</v>
      </c>
    </row>
    <row r="199" spans="1:21" ht="14.4" customHeight="1" x14ac:dyDescent="0.3">
      <c r="A199" s="659">
        <v>25</v>
      </c>
      <c r="B199" s="660" t="s">
        <v>1608</v>
      </c>
      <c r="C199" s="660">
        <v>89301252</v>
      </c>
      <c r="D199" s="739" t="s">
        <v>2390</v>
      </c>
      <c r="E199" s="740" t="s">
        <v>1762</v>
      </c>
      <c r="F199" s="660" t="s">
        <v>1741</v>
      </c>
      <c r="G199" s="660" t="s">
        <v>2060</v>
      </c>
      <c r="H199" s="660" t="s">
        <v>561</v>
      </c>
      <c r="I199" s="660" t="s">
        <v>2061</v>
      </c>
      <c r="J199" s="660" t="s">
        <v>2062</v>
      </c>
      <c r="K199" s="660" t="s">
        <v>2063</v>
      </c>
      <c r="L199" s="661">
        <v>75.8</v>
      </c>
      <c r="M199" s="661">
        <v>75.8</v>
      </c>
      <c r="N199" s="660">
        <v>1</v>
      </c>
      <c r="O199" s="741">
        <v>1</v>
      </c>
      <c r="P199" s="661">
        <v>75.8</v>
      </c>
      <c r="Q199" s="676">
        <v>1</v>
      </c>
      <c r="R199" s="660">
        <v>1</v>
      </c>
      <c r="S199" s="676">
        <v>1</v>
      </c>
      <c r="T199" s="741">
        <v>1</v>
      </c>
      <c r="U199" s="699">
        <v>1</v>
      </c>
    </row>
    <row r="200" spans="1:21" ht="14.4" customHeight="1" x14ac:dyDescent="0.3">
      <c r="A200" s="659">
        <v>25</v>
      </c>
      <c r="B200" s="660" t="s">
        <v>1608</v>
      </c>
      <c r="C200" s="660">
        <v>89301252</v>
      </c>
      <c r="D200" s="739" t="s">
        <v>2390</v>
      </c>
      <c r="E200" s="740" t="s">
        <v>1762</v>
      </c>
      <c r="F200" s="660" t="s">
        <v>1741</v>
      </c>
      <c r="G200" s="660" t="s">
        <v>2064</v>
      </c>
      <c r="H200" s="660" t="s">
        <v>561</v>
      </c>
      <c r="I200" s="660" t="s">
        <v>2065</v>
      </c>
      <c r="J200" s="660" t="s">
        <v>2066</v>
      </c>
      <c r="K200" s="660" t="s">
        <v>2067</v>
      </c>
      <c r="L200" s="661">
        <v>45.75</v>
      </c>
      <c r="M200" s="661">
        <v>45.75</v>
      </c>
      <c r="N200" s="660">
        <v>1</v>
      </c>
      <c r="O200" s="741">
        <v>1</v>
      </c>
      <c r="P200" s="661">
        <v>45.75</v>
      </c>
      <c r="Q200" s="676">
        <v>1</v>
      </c>
      <c r="R200" s="660">
        <v>1</v>
      </c>
      <c r="S200" s="676">
        <v>1</v>
      </c>
      <c r="T200" s="741">
        <v>1</v>
      </c>
      <c r="U200" s="699">
        <v>1</v>
      </c>
    </row>
    <row r="201" spans="1:21" ht="14.4" customHeight="1" x14ac:dyDescent="0.3">
      <c r="A201" s="659">
        <v>25</v>
      </c>
      <c r="B201" s="660" t="s">
        <v>1608</v>
      </c>
      <c r="C201" s="660">
        <v>89301252</v>
      </c>
      <c r="D201" s="739" t="s">
        <v>2390</v>
      </c>
      <c r="E201" s="740" t="s">
        <v>1762</v>
      </c>
      <c r="F201" s="660" t="s">
        <v>1741</v>
      </c>
      <c r="G201" s="660" t="s">
        <v>1834</v>
      </c>
      <c r="H201" s="660" t="s">
        <v>561</v>
      </c>
      <c r="I201" s="660" t="s">
        <v>803</v>
      </c>
      <c r="J201" s="660" t="s">
        <v>804</v>
      </c>
      <c r="K201" s="660" t="s">
        <v>1835</v>
      </c>
      <c r="L201" s="661">
        <v>0</v>
      </c>
      <c r="M201" s="661">
        <v>0</v>
      </c>
      <c r="N201" s="660">
        <v>14</v>
      </c>
      <c r="O201" s="741">
        <v>2.5</v>
      </c>
      <c r="P201" s="661">
        <v>0</v>
      </c>
      <c r="Q201" s="676"/>
      <c r="R201" s="660">
        <v>2</v>
      </c>
      <c r="S201" s="676">
        <v>0.14285714285714285</v>
      </c>
      <c r="T201" s="741">
        <v>1.5</v>
      </c>
      <c r="U201" s="699">
        <v>0.6</v>
      </c>
    </row>
    <row r="202" spans="1:21" ht="14.4" customHeight="1" x14ac:dyDescent="0.3">
      <c r="A202" s="659">
        <v>25</v>
      </c>
      <c r="B202" s="660" t="s">
        <v>1608</v>
      </c>
      <c r="C202" s="660">
        <v>89301252</v>
      </c>
      <c r="D202" s="739" t="s">
        <v>2390</v>
      </c>
      <c r="E202" s="740" t="s">
        <v>1762</v>
      </c>
      <c r="F202" s="660" t="s">
        <v>1741</v>
      </c>
      <c r="G202" s="660" t="s">
        <v>1791</v>
      </c>
      <c r="H202" s="660" t="s">
        <v>1229</v>
      </c>
      <c r="I202" s="660" t="s">
        <v>1475</v>
      </c>
      <c r="J202" s="660" t="s">
        <v>1476</v>
      </c>
      <c r="K202" s="660" t="s">
        <v>1477</v>
      </c>
      <c r="L202" s="661">
        <v>154.01</v>
      </c>
      <c r="M202" s="661">
        <v>1694.11</v>
      </c>
      <c r="N202" s="660">
        <v>11</v>
      </c>
      <c r="O202" s="741">
        <v>9</v>
      </c>
      <c r="P202" s="661">
        <v>1078.07</v>
      </c>
      <c r="Q202" s="676">
        <v>0.63636363636363635</v>
      </c>
      <c r="R202" s="660">
        <v>7</v>
      </c>
      <c r="S202" s="676">
        <v>0.63636363636363635</v>
      </c>
      <c r="T202" s="741">
        <v>5</v>
      </c>
      <c r="U202" s="699">
        <v>0.55555555555555558</v>
      </c>
    </row>
    <row r="203" spans="1:21" ht="14.4" customHeight="1" x14ac:dyDescent="0.3">
      <c r="A203" s="659">
        <v>25</v>
      </c>
      <c r="B203" s="660" t="s">
        <v>1608</v>
      </c>
      <c r="C203" s="660">
        <v>89301252</v>
      </c>
      <c r="D203" s="739" t="s">
        <v>2390</v>
      </c>
      <c r="E203" s="740" t="s">
        <v>1762</v>
      </c>
      <c r="F203" s="660" t="s">
        <v>1741</v>
      </c>
      <c r="G203" s="660" t="s">
        <v>2050</v>
      </c>
      <c r="H203" s="660" t="s">
        <v>561</v>
      </c>
      <c r="I203" s="660" t="s">
        <v>2068</v>
      </c>
      <c r="J203" s="660" t="s">
        <v>2051</v>
      </c>
      <c r="K203" s="660" t="s">
        <v>2069</v>
      </c>
      <c r="L203" s="661">
        <v>34.31</v>
      </c>
      <c r="M203" s="661">
        <v>34.31</v>
      </c>
      <c r="N203" s="660">
        <v>1</v>
      </c>
      <c r="O203" s="741">
        <v>1</v>
      </c>
      <c r="P203" s="661">
        <v>34.31</v>
      </c>
      <c r="Q203" s="676">
        <v>1</v>
      </c>
      <c r="R203" s="660">
        <v>1</v>
      </c>
      <c r="S203" s="676">
        <v>1</v>
      </c>
      <c r="T203" s="741">
        <v>1</v>
      </c>
      <c r="U203" s="699">
        <v>1</v>
      </c>
    </row>
    <row r="204" spans="1:21" ht="14.4" customHeight="1" x14ac:dyDescent="0.3">
      <c r="A204" s="659">
        <v>25</v>
      </c>
      <c r="B204" s="660" t="s">
        <v>1608</v>
      </c>
      <c r="C204" s="660">
        <v>89301252</v>
      </c>
      <c r="D204" s="739" t="s">
        <v>2390</v>
      </c>
      <c r="E204" s="740" t="s">
        <v>1762</v>
      </c>
      <c r="F204" s="660" t="s">
        <v>1741</v>
      </c>
      <c r="G204" s="660" t="s">
        <v>2070</v>
      </c>
      <c r="H204" s="660" t="s">
        <v>561</v>
      </c>
      <c r="I204" s="660" t="s">
        <v>1009</v>
      </c>
      <c r="J204" s="660" t="s">
        <v>2071</v>
      </c>
      <c r="K204" s="660" t="s">
        <v>2072</v>
      </c>
      <c r="L204" s="661">
        <v>65.069999999999993</v>
      </c>
      <c r="M204" s="661">
        <v>65.069999999999993</v>
      </c>
      <c r="N204" s="660">
        <v>1</v>
      </c>
      <c r="O204" s="741">
        <v>1</v>
      </c>
      <c r="P204" s="661">
        <v>65.069999999999993</v>
      </c>
      <c r="Q204" s="676">
        <v>1</v>
      </c>
      <c r="R204" s="660">
        <v>1</v>
      </c>
      <c r="S204" s="676">
        <v>1</v>
      </c>
      <c r="T204" s="741">
        <v>1</v>
      </c>
      <c r="U204" s="699">
        <v>1</v>
      </c>
    </row>
    <row r="205" spans="1:21" ht="14.4" customHeight="1" x14ac:dyDescent="0.3">
      <c r="A205" s="659">
        <v>25</v>
      </c>
      <c r="B205" s="660" t="s">
        <v>1608</v>
      </c>
      <c r="C205" s="660">
        <v>89301252</v>
      </c>
      <c r="D205" s="739" t="s">
        <v>2390</v>
      </c>
      <c r="E205" s="740" t="s">
        <v>1762</v>
      </c>
      <c r="F205" s="660" t="s">
        <v>1741</v>
      </c>
      <c r="G205" s="660" t="s">
        <v>2073</v>
      </c>
      <c r="H205" s="660" t="s">
        <v>561</v>
      </c>
      <c r="I205" s="660" t="s">
        <v>1425</v>
      </c>
      <c r="J205" s="660" t="s">
        <v>1426</v>
      </c>
      <c r="K205" s="660" t="s">
        <v>1427</v>
      </c>
      <c r="L205" s="661">
        <v>120.37</v>
      </c>
      <c r="M205" s="661">
        <v>240.74</v>
      </c>
      <c r="N205" s="660">
        <v>2</v>
      </c>
      <c r="O205" s="741">
        <v>2</v>
      </c>
      <c r="P205" s="661">
        <v>240.74</v>
      </c>
      <c r="Q205" s="676">
        <v>1</v>
      </c>
      <c r="R205" s="660">
        <v>2</v>
      </c>
      <c r="S205" s="676">
        <v>1</v>
      </c>
      <c r="T205" s="741">
        <v>2</v>
      </c>
      <c r="U205" s="699">
        <v>1</v>
      </c>
    </row>
    <row r="206" spans="1:21" ht="14.4" customHeight="1" x14ac:dyDescent="0.3">
      <c r="A206" s="659">
        <v>25</v>
      </c>
      <c r="B206" s="660" t="s">
        <v>1608</v>
      </c>
      <c r="C206" s="660">
        <v>89301252</v>
      </c>
      <c r="D206" s="739" t="s">
        <v>2390</v>
      </c>
      <c r="E206" s="740" t="s">
        <v>1762</v>
      </c>
      <c r="F206" s="660" t="s">
        <v>1741</v>
      </c>
      <c r="G206" s="660" t="s">
        <v>1792</v>
      </c>
      <c r="H206" s="660" t="s">
        <v>1229</v>
      </c>
      <c r="I206" s="660" t="s">
        <v>1793</v>
      </c>
      <c r="J206" s="660" t="s">
        <v>665</v>
      </c>
      <c r="K206" s="660" t="s">
        <v>1794</v>
      </c>
      <c r="L206" s="661">
        <v>48.31</v>
      </c>
      <c r="M206" s="661">
        <v>48.31</v>
      </c>
      <c r="N206" s="660">
        <v>1</v>
      </c>
      <c r="O206" s="741">
        <v>1</v>
      </c>
      <c r="P206" s="661">
        <v>48.31</v>
      </c>
      <c r="Q206" s="676">
        <v>1</v>
      </c>
      <c r="R206" s="660">
        <v>1</v>
      </c>
      <c r="S206" s="676">
        <v>1</v>
      </c>
      <c r="T206" s="741">
        <v>1</v>
      </c>
      <c r="U206" s="699">
        <v>1</v>
      </c>
    </row>
    <row r="207" spans="1:21" ht="14.4" customHeight="1" x14ac:dyDescent="0.3">
      <c r="A207" s="659">
        <v>25</v>
      </c>
      <c r="B207" s="660" t="s">
        <v>1608</v>
      </c>
      <c r="C207" s="660">
        <v>89301252</v>
      </c>
      <c r="D207" s="739" t="s">
        <v>2390</v>
      </c>
      <c r="E207" s="740" t="s">
        <v>1762</v>
      </c>
      <c r="F207" s="660" t="s">
        <v>1741</v>
      </c>
      <c r="G207" s="660" t="s">
        <v>1792</v>
      </c>
      <c r="H207" s="660" t="s">
        <v>1229</v>
      </c>
      <c r="I207" s="660" t="s">
        <v>1793</v>
      </c>
      <c r="J207" s="660" t="s">
        <v>665</v>
      </c>
      <c r="K207" s="660" t="s">
        <v>1794</v>
      </c>
      <c r="L207" s="661">
        <v>29.78</v>
      </c>
      <c r="M207" s="661">
        <v>29.78</v>
      </c>
      <c r="N207" s="660">
        <v>1</v>
      </c>
      <c r="O207" s="741">
        <v>1</v>
      </c>
      <c r="P207" s="661"/>
      <c r="Q207" s="676">
        <v>0</v>
      </c>
      <c r="R207" s="660"/>
      <c r="S207" s="676">
        <v>0</v>
      </c>
      <c r="T207" s="741"/>
      <c r="U207" s="699">
        <v>0</v>
      </c>
    </row>
    <row r="208" spans="1:21" ht="14.4" customHeight="1" x14ac:dyDescent="0.3">
      <c r="A208" s="659">
        <v>25</v>
      </c>
      <c r="B208" s="660" t="s">
        <v>1608</v>
      </c>
      <c r="C208" s="660">
        <v>89301252</v>
      </c>
      <c r="D208" s="739" t="s">
        <v>2390</v>
      </c>
      <c r="E208" s="740" t="s">
        <v>1762</v>
      </c>
      <c r="F208" s="660" t="s">
        <v>1741</v>
      </c>
      <c r="G208" s="660" t="s">
        <v>1792</v>
      </c>
      <c r="H208" s="660" t="s">
        <v>1229</v>
      </c>
      <c r="I208" s="660" t="s">
        <v>1235</v>
      </c>
      <c r="J208" s="660" t="s">
        <v>665</v>
      </c>
      <c r="K208" s="660" t="s">
        <v>1711</v>
      </c>
      <c r="L208" s="661">
        <v>96.63</v>
      </c>
      <c r="M208" s="661">
        <v>96.63</v>
      </c>
      <c r="N208" s="660">
        <v>1</v>
      </c>
      <c r="O208" s="741">
        <v>0.5</v>
      </c>
      <c r="P208" s="661"/>
      <c r="Q208" s="676">
        <v>0</v>
      </c>
      <c r="R208" s="660"/>
      <c r="S208" s="676">
        <v>0</v>
      </c>
      <c r="T208" s="741"/>
      <c r="U208" s="699">
        <v>0</v>
      </c>
    </row>
    <row r="209" spans="1:21" ht="14.4" customHeight="1" x14ac:dyDescent="0.3">
      <c r="A209" s="659">
        <v>25</v>
      </c>
      <c r="B209" s="660" t="s">
        <v>1608</v>
      </c>
      <c r="C209" s="660">
        <v>89301252</v>
      </c>
      <c r="D209" s="739" t="s">
        <v>2390</v>
      </c>
      <c r="E209" s="740" t="s">
        <v>1762</v>
      </c>
      <c r="F209" s="660" t="s">
        <v>1741</v>
      </c>
      <c r="G209" s="660" t="s">
        <v>1792</v>
      </c>
      <c r="H209" s="660" t="s">
        <v>1229</v>
      </c>
      <c r="I209" s="660" t="s">
        <v>1235</v>
      </c>
      <c r="J209" s="660" t="s">
        <v>665</v>
      </c>
      <c r="K209" s="660" t="s">
        <v>1711</v>
      </c>
      <c r="L209" s="661">
        <v>59.55</v>
      </c>
      <c r="M209" s="661">
        <v>59.55</v>
      </c>
      <c r="N209" s="660">
        <v>1</v>
      </c>
      <c r="O209" s="741">
        <v>1</v>
      </c>
      <c r="P209" s="661"/>
      <c r="Q209" s="676">
        <v>0</v>
      </c>
      <c r="R209" s="660"/>
      <c r="S209" s="676">
        <v>0</v>
      </c>
      <c r="T209" s="741"/>
      <c r="U209" s="699">
        <v>0</v>
      </c>
    </row>
    <row r="210" spans="1:21" ht="14.4" customHeight="1" x14ac:dyDescent="0.3">
      <c r="A210" s="659">
        <v>25</v>
      </c>
      <c r="B210" s="660" t="s">
        <v>1608</v>
      </c>
      <c r="C210" s="660">
        <v>89301252</v>
      </c>
      <c r="D210" s="739" t="s">
        <v>2390</v>
      </c>
      <c r="E210" s="740" t="s">
        <v>1763</v>
      </c>
      <c r="F210" s="660" t="s">
        <v>1741</v>
      </c>
      <c r="G210" s="660" t="s">
        <v>1787</v>
      </c>
      <c r="H210" s="660" t="s">
        <v>561</v>
      </c>
      <c r="I210" s="660" t="s">
        <v>1401</v>
      </c>
      <c r="J210" s="660" t="s">
        <v>1691</v>
      </c>
      <c r="K210" s="660" t="s">
        <v>1692</v>
      </c>
      <c r="L210" s="661">
        <v>156.86000000000001</v>
      </c>
      <c r="M210" s="661">
        <v>156.86000000000001</v>
      </c>
      <c r="N210" s="660">
        <v>1</v>
      </c>
      <c r="O210" s="741">
        <v>1</v>
      </c>
      <c r="P210" s="661">
        <v>156.86000000000001</v>
      </c>
      <c r="Q210" s="676">
        <v>1</v>
      </c>
      <c r="R210" s="660">
        <v>1</v>
      </c>
      <c r="S210" s="676">
        <v>1</v>
      </c>
      <c r="T210" s="741">
        <v>1</v>
      </c>
      <c r="U210" s="699">
        <v>1</v>
      </c>
    </row>
    <row r="211" spans="1:21" ht="14.4" customHeight="1" x14ac:dyDescent="0.3">
      <c r="A211" s="659">
        <v>25</v>
      </c>
      <c r="B211" s="660" t="s">
        <v>1608</v>
      </c>
      <c r="C211" s="660">
        <v>89301252</v>
      </c>
      <c r="D211" s="739" t="s">
        <v>2390</v>
      </c>
      <c r="E211" s="740" t="s">
        <v>1763</v>
      </c>
      <c r="F211" s="660" t="s">
        <v>1741</v>
      </c>
      <c r="G211" s="660" t="s">
        <v>2074</v>
      </c>
      <c r="H211" s="660" t="s">
        <v>561</v>
      </c>
      <c r="I211" s="660" t="s">
        <v>2075</v>
      </c>
      <c r="J211" s="660" t="s">
        <v>2076</v>
      </c>
      <c r="K211" s="660" t="s">
        <v>2077</v>
      </c>
      <c r="L211" s="661">
        <v>0</v>
      </c>
      <c r="M211" s="661">
        <v>0</v>
      </c>
      <c r="N211" s="660">
        <v>1</v>
      </c>
      <c r="O211" s="741">
        <v>1</v>
      </c>
      <c r="P211" s="661">
        <v>0</v>
      </c>
      <c r="Q211" s="676"/>
      <c r="R211" s="660">
        <v>1</v>
      </c>
      <c r="S211" s="676">
        <v>1</v>
      </c>
      <c r="T211" s="741">
        <v>1</v>
      </c>
      <c r="U211" s="699">
        <v>1</v>
      </c>
    </row>
    <row r="212" spans="1:21" ht="14.4" customHeight="1" x14ac:dyDescent="0.3">
      <c r="A212" s="659">
        <v>25</v>
      </c>
      <c r="B212" s="660" t="s">
        <v>1608</v>
      </c>
      <c r="C212" s="660">
        <v>89301252</v>
      </c>
      <c r="D212" s="739" t="s">
        <v>2390</v>
      </c>
      <c r="E212" s="740" t="s">
        <v>1763</v>
      </c>
      <c r="F212" s="660" t="s">
        <v>1741</v>
      </c>
      <c r="G212" s="660" t="s">
        <v>2078</v>
      </c>
      <c r="H212" s="660" t="s">
        <v>561</v>
      </c>
      <c r="I212" s="660" t="s">
        <v>2079</v>
      </c>
      <c r="J212" s="660" t="s">
        <v>2080</v>
      </c>
      <c r="K212" s="660" t="s">
        <v>1427</v>
      </c>
      <c r="L212" s="661">
        <v>283.5</v>
      </c>
      <c r="M212" s="661">
        <v>283.5</v>
      </c>
      <c r="N212" s="660">
        <v>1</v>
      </c>
      <c r="O212" s="741">
        <v>0.5</v>
      </c>
      <c r="P212" s="661">
        <v>283.5</v>
      </c>
      <c r="Q212" s="676">
        <v>1</v>
      </c>
      <c r="R212" s="660">
        <v>1</v>
      </c>
      <c r="S212" s="676">
        <v>1</v>
      </c>
      <c r="T212" s="741">
        <v>0.5</v>
      </c>
      <c r="U212" s="699">
        <v>1</v>
      </c>
    </row>
    <row r="213" spans="1:21" ht="14.4" customHeight="1" x14ac:dyDescent="0.3">
      <c r="A213" s="659">
        <v>25</v>
      </c>
      <c r="B213" s="660" t="s">
        <v>1608</v>
      </c>
      <c r="C213" s="660">
        <v>89301252</v>
      </c>
      <c r="D213" s="739" t="s">
        <v>2390</v>
      </c>
      <c r="E213" s="740" t="s">
        <v>1763</v>
      </c>
      <c r="F213" s="660" t="s">
        <v>1741</v>
      </c>
      <c r="G213" s="660" t="s">
        <v>2081</v>
      </c>
      <c r="H213" s="660" t="s">
        <v>561</v>
      </c>
      <c r="I213" s="660" t="s">
        <v>2082</v>
      </c>
      <c r="J213" s="660" t="s">
        <v>2083</v>
      </c>
      <c r="K213" s="660" t="s">
        <v>2084</v>
      </c>
      <c r="L213" s="661">
        <v>0</v>
      </c>
      <c r="M213" s="661">
        <v>0</v>
      </c>
      <c r="N213" s="660">
        <v>1</v>
      </c>
      <c r="O213" s="741">
        <v>0.5</v>
      </c>
      <c r="P213" s="661">
        <v>0</v>
      </c>
      <c r="Q213" s="676"/>
      <c r="R213" s="660">
        <v>1</v>
      </c>
      <c r="S213" s="676">
        <v>1</v>
      </c>
      <c r="T213" s="741">
        <v>0.5</v>
      </c>
      <c r="U213" s="699">
        <v>1</v>
      </c>
    </row>
    <row r="214" spans="1:21" ht="14.4" customHeight="1" x14ac:dyDescent="0.3">
      <c r="A214" s="659">
        <v>25</v>
      </c>
      <c r="B214" s="660" t="s">
        <v>1608</v>
      </c>
      <c r="C214" s="660">
        <v>89301252</v>
      </c>
      <c r="D214" s="739" t="s">
        <v>2390</v>
      </c>
      <c r="E214" s="740" t="s">
        <v>1764</v>
      </c>
      <c r="F214" s="660" t="s">
        <v>1741</v>
      </c>
      <c r="G214" s="660" t="s">
        <v>1787</v>
      </c>
      <c r="H214" s="660" t="s">
        <v>561</v>
      </c>
      <c r="I214" s="660" t="s">
        <v>1788</v>
      </c>
      <c r="J214" s="660" t="s">
        <v>1691</v>
      </c>
      <c r="K214" s="660" t="s">
        <v>1789</v>
      </c>
      <c r="L214" s="661">
        <v>0</v>
      </c>
      <c r="M214" s="661">
        <v>0</v>
      </c>
      <c r="N214" s="660">
        <v>1</v>
      </c>
      <c r="O214" s="741">
        <v>1</v>
      </c>
      <c r="P214" s="661"/>
      <c r="Q214" s="676"/>
      <c r="R214" s="660"/>
      <c r="S214" s="676">
        <v>0</v>
      </c>
      <c r="T214" s="741"/>
      <c r="U214" s="699">
        <v>0</v>
      </c>
    </row>
    <row r="215" spans="1:21" ht="14.4" customHeight="1" x14ac:dyDescent="0.3">
      <c r="A215" s="659">
        <v>25</v>
      </c>
      <c r="B215" s="660" t="s">
        <v>1608</v>
      </c>
      <c r="C215" s="660">
        <v>89301252</v>
      </c>
      <c r="D215" s="739" t="s">
        <v>2390</v>
      </c>
      <c r="E215" s="740" t="s">
        <v>1764</v>
      </c>
      <c r="F215" s="660" t="s">
        <v>1741</v>
      </c>
      <c r="G215" s="660" t="s">
        <v>1787</v>
      </c>
      <c r="H215" s="660" t="s">
        <v>561</v>
      </c>
      <c r="I215" s="660" t="s">
        <v>1401</v>
      </c>
      <c r="J215" s="660" t="s">
        <v>1691</v>
      </c>
      <c r="K215" s="660" t="s">
        <v>1692</v>
      </c>
      <c r="L215" s="661">
        <v>333.31</v>
      </c>
      <c r="M215" s="661">
        <v>12665.780000000002</v>
      </c>
      <c r="N215" s="660">
        <v>38</v>
      </c>
      <c r="O215" s="741">
        <v>37.5</v>
      </c>
      <c r="P215" s="661">
        <v>8666.0600000000031</v>
      </c>
      <c r="Q215" s="676">
        <v>0.6842105263157896</v>
      </c>
      <c r="R215" s="660">
        <v>26</v>
      </c>
      <c r="S215" s="676">
        <v>0.68421052631578949</v>
      </c>
      <c r="T215" s="741">
        <v>26</v>
      </c>
      <c r="U215" s="699">
        <v>0.69333333333333336</v>
      </c>
    </row>
    <row r="216" spans="1:21" ht="14.4" customHeight="1" x14ac:dyDescent="0.3">
      <c r="A216" s="659">
        <v>25</v>
      </c>
      <c r="B216" s="660" t="s">
        <v>1608</v>
      </c>
      <c r="C216" s="660">
        <v>89301252</v>
      </c>
      <c r="D216" s="739" t="s">
        <v>2390</v>
      </c>
      <c r="E216" s="740" t="s">
        <v>1764</v>
      </c>
      <c r="F216" s="660" t="s">
        <v>1741</v>
      </c>
      <c r="G216" s="660" t="s">
        <v>1787</v>
      </c>
      <c r="H216" s="660" t="s">
        <v>561</v>
      </c>
      <c r="I216" s="660" t="s">
        <v>1401</v>
      </c>
      <c r="J216" s="660" t="s">
        <v>1691</v>
      </c>
      <c r="K216" s="660" t="s">
        <v>1692</v>
      </c>
      <c r="L216" s="661">
        <v>156.86000000000001</v>
      </c>
      <c r="M216" s="661">
        <v>3764.6400000000012</v>
      </c>
      <c r="N216" s="660">
        <v>24</v>
      </c>
      <c r="O216" s="741">
        <v>23.5</v>
      </c>
      <c r="P216" s="661">
        <v>2823.4800000000014</v>
      </c>
      <c r="Q216" s="676">
        <v>0.75000000000000011</v>
      </c>
      <c r="R216" s="660">
        <v>18</v>
      </c>
      <c r="S216" s="676">
        <v>0.75</v>
      </c>
      <c r="T216" s="741">
        <v>17.5</v>
      </c>
      <c r="U216" s="699">
        <v>0.74468085106382975</v>
      </c>
    </row>
    <row r="217" spans="1:21" ht="14.4" customHeight="1" x14ac:dyDescent="0.3">
      <c r="A217" s="659">
        <v>25</v>
      </c>
      <c r="B217" s="660" t="s">
        <v>1608</v>
      </c>
      <c r="C217" s="660">
        <v>89301252</v>
      </c>
      <c r="D217" s="739" t="s">
        <v>2390</v>
      </c>
      <c r="E217" s="740" t="s">
        <v>1764</v>
      </c>
      <c r="F217" s="660" t="s">
        <v>1741</v>
      </c>
      <c r="G217" s="660" t="s">
        <v>1787</v>
      </c>
      <c r="H217" s="660" t="s">
        <v>561</v>
      </c>
      <c r="I217" s="660" t="s">
        <v>1790</v>
      </c>
      <c r="J217" s="660" t="s">
        <v>1691</v>
      </c>
      <c r="K217" s="660" t="s">
        <v>1692</v>
      </c>
      <c r="L217" s="661">
        <v>333.31</v>
      </c>
      <c r="M217" s="661">
        <v>3999.7200000000003</v>
      </c>
      <c r="N217" s="660">
        <v>12</v>
      </c>
      <c r="O217" s="741">
        <v>11.5</v>
      </c>
      <c r="P217" s="661">
        <v>2666.48</v>
      </c>
      <c r="Q217" s="676">
        <v>0.66666666666666663</v>
      </c>
      <c r="R217" s="660">
        <v>8</v>
      </c>
      <c r="S217" s="676">
        <v>0.66666666666666663</v>
      </c>
      <c r="T217" s="741">
        <v>8</v>
      </c>
      <c r="U217" s="699">
        <v>0.69565217391304346</v>
      </c>
    </row>
    <row r="218" spans="1:21" ht="14.4" customHeight="1" x14ac:dyDescent="0.3">
      <c r="A218" s="659">
        <v>25</v>
      </c>
      <c r="B218" s="660" t="s">
        <v>1608</v>
      </c>
      <c r="C218" s="660">
        <v>89301252</v>
      </c>
      <c r="D218" s="739" t="s">
        <v>2390</v>
      </c>
      <c r="E218" s="740" t="s">
        <v>1764</v>
      </c>
      <c r="F218" s="660" t="s">
        <v>1741</v>
      </c>
      <c r="G218" s="660" t="s">
        <v>1787</v>
      </c>
      <c r="H218" s="660" t="s">
        <v>561</v>
      </c>
      <c r="I218" s="660" t="s">
        <v>1790</v>
      </c>
      <c r="J218" s="660" t="s">
        <v>1691</v>
      </c>
      <c r="K218" s="660" t="s">
        <v>1692</v>
      </c>
      <c r="L218" s="661">
        <v>156.86000000000001</v>
      </c>
      <c r="M218" s="661">
        <v>16313.439999999995</v>
      </c>
      <c r="N218" s="660">
        <v>104</v>
      </c>
      <c r="O218" s="741">
        <v>99</v>
      </c>
      <c r="P218" s="661">
        <v>9568.4599999999991</v>
      </c>
      <c r="Q218" s="676">
        <v>0.58653846153846168</v>
      </c>
      <c r="R218" s="660">
        <v>61</v>
      </c>
      <c r="S218" s="676">
        <v>0.58653846153846156</v>
      </c>
      <c r="T218" s="741">
        <v>57</v>
      </c>
      <c r="U218" s="699">
        <v>0.5757575757575758</v>
      </c>
    </row>
    <row r="219" spans="1:21" ht="14.4" customHeight="1" x14ac:dyDescent="0.3">
      <c r="A219" s="659">
        <v>25</v>
      </c>
      <c r="B219" s="660" t="s">
        <v>1608</v>
      </c>
      <c r="C219" s="660">
        <v>89301252</v>
      </c>
      <c r="D219" s="739" t="s">
        <v>2390</v>
      </c>
      <c r="E219" s="740" t="s">
        <v>1764</v>
      </c>
      <c r="F219" s="660" t="s">
        <v>1741</v>
      </c>
      <c r="G219" s="660" t="s">
        <v>1795</v>
      </c>
      <c r="H219" s="660" t="s">
        <v>1229</v>
      </c>
      <c r="I219" s="660" t="s">
        <v>1463</v>
      </c>
      <c r="J219" s="660" t="s">
        <v>1464</v>
      </c>
      <c r="K219" s="660" t="s">
        <v>1696</v>
      </c>
      <c r="L219" s="661">
        <v>184.22</v>
      </c>
      <c r="M219" s="661">
        <v>368.44</v>
      </c>
      <c r="N219" s="660">
        <v>2</v>
      </c>
      <c r="O219" s="741">
        <v>2</v>
      </c>
      <c r="P219" s="661">
        <v>368.44</v>
      </c>
      <c r="Q219" s="676">
        <v>1</v>
      </c>
      <c r="R219" s="660">
        <v>2</v>
      </c>
      <c r="S219" s="676">
        <v>1</v>
      </c>
      <c r="T219" s="741">
        <v>2</v>
      </c>
      <c r="U219" s="699">
        <v>1</v>
      </c>
    </row>
    <row r="220" spans="1:21" ht="14.4" customHeight="1" x14ac:dyDescent="0.3">
      <c r="A220" s="659">
        <v>25</v>
      </c>
      <c r="B220" s="660" t="s">
        <v>1608</v>
      </c>
      <c r="C220" s="660">
        <v>89301252</v>
      </c>
      <c r="D220" s="739" t="s">
        <v>2390</v>
      </c>
      <c r="E220" s="740" t="s">
        <v>1764</v>
      </c>
      <c r="F220" s="660" t="s">
        <v>1741</v>
      </c>
      <c r="G220" s="660" t="s">
        <v>2060</v>
      </c>
      <c r="H220" s="660" t="s">
        <v>561</v>
      </c>
      <c r="I220" s="660" t="s">
        <v>2085</v>
      </c>
      <c r="J220" s="660" t="s">
        <v>2062</v>
      </c>
      <c r="K220" s="660" t="s">
        <v>2086</v>
      </c>
      <c r="L220" s="661">
        <v>0</v>
      </c>
      <c r="M220" s="661">
        <v>0</v>
      </c>
      <c r="N220" s="660">
        <v>1</v>
      </c>
      <c r="O220" s="741">
        <v>1</v>
      </c>
      <c r="P220" s="661"/>
      <c r="Q220" s="676"/>
      <c r="R220" s="660"/>
      <c r="S220" s="676">
        <v>0</v>
      </c>
      <c r="T220" s="741"/>
      <c r="U220" s="699">
        <v>0</v>
      </c>
    </row>
    <row r="221" spans="1:21" ht="14.4" customHeight="1" x14ac:dyDescent="0.3">
      <c r="A221" s="659">
        <v>25</v>
      </c>
      <c r="B221" s="660" t="s">
        <v>1608</v>
      </c>
      <c r="C221" s="660">
        <v>89301252</v>
      </c>
      <c r="D221" s="739" t="s">
        <v>2390</v>
      </c>
      <c r="E221" s="740" t="s">
        <v>1764</v>
      </c>
      <c r="F221" s="660" t="s">
        <v>1741</v>
      </c>
      <c r="G221" s="660" t="s">
        <v>2060</v>
      </c>
      <c r="H221" s="660" t="s">
        <v>561</v>
      </c>
      <c r="I221" s="660" t="s">
        <v>2061</v>
      </c>
      <c r="J221" s="660" t="s">
        <v>2062</v>
      </c>
      <c r="K221" s="660" t="s">
        <v>2063</v>
      </c>
      <c r="L221" s="661">
        <v>75.8</v>
      </c>
      <c r="M221" s="661">
        <v>75.8</v>
      </c>
      <c r="N221" s="660">
        <v>1</v>
      </c>
      <c r="O221" s="741">
        <v>1</v>
      </c>
      <c r="P221" s="661"/>
      <c r="Q221" s="676">
        <v>0</v>
      </c>
      <c r="R221" s="660"/>
      <c r="S221" s="676">
        <v>0</v>
      </c>
      <c r="T221" s="741"/>
      <c r="U221" s="699">
        <v>0</v>
      </c>
    </row>
    <row r="222" spans="1:21" ht="14.4" customHeight="1" x14ac:dyDescent="0.3">
      <c r="A222" s="659">
        <v>25</v>
      </c>
      <c r="B222" s="660" t="s">
        <v>1608</v>
      </c>
      <c r="C222" s="660">
        <v>89301252</v>
      </c>
      <c r="D222" s="739" t="s">
        <v>2390</v>
      </c>
      <c r="E222" s="740" t="s">
        <v>1764</v>
      </c>
      <c r="F222" s="660" t="s">
        <v>1741</v>
      </c>
      <c r="G222" s="660" t="s">
        <v>2064</v>
      </c>
      <c r="H222" s="660" t="s">
        <v>561</v>
      </c>
      <c r="I222" s="660" t="s">
        <v>2087</v>
      </c>
      <c r="J222" s="660" t="s">
        <v>857</v>
      </c>
      <c r="K222" s="660" t="s">
        <v>2088</v>
      </c>
      <c r="L222" s="661">
        <v>45.75</v>
      </c>
      <c r="M222" s="661">
        <v>45.75</v>
      </c>
      <c r="N222" s="660">
        <v>1</v>
      </c>
      <c r="O222" s="741">
        <v>1</v>
      </c>
      <c r="P222" s="661">
        <v>45.75</v>
      </c>
      <c r="Q222" s="676">
        <v>1</v>
      </c>
      <c r="R222" s="660">
        <v>1</v>
      </c>
      <c r="S222" s="676">
        <v>1</v>
      </c>
      <c r="T222" s="741">
        <v>1</v>
      </c>
      <c r="U222" s="699">
        <v>1</v>
      </c>
    </row>
    <row r="223" spans="1:21" ht="14.4" customHeight="1" x14ac:dyDescent="0.3">
      <c r="A223" s="659">
        <v>25</v>
      </c>
      <c r="B223" s="660" t="s">
        <v>1608</v>
      </c>
      <c r="C223" s="660">
        <v>89301252</v>
      </c>
      <c r="D223" s="739" t="s">
        <v>2390</v>
      </c>
      <c r="E223" s="740" t="s">
        <v>1764</v>
      </c>
      <c r="F223" s="660" t="s">
        <v>1741</v>
      </c>
      <c r="G223" s="660" t="s">
        <v>1866</v>
      </c>
      <c r="H223" s="660" t="s">
        <v>561</v>
      </c>
      <c r="I223" s="660" t="s">
        <v>2089</v>
      </c>
      <c r="J223" s="660" t="s">
        <v>2090</v>
      </c>
      <c r="K223" s="660" t="s">
        <v>2091</v>
      </c>
      <c r="L223" s="661">
        <v>84.37</v>
      </c>
      <c r="M223" s="661">
        <v>84.37</v>
      </c>
      <c r="N223" s="660">
        <v>1</v>
      </c>
      <c r="O223" s="741">
        <v>1</v>
      </c>
      <c r="P223" s="661"/>
      <c r="Q223" s="676">
        <v>0</v>
      </c>
      <c r="R223" s="660"/>
      <c r="S223" s="676">
        <v>0</v>
      </c>
      <c r="T223" s="741"/>
      <c r="U223" s="699">
        <v>0</v>
      </c>
    </row>
    <row r="224" spans="1:21" ht="14.4" customHeight="1" x14ac:dyDescent="0.3">
      <c r="A224" s="659">
        <v>25</v>
      </c>
      <c r="B224" s="660" t="s">
        <v>1608</v>
      </c>
      <c r="C224" s="660">
        <v>89301252</v>
      </c>
      <c r="D224" s="739" t="s">
        <v>2390</v>
      </c>
      <c r="E224" s="740" t="s">
        <v>1764</v>
      </c>
      <c r="F224" s="660" t="s">
        <v>1741</v>
      </c>
      <c r="G224" s="660" t="s">
        <v>1866</v>
      </c>
      <c r="H224" s="660" t="s">
        <v>561</v>
      </c>
      <c r="I224" s="660" t="s">
        <v>2092</v>
      </c>
      <c r="J224" s="660" t="s">
        <v>2093</v>
      </c>
      <c r="K224" s="660" t="s">
        <v>2094</v>
      </c>
      <c r="L224" s="661">
        <v>94.2</v>
      </c>
      <c r="M224" s="661">
        <v>94.2</v>
      </c>
      <c r="N224" s="660">
        <v>1</v>
      </c>
      <c r="O224" s="741">
        <v>1</v>
      </c>
      <c r="P224" s="661"/>
      <c r="Q224" s="676">
        <v>0</v>
      </c>
      <c r="R224" s="660"/>
      <c r="S224" s="676">
        <v>0</v>
      </c>
      <c r="T224" s="741"/>
      <c r="U224" s="699">
        <v>0</v>
      </c>
    </row>
    <row r="225" spans="1:21" ht="14.4" customHeight="1" x14ac:dyDescent="0.3">
      <c r="A225" s="659">
        <v>25</v>
      </c>
      <c r="B225" s="660" t="s">
        <v>1608</v>
      </c>
      <c r="C225" s="660">
        <v>89301252</v>
      </c>
      <c r="D225" s="739" t="s">
        <v>2390</v>
      </c>
      <c r="E225" s="740" t="s">
        <v>1764</v>
      </c>
      <c r="F225" s="660" t="s">
        <v>1741</v>
      </c>
      <c r="G225" s="660" t="s">
        <v>1796</v>
      </c>
      <c r="H225" s="660" t="s">
        <v>561</v>
      </c>
      <c r="I225" s="660" t="s">
        <v>1797</v>
      </c>
      <c r="J225" s="660" t="s">
        <v>1798</v>
      </c>
      <c r="K225" s="660" t="s">
        <v>1799</v>
      </c>
      <c r="L225" s="661">
        <v>0</v>
      </c>
      <c r="M225" s="661">
        <v>0</v>
      </c>
      <c r="N225" s="660">
        <v>3</v>
      </c>
      <c r="O225" s="741">
        <v>3</v>
      </c>
      <c r="P225" s="661">
        <v>0</v>
      </c>
      <c r="Q225" s="676"/>
      <c r="R225" s="660">
        <v>1</v>
      </c>
      <c r="S225" s="676">
        <v>0.33333333333333331</v>
      </c>
      <c r="T225" s="741">
        <v>1</v>
      </c>
      <c r="U225" s="699">
        <v>0.33333333333333331</v>
      </c>
    </row>
    <row r="226" spans="1:21" ht="14.4" customHeight="1" x14ac:dyDescent="0.3">
      <c r="A226" s="659">
        <v>25</v>
      </c>
      <c r="B226" s="660" t="s">
        <v>1608</v>
      </c>
      <c r="C226" s="660">
        <v>89301252</v>
      </c>
      <c r="D226" s="739" t="s">
        <v>2390</v>
      </c>
      <c r="E226" s="740" t="s">
        <v>1764</v>
      </c>
      <c r="F226" s="660" t="s">
        <v>1741</v>
      </c>
      <c r="G226" s="660" t="s">
        <v>1796</v>
      </c>
      <c r="H226" s="660" t="s">
        <v>561</v>
      </c>
      <c r="I226" s="660" t="s">
        <v>1117</v>
      </c>
      <c r="J226" s="660" t="s">
        <v>1798</v>
      </c>
      <c r="K226" s="660" t="s">
        <v>1943</v>
      </c>
      <c r="L226" s="661">
        <v>117.71</v>
      </c>
      <c r="M226" s="661">
        <v>117.71</v>
      </c>
      <c r="N226" s="660">
        <v>1</v>
      </c>
      <c r="O226" s="741">
        <v>1</v>
      </c>
      <c r="P226" s="661">
        <v>117.71</v>
      </c>
      <c r="Q226" s="676">
        <v>1</v>
      </c>
      <c r="R226" s="660">
        <v>1</v>
      </c>
      <c r="S226" s="676">
        <v>1</v>
      </c>
      <c r="T226" s="741">
        <v>1</v>
      </c>
      <c r="U226" s="699">
        <v>1</v>
      </c>
    </row>
    <row r="227" spans="1:21" ht="14.4" customHeight="1" x14ac:dyDescent="0.3">
      <c r="A227" s="659">
        <v>25</v>
      </c>
      <c r="B227" s="660" t="s">
        <v>1608</v>
      </c>
      <c r="C227" s="660">
        <v>89301252</v>
      </c>
      <c r="D227" s="739" t="s">
        <v>2390</v>
      </c>
      <c r="E227" s="740" t="s">
        <v>1764</v>
      </c>
      <c r="F227" s="660" t="s">
        <v>1741</v>
      </c>
      <c r="G227" s="660" t="s">
        <v>1796</v>
      </c>
      <c r="H227" s="660" t="s">
        <v>561</v>
      </c>
      <c r="I227" s="660" t="s">
        <v>1117</v>
      </c>
      <c r="J227" s="660" t="s">
        <v>2095</v>
      </c>
      <c r="K227" s="660" t="s">
        <v>1943</v>
      </c>
      <c r="L227" s="661">
        <v>117.71</v>
      </c>
      <c r="M227" s="661">
        <v>117.71</v>
      </c>
      <c r="N227" s="660">
        <v>1</v>
      </c>
      <c r="O227" s="741">
        <v>0.5</v>
      </c>
      <c r="P227" s="661">
        <v>117.71</v>
      </c>
      <c r="Q227" s="676">
        <v>1</v>
      </c>
      <c r="R227" s="660">
        <v>1</v>
      </c>
      <c r="S227" s="676">
        <v>1</v>
      </c>
      <c r="T227" s="741">
        <v>0.5</v>
      </c>
      <c r="U227" s="699">
        <v>1</v>
      </c>
    </row>
    <row r="228" spans="1:21" ht="14.4" customHeight="1" x14ac:dyDescent="0.3">
      <c r="A228" s="659">
        <v>25</v>
      </c>
      <c r="B228" s="660" t="s">
        <v>1608</v>
      </c>
      <c r="C228" s="660">
        <v>89301252</v>
      </c>
      <c r="D228" s="739" t="s">
        <v>2390</v>
      </c>
      <c r="E228" s="740" t="s">
        <v>1764</v>
      </c>
      <c r="F228" s="660" t="s">
        <v>1741</v>
      </c>
      <c r="G228" s="660" t="s">
        <v>2096</v>
      </c>
      <c r="H228" s="660" t="s">
        <v>561</v>
      </c>
      <c r="I228" s="660" t="s">
        <v>2097</v>
      </c>
      <c r="J228" s="660" t="s">
        <v>2098</v>
      </c>
      <c r="K228" s="660" t="s">
        <v>2099</v>
      </c>
      <c r="L228" s="661">
        <v>0</v>
      </c>
      <c r="M228" s="661">
        <v>0</v>
      </c>
      <c r="N228" s="660">
        <v>1</v>
      </c>
      <c r="O228" s="741">
        <v>1</v>
      </c>
      <c r="P228" s="661"/>
      <c r="Q228" s="676"/>
      <c r="R228" s="660"/>
      <c r="S228" s="676">
        <v>0</v>
      </c>
      <c r="T228" s="741"/>
      <c r="U228" s="699">
        <v>0</v>
      </c>
    </row>
    <row r="229" spans="1:21" ht="14.4" customHeight="1" x14ac:dyDescent="0.3">
      <c r="A229" s="659">
        <v>25</v>
      </c>
      <c r="B229" s="660" t="s">
        <v>1608</v>
      </c>
      <c r="C229" s="660">
        <v>89301252</v>
      </c>
      <c r="D229" s="739" t="s">
        <v>2390</v>
      </c>
      <c r="E229" s="740" t="s">
        <v>1764</v>
      </c>
      <c r="F229" s="660" t="s">
        <v>1741</v>
      </c>
      <c r="G229" s="660" t="s">
        <v>1878</v>
      </c>
      <c r="H229" s="660" t="s">
        <v>561</v>
      </c>
      <c r="I229" s="660" t="s">
        <v>969</v>
      </c>
      <c r="J229" s="660" t="s">
        <v>970</v>
      </c>
      <c r="K229" s="660" t="s">
        <v>1879</v>
      </c>
      <c r="L229" s="661">
        <v>71.2</v>
      </c>
      <c r="M229" s="661">
        <v>284.8</v>
      </c>
      <c r="N229" s="660">
        <v>4</v>
      </c>
      <c r="O229" s="741">
        <v>3</v>
      </c>
      <c r="P229" s="661">
        <v>142.4</v>
      </c>
      <c r="Q229" s="676">
        <v>0.5</v>
      </c>
      <c r="R229" s="660">
        <v>2</v>
      </c>
      <c r="S229" s="676">
        <v>0.5</v>
      </c>
      <c r="T229" s="741">
        <v>2</v>
      </c>
      <c r="U229" s="699">
        <v>0.66666666666666663</v>
      </c>
    </row>
    <row r="230" spans="1:21" ht="14.4" customHeight="1" x14ac:dyDescent="0.3">
      <c r="A230" s="659">
        <v>25</v>
      </c>
      <c r="B230" s="660" t="s">
        <v>1608</v>
      </c>
      <c r="C230" s="660">
        <v>89301252</v>
      </c>
      <c r="D230" s="739" t="s">
        <v>2390</v>
      </c>
      <c r="E230" s="740" t="s">
        <v>1764</v>
      </c>
      <c r="F230" s="660" t="s">
        <v>1741</v>
      </c>
      <c r="G230" s="660" t="s">
        <v>1880</v>
      </c>
      <c r="H230" s="660" t="s">
        <v>561</v>
      </c>
      <c r="I230" s="660" t="s">
        <v>1881</v>
      </c>
      <c r="J230" s="660" t="s">
        <v>1882</v>
      </c>
      <c r="K230" s="660" t="s">
        <v>1883</v>
      </c>
      <c r="L230" s="661">
        <v>31.4</v>
      </c>
      <c r="M230" s="661">
        <v>31.4</v>
      </c>
      <c r="N230" s="660">
        <v>1</v>
      </c>
      <c r="O230" s="741">
        <v>1</v>
      </c>
      <c r="P230" s="661">
        <v>31.4</v>
      </c>
      <c r="Q230" s="676">
        <v>1</v>
      </c>
      <c r="R230" s="660">
        <v>1</v>
      </c>
      <c r="S230" s="676">
        <v>1</v>
      </c>
      <c r="T230" s="741">
        <v>1</v>
      </c>
      <c r="U230" s="699">
        <v>1</v>
      </c>
    </row>
    <row r="231" spans="1:21" ht="14.4" customHeight="1" x14ac:dyDescent="0.3">
      <c r="A231" s="659">
        <v>25</v>
      </c>
      <c r="B231" s="660" t="s">
        <v>1608</v>
      </c>
      <c r="C231" s="660">
        <v>89301252</v>
      </c>
      <c r="D231" s="739" t="s">
        <v>2390</v>
      </c>
      <c r="E231" s="740" t="s">
        <v>1764</v>
      </c>
      <c r="F231" s="660" t="s">
        <v>1741</v>
      </c>
      <c r="G231" s="660" t="s">
        <v>1880</v>
      </c>
      <c r="H231" s="660" t="s">
        <v>561</v>
      </c>
      <c r="I231" s="660" t="s">
        <v>2100</v>
      </c>
      <c r="J231" s="660" t="s">
        <v>2101</v>
      </c>
      <c r="K231" s="660" t="s">
        <v>2102</v>
      </c>
      <c r="L231" s="661">
        <v>38.549999999999997</v>
      </c>
      <c r="M231" s="661">
        <v>38.549999999999997</v>
      </c>
      <c r="N231" s="660">
        <v>1</v>
      </c>
      <c r="O231" s="741">
        <v>1</v>
      </c>
      <c r="P231" s="661">
        <v>38.549999999999997</v>
      </c>
      <c r="Q231" s="676">
        <v>1</v>
      </c>
      <c r="R231" s="660">
        <v>1</v>
      </c>
      <c r="S231" s="676">
        <v>1</v>
      </c>
      <c r="T231" s="741">
        <v>1</v>
      </c>
      <c r="U231" s="699">
        <v>1</v>
      </c>
    </row>
    <row r="232" spans="1:21" ht="14.4" customHeight="1" x14ac:dyDescent="0.3">
      <c r="A232" s="659">
        <v>25</v>
      </c>
      <c r="B232" s="660" t="s">
        <v>1608</v>
      </c>
      <c r="C232" s="660">
        <v>89301252</v>
      </c>
      <c r="D232" s="739" t="s">
        <v>2390</v>
      </c>
      <c r="E232" s="740" t="s">
        <v>1764</v>
      </c>
      <c r="F232" s="660" t="s">
        <v>1741</v>
      </c>
      <c r="G232" s="660" t="s">
        <v>1791</v>
      </c>
      <c r="H232" s="660" t="s">
        <v>1229</v>
      </c>
      <c r="I232" s="660" t="s">
        <v>1475</v>
      </c>
      <c r="J232" s="660" t="s">
        <v>1476</v>
      </c>
      <c r="K232" s="660" t="s">
        <v>1477</v>
      </c>
      <c r="L232" s="661">
        <v>154.01</v>
      </c>
      <c r="M232" s="661">
        <v>6776.4400000000014</v>
      </c>
      <c r="N232" s="660">
        <v>44</v>
      </c>
      <c r="O232" s="741">
        <v>42</v>
      </c>
      <c r="P232" s="661">
        <v>4312.2800000000016</v>
      </c>
      <c r="Q232" s="676">
        <v>0.63636363636363646</v>
      </c>
      <c r="R232" s="660">
        <v>28</v>
      </c>
      <c r="S232" s="676">
        <v>0.63636363636363635</v>
      </c>
      <c r="T232" s="741">
        <v>26</v>
      </c>
      <c r="U232" s="699">
        <v>0.61904761904761907</v>
      </c>
    </row>
    <row r="233" spans="1:21" ht="14.4" customHeight="1" x14ac:dyDescent="0.3">
      <c r="A233" s="659">
        <v>25</v>
      </c>
      <c r="B233" s="660" t="s">
        <v>1608</v>
      </c>
      <c r="C233" s="660">
        <v>89301252</v>
      </c>
      <c r="D233" s="739" t="s">
        <v>2390</v>
      </c>
      <c r="E233" s="740" t="s">
        <v>1764</v>
      </c>
      <c r="F233" s="660" t="s">
        <v>1741</v>
      </c>
      <c r="G233" s="660" t="s">
        <v>1791</v>
      </c>
      <c r="H233" s="660" t="s">
        <v>1229</v>
      </c>
      <c r="I233" s="660" t="s">
        <v>1822</v>
      </c>
      <c r="J233" s="660" t="s">
        <v>1823</v>
      </c>
      <c r="K233" s="660" t="s">
        <v>1824</v>
      </c>
      <c r="L233" s="661">
        <v>77.010000000000005</v>
      </c>
      <c r="M233" s="661">
        <v>385.05000000000007</v>
      </c>
      <c r="N233" s="660">
        <v>5</v>
      </c>
      <c r="O233" s="741">
        <v>2</v>
      </c>
      <c r="P233" s="661">
        <v>231.03000000000003</v>
      </c>
      <c r="Q233" s="676">
        <v>0.6</v>
      </c>
      <c r="R233" s="660">
        <v>3</v>
      </c>
      <c r="S233" s="676">
        <v>0.6</v>
      </c>
      <c r="T233" s="741">
        <v>1</v>
      </c>
      <c r="U233" s="699">
        <v>0.5</v>
      </c>
    </row>
    <row r="234" spans="1:21" ht="14.4" customHeight="1" x14ac:dyDescent="0.3">
      <c r="A234" s="659">
        <v>25</v>
      </c>
      <c r="B234" s="660" t="s">
        <v>1608</v>
      </c>
      <c r="C234" s="660">
        <v>89301252</v>
      </c>
      <c r="D234" s="739" t="s">
        <v>2390</v>
      </c>
      <c r="E234" s="740" t="s">
        <v>1764</v>
      </c>
      <c r="F234" s="660" t="s">
        <v>1741</v>
      </c>
      <c r="G234" s="660" t="s">
        <v>1965</v>
      </c>
      <c r="H234" s="660" t="s">
        <v>561</v>
      </c>
      <c r="I234" s="660" t="s">
        <v>1969</v>
      </c>
      <c r="J234" s="660" t="s">
        <v>1970</v>
      </c>
      <c r="K234" s="660" t="s">
        <v>1971</v>
      </c>
      <c r="L234" s="661">
        <v>98.84</v>
      </c>
      <c r="M234" s="661">
        <v>197.68</v>
      </c>
      <c r="N234" s="660">
        <v>2</v>
      </c>
      <c r="O234" s="741">
        <v>2</v>
      </c>
      <c r="P234" s="661">
        <v>98.84</v>
      </c>
      <c r="Q234" s="676">
        <v>0.5</v>
      </c>
      <c r="R234" s="660">
        <v>1</v>
      </c>
      <c r="S234" s="676">
        <v>0.5</v>
      </c>
      <c r="T234" s="741">
        <v>1</v>
      </c>
      <c r="U234" s="699">
        <v>0.5</v>
      </c>
    </row>
    <row r="235" spans="1:21" ht="14.4" customHeight="1" x14ac:dyDescent="0.3">
      <c r="A235" s="659">
        <v>25</v>
      </c>
      <c r="B235" s="660" t="s">
        <v>1608</v>
      </c>
      <c r="C235" s="660">
        <v>89301252</v>
      </c>
      <c r="D235" s="739" t="s">
        <v>2390</v>
      </c>
      <c r="E235" s="740" t="s">
        <v>1764</v>
      </c>
      <c r="F235" s="660" t="s">
        <v>1741</v>
      </c>
      <c r="G235" s="660" t="s">
        <v>1792</v>
      </c>
      <c r="H235" s="660" t="s">
        <v>1229</v>
      </c>
      <c r="I235" s="660" t="s">
        <v>1793</v>
      </c>
      <c r="J235" s="660" t="s">
        <v>665</v>
      </c>
      <c r="K235" s="660" t="s">
        <v>1794</v>
      </c>
      <c r="L235" s="661">
        <v>48.31</v>
      </c>
      <c r="M235" s="661">
        <v>386.48</v>
      </c>
      <c r="N235" s="660">
        <v>8</v>
      </c>
      <c r="O235" s="741">
        <v>6</v>
      </c>
      <c r="P235" s="661">
        <v>193.24</v>
      </c>
      <c r="Q235" s="676">
        <v>0.5</v>
      </c>
      <c r="R235" s="660">
        <v>4</v>
      </c>
      <c r="S235" s="676">
        <v>0.5</v>
      </c>
      <c r="T235" s="741">
        <v>3</v>
      </c>
      <c r="U235" s="699">
        <v>0.5</v>
      </c>
    </row>
    <row r="236" spans="1:21" ht="14.4" customHeight="1" x14ac:dyDescent="0.3">
      <c r="A236" s="659">
        <v>25</v>
      </c>
      <c r="B236" s="660" t="s">
        <v>1608</v>
      </c>
      <c r="C236" s="660">
        <v>89301252</v>
      </c>
      <c r="D236" s="739" t="s">
        <v>2390</v>
      </c>
      <c r="E236" s="740" t="s">
        <v>1764</v>
      </c>
      <c r="F236" s="660" t="s">
        <v>1741</v>
      </c>
      <c r="G236" s="660" t="s">
        <v>1792</v>
      </c>
      <c r="H236" s="660" t="s">
        <v>1229</v>
      </c>
      <c r="I236" s="660" t="s">
        <v>1793</v>
      </c>
      <c r="J236" s="660" t="s">
        <v>665</v>
      </c>
      <c r="K236" s="660" t="s">
        <v>1794</v>
      </c>
      <c r="L236" s="661">
        <v>29.78</v>
      </c>
      <c r="M236" s="661">
        <v>178.68</v>
      </c>
      <c r="N236" s="660">
        <v>6</v>
      </c>
      <c r="O236" s="741">
        <v>3</v>
      </c>
      <c r="P236" s="661">
        <v>119.12</v>
      </c>
      <c r="Q236" s="676">
        <v>0.66666666666666663</v>
      </c>
      <c r="R236" s="660">
        <v>4</v>
      </c>
      <c r="S236" s="676">
        <v>0.66666666666666663</v>
      </c>
      <c r="T236" s="741">
        <v>2</v>
      </c>
      <c r="U236" s="699">
        <v>0.66666666666666663</v>
      </c>
    </row>
    <row r="237" spans="1:21" ht="14.4" customHeight="1" x14ac:dyDescent="0.3">
      <c r="A237" s="659">
        <v>25</v>
      </c>
      <c r="B237" s="660" t="s">
        <v>1608</v>
      </c>
      <c r="C237" s="660">
        <v>89301252</v>
      </c>
      <c r="D237" s="739" t="s">
        <v>2390</v>
      </c>
      <c r="E237" s="740" t="s">
        <v>1764</v>
      </c>
      <c r="F237" s="660" t="s">
        <v>1741</v>
      </c>
      <c r="G237" s="660" t="s">
        <v>1792</v>
      </c>
      <c r="H237" s="660" t="s">
        <v>1229</v>
      </c>
      <c r="I237" s="660" t="s">
        <v>1793</v>
      </c>
      <c r="J237" s="660" t="s">
        <v>665</v>
      </c>
      <c r="K237" s="660" t="s">
        <v>1794</v>
      </c>
      <c r="L237" s="661">
        <v>25.32</v>
      </c>
      <c r="M237" s="661">
        <v>25.32</v>
      </c>
      <c r="N237" s="660">
        <v>1</v>
      </c>
      <c r="O237" s="741">
        <v>1</v>
      </c>
      <c r="P237" s="661">
        <v>25.32</v>
      </c>
      <c r="Q237" s="676">
        <v>1</v>
      </c>
      <c r="R237" s="660">
        <v>1</v>
      </c>
      <c r="S237" s="676">
        <v>1</v>
      </c>
      <c r="T237" s="741">
        <v>1</v>
      </c>
      <c r="U237" s="699">
        <v>1</v>
      </c>
    </row>
    <row r="238" spans="1:21" ht="14.4" customHeight="1" x14ac:dyDescent="0.3">
      <c r="A238" s="659">
        <v>25</v>
      </c>
      <c r="B238" s="660" t="s">
        <v>1608</v>
      </c>
      <c r="C238" s="660">
        <v>89301252</v>
      </c>
      <c r="D238" s="739" t="s">
        <v>2390</v>
      </c>
      <c r="E238" s="740" t="s">
        <v>1764</v>
      </c>
      <c r="F238" s="660" t="s">
        <v>1741</v>
      </c>
      <c r="G238" s="660" t="s">
        <v>1792</v>
      </c>
      <c r="H238" s="660" t="s">
        <v>1229</v>
      </c>
      <c r="I238" s="660" t="s">
        <v>1235</v>
      </c>
      <c r="J238" s="660" t="s">
        <v>665</v>
      </c>
      <c r="K238" s="660" t="s">
        <v>1711</v>
      </c>
      <c r="L238" s="661">
        <v>96.63</v>
      </c>
      <c r="M238" s="661">
        <v>96.63</v>
      </c>
      <c r="N238" s="660">
        <v>1</v>
      </c>
      <c r="O238" s="741">
        <v>1</v>
      </c>
      <c r="P238" s="661">
        <v>96.63</v>
      </c>
      <c r="Q238" s="676">
        <v>1</v>
      </c>
      <c r="R238" s="660">
        <v>1</v>
      </c>
      <c r="S238" s="676">
        <v>1</v>
      </c>
      <c r="T238" s="741">
        <v>1</v>
      </c>
      <c r="U238" s="699">
        <v>1</v>
      </c>
    </row>
    <row r="239" spans="1:21" ht="14.4" customHeight="1" x14ac:dyDescent="0.3">
      <c r="A239" s="659">
        <v>25</v>
      </c>
      <c r="B239" s="660" t="s">
        <v>1608</v>
      </c>
      <c r="C239" s="660">
        <v>89301252</v>
      </c>
      <c r="D239" s="739" t="s">
        <v>2390</v>
      </c>
      <c r="E239" s="740" t="s">
        <v>1764</v>
      </c>
      <c r="F239" s="660" t="s">
        <v>1741</v>
      </c>
      <c r="G239" s="660" t="s">
        <v>1792</v>
      </c>
      <c r="H239" s="660" t="s">
        <v>1229</v>
      </c>
      <c r="I239" s="660" t="s">
        <v>1235</v>
      </c>
      <c r="J239" s="660" t="s">
        <v>665</v>
      </c>
      <c r="K239" s="660" t="s">
        <v>1711</v>
      </c>
      <c r="L239" s="661">
        <v>59.55</v>
      </c>
      <c r="M239" s="661">
        <v>119.1</v>
      </c>
      <c r="N239" s="660">
        <v>2</v>
      </c>
      <c r="O239" s="741">
        <v>1.5</v>
      </c>
      <c r="P239" s="661">
        <v>119.1</v>
      </c>
      <c r="Q239" s="676">
        <v>1</v>
      </c>
      <c r="R239" s="660">
        <v>2</v>
      </c>
      <c r="S239" s="676">
        <v>1</v>
      </c>
      <c r="T239" s="741">
        <v>1.5</v>
      </c>
      <c r="U239" s="699">
        <v>1</v>
      </c>
    </row>
    <row r="240" spans="1:21" ht="14.4" customHeight="1" x14ac:dyDescent="0.3">
      <c r="A240" s="659">
        <v>25</v>
      </c>
      <c r="B240" s="660" t="s">
        <v>1608</v>
      </c>
      <c r="C240" s="660">
        <v>89301252</v>
      </c>
      <c r="D240" s="739" t="s">
        <v>2390</v>
      </c>
      <c r="E240" s="740" t="s">
        <v>1764</v>
      </c>
      <c r="F240" s="660" t="s">
        <v>1741</v>
      </c>
      <c r="G240" s="660" t="s">
        <v>1792</v>
      </c>
      <c r="H240" s="660" t="s">
        <v>1229</v>
      </c>
      <c r="I240" s="660" t="s">
        <v>1235</v>
      </c>
      <c r="J240" s="660" t="s">
        <v>665</v>
      </c>
      <c r="K240" s="660" t="s">
        <v>1711</v>
      </c>
      <c r="L240" s="661">
        <v>50.62</v>
      </c>
      <c r="M240" s="661">
        <v>151.85999999999999</v>
      </c>
      <c r="N240" s="660">
        <v>3</v>
      </c>
      <c r="O240" s="741">
        <v>3</v>
      </c>
      <c r="P240" s="661">
        <v>50.62</v>
      </c>
      <c r="Q240" s="676">
        <v>0.33333333333333337</v>
      </c>
      <c r="R240" s="660">
        <v>1</v>
      </c>
      <c r="S240" s="676">
        <v>0.33333333333333331</v>
      </c>
      <c r="T240" s="741">
        <v>1</v>
      </c>
      <c r="U240" s="699">
        <v>0.33333333333333331</v>
      </c>
    </row>
    <row r="241" spans="1:21" ht="14.4" customHeight="1" x14ac:dyDescent="0.3">
      <c r="A241" s="659">
        <v>25</v>
      </c>
      <c r="B241" s="660" t="s">
        <v>1608</v>
      </c>
      <c r="C241" s="660">
        <v>89301252</v>
      </c>
      <c r="D241" s="739" t="s">
        <v>2390</v>
      </c>
      <c r="E241" s="740" t="s">
        <v>1764</v>
      </c>
      <c r="F241" s="660" t="s">
        <v>1741</v>
      </c>
      <c r="G241" s="660" t="s">
        <v>1792</v>
      </c>
      <c r="H241" s="660" t="s">
        <v>561</v>
      </c>
      <c r="I241" s="660" t="s">
        <v>1134</v>
      </c>
      <c r="J241" s="660" t="s">
        <v>665</v>
      </c>
      <c r="K241" s="660" t="s">
        <v>1802</v>
      </c>
      <c r="L241" s="661">
        <v>96.63</v>
      </c>
      <c r="M241" s="661">
        <v>96.63</v>
      </c>
      <c r="N241" s="660">
        <v>1</v>
      </c>
      <c r="O241" s="741">
        <v>1</v>
      </c>
      <c r="P241" s="661"/>
      <c r="Q241" s="676">
        <v>0</v>
      </c>
      <c r="R241" s="660"/>
      <c r="S241" s="676">
        <v>0</v>
      </c>
      <c r="T241" s="741"/>
      <c r="U241" s="699">
        <v>0</v>
      </c>
    </row>
    <row r="242" spans="1:21" ht="14.4" customHeight="1" x14ac:dyDescent="0.3">
      <c r="A242" s="659">
        <v>25</v>
      </c>
      <c r="B242" s="660" t="s">
        <v>1608</v>
      </c>
      <c r="C242" s="660">
        <v>89301252</v>
      </c>
      <c r="D242" s="739" t="s">
        <v>2390</v>
      </c>
      <c r="E242" s="740" t="s">
        <v>1764</v>
      </c>
      <c r="F242" s="660" t="s">
        <v>1741</v>
      </c>
      <c r="G242" s="660" t="s">
        <v>1792</v>
      </c>
      <c r="H242" s="660" t="s">
        <v>561</v>
      </c>
      <c r="I242" s="660" t="s">
        <v>664</v>
      </c>
      <c r="J242" s="660" t="s">
        <v>665</v>
      </c>
      <c r="K242" s="660" t="s">
        <v>1849</v>
      </c>
      <c r="L242" s="661">
        <v>48.31</v>
      </c>
      <c r="M242" s="661">
        <v>96.62</v>
      </c>
      <c r="N242" s="660">
        <v>2</v>
      </c>
      <c r="O242" s="741">
        <v>1.5</v>
      </c>
      <c r="P242" s="661">
        <v>48.31</v>
      </c>
      <c r="Q242" s="676">
        <v>0.5</v>
      </c>
      <c r="R242" s="660">
        <v>1</v>
      </c>
      <c r="S242" s="676">
        <v>0.5</v>
      </c>
      <c r="T242" s="741">
        <v>0.5</v>
      </c>
      <c r="U242" s="699">
        <v>0.33333333333333331</v>
      </c>
    </row>
    <row r="243" spans="1:21" ht="14.4" customHeight="1" x14ac:dyDescent="0.3">
      <c r="A243" s="659">
        <v>25</v>
      </c>
      <c r="B243" s="660" t="s">
        <v>1608</v>
      </c>
      <c r="C243" s="660">
        <v>89301252</v>
      </c>
      <c r="D243" s="739" t="s">
        <v>2390</v>
      </c>
      <c r="E243" s="740" t="s">
        <v>1764</v>
      </c>
      <c r="F243" s="660" t="s">
        <v>1741</v>
      </c>
      <c r="G243" s="660" t="s">
        <v>1792</v>
      </c>
      <c r="H243" s="660" t="s">
        <v>561</v>
      </c>
      <c r="I243" s="660" t="s">
        <v>664</v>
      </c>
      <c r="J243" s="660" t="s">
        <v>665</v>
      </c>
      <c r="K243" s="660" t="s">
        <v>1849</v>
      </c>
      <c r="L243" s="661">
        <v>29.78</v>
      </c>
      <c r="M243" s="661">
        <v>29.78</v>
      </c>
      <c r="N243" s="660">
        <v>1</v>
      </c>
      <c r="O243" s="741">
        <v>1</v>
      </c>
      <c r="P243" s="661"/>
      <c r="Q243" s="676">
        <v>0</v>
      </c>
      <c r="R243" s="660"/>
      <c r="S243" s="676">
        <v>0</v>
      </c>
      <c r="T243" s="741"/>
      <c r="U243" s="699">
        <v>0</v>
      </c>
    </row>
    <row r="244" spans="1:21" ht="14.4" customHeight="1" x14ac:dyDescent="0.3">
      <c r="A244" s="659">
        <v>25</v>
      </c>
      <c r="B244" s="660" t="s">
        <v>1608</v>
      </c>
      <c r="C244" s="660">
        <v>89301252</v>
      </c>
      <c r="D244" s="739" t="s">
        <v>2390</v>
      </c>
      <c r="E244" s="740" t="s">
        <v>1764</v>
      </c>
      <c r="F244" s="660" t="s">
        <v>1741</v>
      </c>
      <c r="G244" s="660" t="s">
        <v>2103</v>
      </c>
      <c r="H244" s="660" t="s">
        <v>561</v>
      </c>
      <c r="I244" s="660" t="s">
        <v>2104</v>
      </c>
      <c r="J244" s="660" t="s">
        <v>2105</v>
      </c>
      <c r="K244" s="660" t="s">
        <v>2106</v>
      </c>
      <c r="L244" s="661">
        <v>0</v>
      </c>
      <c r="M244" s="661">
        <v>0</v>
      </c>
      <c r="N244" s="660">
        <v>1</v>
      </c>
      <c r="O244" s="741">
        <v>1</v>
      </c>
      <c r="P244" s="661">
        <v>0</v>
      </c>
      <c r="Q244" s="676"/>
      <c r="R244" s="660">
        <v>1</v>
      </c>
      <c r="S244" s="676">
        <v>1</v>
      </c>
      <c r="T244" s="741">
        <v>1</v>
      </c>
      <c r="U244" s="699">
        <v>1</v>
      </c>
    </row>
    <row r="245" spans="1:21" ht="14.4" customHeight="1" x14ac:dyDescent="0.3">
      <c r="A245" s="659">
        <v>25</v>
      </c>
      <c r="B245" s="660" t="s">
        <v>1608</v>
      </c>
      <c r="C245" s="660">
        <v>89301252</v>
      </c>
      <c r="D245" s="739" t="s">
        <v>2390</v>
      </c>
      <c r="E245" s="740" t="s">
        <v>1764</v>
      </c>
      <c r="F245" s="660" t="s">
        <v>1741</v>
      </c>
      <c r="G245" s="660" t="s">
        <v>1814</v>
      </c>
      <c r="H245" s="660" t="s">
        <v>561</v>
      </c>
      <c r="I245" s="660" t="s">
        <v>1978</v>
      </c>
      <c r="J245" s="660" t="s">
        <v>1200</v>
      </c>
      <c r="K245" s="660" t="s">
        <v>1979</v>
      </c>
      <c r="L245" s="661">
        <v>56.69</v>
      </c>
      <c r="M245" s="661">
        <v>56.69</v>
      </c>
      <c r="N245" s="660">
        <v>1</v>
      </c>
      <c r="O245" s="741">
        <v>1</v>
      </c>
      <c r="P245" s="661"/>
      <c r="Q245" s="676">
        <v>0</v>
      </c>
      <c r="R245" s="660"/>
      <c r="S245" s="676">
        <v>0</v>
      </c>
      <c r="T245" s="741"/>
      <c r="U245" s="699">
        <v>0</v>
      </c>
    </row>
    <row r="246" spans="1:21" ht="14.4" customHeight="1" x14ac:dyDescent="0.3">
      <c r="A246" s="659">
        <v>25</v>
      </c>
      <c r="B246" s="660" t="s">
        <v>1608</v>
      </c>
      <c r="C246" s="660">
        <v>89301252</v>
      </c>
      <c r="D246" s="739" t="s">
        <v>2390</v>
      </c>
      <c r="E246" s="740" t="s">
        <v>1764</v>
      </c>
      <c r="F246" s="660" t="s">
        <v>1741</v>
      </c>
      <c r="G246" s="660" t="s">
        <v>1814</v>
      </c>
      <c r="H246" s="660" t="s">
        <v>561</v>
      </c>
      <c r="I246" s="660" t="s">
        <v>1815</v>
      </c>
      <c r="J246" s="660" t="s">
        <v>1200</v>
      </c>
      <c r="K246" s="660" t="s">
        <v>1816</v>
      </c>
      <c r="L246" s="661">
        <v>0</v>
      </c>
      <c r="M246" s="661">
        <v>0</v>
      </c>
      <c r="N246" s="660">
        <v>1</v>
      </c>
      <c r="O246" s="741">
        <v>1</v>
      </c>
      <c r="P246" s="661">
        <v>0</v>
      </c>
      <c r="Q246" s="676"/>
      <c r="R246" s="660">
        <v>1</v>
      </c>
      <c r="S246" s="676">
        <v>1</v>
      </c>
      <c r="T246" s="741">
        <v>1</v>
      </c>
      <c r="U246" s="699">
        <v>1</v>
      </c>
    </row>
    <row r="247" spans="1:21" ht="14.4" customHeight="1" x14ac:dyDescent="0.3">
      <c r="A247" s="659">
        <v>25</v>
      </c>
      <c r="B247" s="660" t="s">
        <v>1608</v>
      </c>
      <c r="C247" s="660">
        <v>89301252</v>
      </c>
      <c r="D247" s="739" t="s">
        <v>2390</v>
      </c>
      <c r="E247" s="740" t="s">
        <v>1764</v>
      </c>
      <c r="F247" s="660" t="s">
        <v>1741</v>
      </c>
      <c r="G247" s="660" t="s">
        <v>2107</v>
      </c>
      <c r="H247" s="660" t="s">
        <v>561</v>
      </c>
      <c r="I247" s="660" t="s">
        <v>2108</v>
      </c>
      <c r="J247" s="660" t="s">
        <v>2109</v>
      </c>
      <c r="K247" s="660" t="s">
        <v>2110</v>
      </c>
      <c r="L247" s="661">
        <v>22.88</v>
      </c>
      <c r="M247" s="661">
        <v>22.88</v>
      </c>
      <c r="N247" s="660">
        <v>1</v>
      </c>
      <c r="O247" s="741">
        <v>1</v>
      </c>
      <c r="P247" s="661">
        <v>22.88</v>
      </c>
      <c r="Q247" s="676">
        <v>1</v>
      </c>
      <c r="R247" s="660">
        <v>1</v>
      </c>
      <c r="S247" s="676">
        <v>1</v>
      </c>
      <c r="T247" s="741">
        <v>1</v>
      </c>
      <c r="U247" s="699">
        <v>1</v>
      </c>
    </row>
    <row r="248" spans="1:21" ht="14.4" customHeight="1" x14ac:dyDescent="0.3">
      <c r="A248" s="659">
        <v>25</v>
      </c>
      <c r="B248" s="660" t="s">
        <v>1608</v>
      </c>
      <c r="C248" s="660">
        <v>89301252</v>
      </c>
      <c r="D248" s="739" t="s">
        <v>2390</v>
      </c>
      <c r="E248" s="740" t="s">
        <v>1764</v>
      </c>
      <c r="F248" s="660" t="s">
        <v>1741</v>
      </c>
      <c r="G248" s="660" t="s">
        <v>2111</v>
      </c>
      <c r="H248" s="660" t="s">
        <v>561</v>
      </c>
      <c r="I248" s="660" t="s">
        <v>2112</v>
      </c>
      <c r="J248" s="660" t="s">
        <v>2113</v>
      </c>
      <c r="K248" s="660" t="s">
        <v>2114</v>
      </c>
      <c r="L248" s="661">
        <v>23.46</v>
      </c>
      <c r="M248" s="661">
        <v>23.46</v>
      </c>
      <c r="N248" s="660">
        <v>1</v>
      </c>
      <c r="O248" s="741">
        <v>1</v>
      </c>
      <c r="P248" s="661">
        <v>23.46</v>
      </c>
      <c r="Q248" s="676">
        <v>1</v>
      </c>
      <c r="R248" s="660">
        <v>1</v>
      </c>
      <c r="S248" s="676">
        <v>1</v>
      </c>
      <c r="T248" s="741">
        <v>1</v>
      </c>
      <c r="U248" s="699">
        <v>1</v>
      </c>
    </row>
    <row r="249" spans="1:21" ht="14.4" customHeight="1" x14ac:dyDescent="0.3">
      <c r="A249" s="659">
        <v>25</v>
      </c>
      <c r="B249" s="660" t="s">
        <v>1608</v>
      </c>
      <c r="C249" s="660">
        <v>89301252</v>
      </c>
      <c r="D249" s="739" t="s">
        <v>2390</v>
      </c>
      <c r="E249" s="740" t="s">
        <v>1764</v>
      </c>
      <c r="F249" s="660" t="s">
        <v>1741</v>
      </c>
      <c r="G249" s="660" t="s">
        <v>2115</v>
      </c>
      <c r="H249" s="660" t="s">
        <v>561</v>
      </c>
      <c r="I249" s="660" t="s">
        <v>2116</v>
      </c>
      <c r="J249" s="660" t="s">
        <v>2117</v>
      </c>
      <c r="K249" s="660" t="s">
        <v>2118</v>
      </c>
      <c r="L249" s="661">
        <v>0</v>
      </c>
      <c r="M249" s="661">
        <v>0</v>
      </c>
      <c r="N249" s="660">
        <v>1</v>
      </c>
      <c r="O249" s="741">
        <v>0.5</v>
      </c>
      <c r="P249" s="661">
        <v>0</v>
      </c>
      <c r="Q249" s="676"/>
      <c r="R249" s="660">
        <v>1</v>
      </c>
      <c r="S249" s="676">
        <v>1</v>
      </c>
      <c r="T249" s="741">
        <v>0.5</v>
      </c>
      <c r="U249" s="699">
        <v>1</v>
      </c>
    </row>
    <row r="250" spans="1:21" ht="14.4" customHeight="1" x14ac:dyDescent="0.3">
      <c r="A250" s="659">
        <v>25</v>
      </c>
      <c r="B250" s="660" t="s">
        <v>1608</v>
      </c>
      <c r="C250" s="660">
        <v>89301252</v>
      </c>
      <c r="D250" s="739" t="s">
        <v>2390</v>
      </c>
      <c r="E250" s="740" t="s">
        <v>1764</v>
      </c>
      <c r="F250" s="660" t="s">
        <v>1741</v>
      </c>
      <c r="G250" s="660" t="s">
        <v>2081</v>
      </c>
      <c r="H250" s="660" t="s">
        <v>561</v>
      </c>
      <c r="I250" s="660" t="s">
        <v>2119</v>
      </c>
      <c r="J250" s="660" t="s">
        <v>2120</v>
      </c>
      <c r="K250" s="660" t="s">
        <v>2121</v>
      </c>
      <c r="L250" s="661">
        <v>0</v>
      </c>
      <c r="M250" s="661">
        <v>0</v>
      </c>
      <c r="N250" s="660">
        <v>1</v>
      </c>
      <c r="O250" s="741">
        <v>0.5</v>
      </c>
      <c r="P250" s="661">
        <v>0</v>
      </c>
      <c r="Q250" s="676"/>
      <c r="R250" s="660">
        <v>1</v>
      </c>
      <c r="S250" s="676">
        <v>1</v>
      </c>
      <c r="T250" s="741">
        <v>0.5</v>
      </c>
      <c r="U250" s="699">
        <v>1</v>
      </c>
    </row>
    <row r="251" spans="1:21" ht="14.4" customHeight="1" x14ac:dyDescent="0.3">
      <c r="A251" s="659">
        <v>25</v>
      </c>
      <c r="B251" s="660" t="s">
        <v>1608</v>
      </c>
      <c r="C251" s="660">
        <v>89301252</v>
      </c>
      <c r="D251" s="739" t="s">
        <v>2390</v>
      </c>
      <c r="E251" s="740" t="s">
        <v>1764</v>
      </c>
      <c r="F251" s="660" t="s">
        <v>1741</v>
      </c>
      <c r="G251" s="660" t="s">
        <v>1914</v>
      </c>
      <c r="H251" s="660" t="s">
        <v>561</v>
      </c>
      <c r="I251" s="660" t="s">
        <v>2122</v>
      </c>
      <c r="J251" s="660" t="s">
        <v>2123</v>
      </c>
      <c r="K251" s="660" t="s">
        <v>1917</v>
      </c>
      <c r="L251" s="661">
        <v>314.33999999999997</v>
      </c>
      <c r="M251" s="661">
        <v>314.33999999999997</v>
      </c>
      <c r="N251" s="660">
        <v>1</v>
      </c>
      <c r="O251" s="741">
        <v>1</v>
      </c>
      <c r="P251" s="661">
        <v>314.33999999999997</v>
      </c>
      <c r="Q251" s="676">
        <v>1</v>
      </c>
      <c r="R251" s="660">
        <v>1</v>
      </c>
      <c r="S251" s="676">
        <v>1</v>
      </c>
      <c r="T251" s="741">
        <v>1</v>
      </c>
      <c r="U251" s="699">
        <v>1</v>
      </c>
    </row>
    <row r="252" spans="1:21" ht="14.4" customHeight="1" x14ac:dyDescent="0.3">
      <c r="A252" s="659">
        <v>25</v>
      </c>
      <c r="B252" s="660" t="s">
        <v>1608</v>
      </c>
      <c r="C252" s="660">
        <v>89301252</v>
      </c>
      <c r="D252" s="739" t="s">
        <v>2390</v>
      </c>
      <c r="E252" s="740" t="s">
        <v>1764</v>
      </c>
      <c r="F252" s="660" t="s">
        <v>1741</v>
      </c>
      <c r="G252" s="660" t="s">
        <v>2124</v>
      </c>
      <c r="H252" s="660" t="s">
        <v>561</v>
      </c>
      <c r="I252" s="660" t="s">
        <v>2125</v>
      </c>
      <c r="J252" s="660" t="s">
        <v>2126</v>
      </c>
      <c r="K252" s="660" t="s">
        <v>2127</v>
      </c>
      <c r="L252" s="661">
        <v>26.26</v>
      </c>
      <c r="M252" s="661">
        <v>26.26</v>
      </c>
      <c r="N252" s="660">
        <v>1</v>
      </c>
      <c r="O252" s="741">
        <v>1</v>
      </c>
      <c r="P252" s="661">
        <v>26.26</v>
      </c>
      <c r="Q252" s="676">
        <v>1</v>
      </c>
      <c r="R252" s="660">
        <v>1</v>
      </c>
      <c r="S252" s="676">
        <v>1</v>
      </c>
      <c r="T252" s="741">
        <v>1</v>
      </c>
      <c r="U252" s="699">
        <v>1</v>
      </c>
    </row>
    <row r="253" spans="1:21" ht="14.4" customHeight="1" x14ac:dyDescent="0.3">
      <c r="A253" s="659">
        <v>25</v>
      </c>
      <c r="B253" s="660" t="s">
        <v>1608</v>
      </c>
      <c r="C253" s="660">
        <v>89301252</v>
      </c>
      <c r="D253" s="739" t="s">
        <v>2390</v>
      </c>
      <c r="E253" s="740" t="s">
        <v>1764</v>
      </c>
      <c r="F253" s="660" t="s">
        <v>1742</v>
      </c>
      <c r="G253" s="660" t="s">
        <v>1933</v>
      </c>
      <c r="H253" s="660" t="s">
        <v>561</v>
      </c>
      <c r="I253" s="660" t="s">
        <v>1934</v>
      </c>
      <c r="J253" s="660" t="s">
        <v>1935</v>
      </c>
      <c r="K253" s="660"/>
      <c r="L253" s="661">
        <v>0</v>
      </c>
      <c r="M253" s="661">
        <v>0</v>
      </c>
      <c r="N253" s="660">
        <v>3</v>
      </c>
      <c r="O253" s="741">
        <v>3</v>
      </c>
      <c r="P253" s="661">
        <v>0</v>
      </c>
      <c r="Q253" s="676"/>
      <c r="R253" s="660">
        <v>2</v>
      </c>
      <c r="S253" s="676">
        <v>0.66666666666666663</v>
      </c>
      <c r="T253" s="741">
        <v>2</v>
      </c>
      <c r="U253" s="699">
        <v>0.66666666666666663</v>
      </c>
    </row>
    <row r="254" spans="1:21" ht="14.4" customHeight="1" x14ac:dyDescent="0.3">
      <c r="A254" s="659">
        <v>25</v>
      </c>
      <c r="B254" s="660" t="s">
        <v>1608</v>
      </c>
      <c r="C254" s="660">
        <v>89301252</v>
      </c>
      <c r="D254" s="739" t="s">
        <v>2390</v>
      </c>
      <c r="E254" s="740" t="s">
        <v>1765</v>
      </c>
      <c r="F254" s="660" t="s">
        <v>1741</v>
      </c>
      <c r="G254" s="660" t="s">
        <v>1787</v>
      </c>
      <c r="H254" s="660" t="s">
        <v>561</v>
      </c>
      <c r="I254" s="660" t="s">
        <v>1401</v>
      </c>
      <c r="J254" s="660" t="s">
        <v>1691</v>
      </c>
      <c r="K254" s="660" t="s">
        <v>1692</v>
      </c>
      <c r="L254" s="661">
        <v>333.31</v>
      </c>
      <c r="M254" s="661">
        <v>7666.130000000001</v>
      </c>
      <c r="N254" s="660">
        <v>23</v>
      </c>
      <c r="O254" s="741">
        <v>22.5</v>
      </c>
      <c r="P254" s="661">
        <v>2333.17</v>
      </c>
      <c r="Q254" s="676">
        <v>0.30434782608695649</v>
      </c>
      <c r="R254" s="660">
        <v>7</v>
      </c>
      <c r="S254" s="676">
        <v>0.30434782608695654</v>
      </c>
      <c r="T254" s="741">
        <v>7</v>
      </c>
      <c r="U254" s="699">
        <v>0.31111111111111112</v>
      </c>
    </row>
    <row r="255" spans="1:21" ht="14.4" customHeight="1" x14ac:dyDescent="0.3">
      <c r="A255" s="659">
        <v>25</v>
      </c>
      <c r="B255" s="660" t="s">
        <v>1608</v>
      </c>
      <c r="C255" s="660">
        <v>89301252</v>
      </c>
      <c r="D255" s="739" t="s">
        <v>2390</v>
      </c>
      <c r="E255" s="740" t="s">
        <v>1765</v>
      </c>
      <c r="F255" s="660" t="s">
        <v>1741</v>
      </c>
      <c r="G255" s="660" t="s">
        <v>1787</v>
      </c>
      <c r="H255" s="660" t="s">
        <v>561</v>
      </c>
      <c r="I255" s="660" t="s">
        <v>1401</v>
      </c>
      <c r="J255" s="660" t="s">
        <v>1691</v>
      </c>
      <c r="K255" s="660" t="s">
        <v>1692</v>
      </c>
      <c r="L255" s="661">
        <v>156.86000000000001</v>
      </c>
      <c r="M255" s="661">
        <v>7372.4200000000037</v>
      </c>
      <c r="N255" s="660">
        <v>47</v>
      </c>
      <c r="O255" s="741">
        <v>44</v>
      </c>
      <c r="P255" s="661">
        <v>4548.9400000000023</v>
      </c>
      <c r="Q255" s="676">
        <v>0.61702127659574468</v>
      </c>
      <c r="R255" s="660">
        <v>29</v>
      </c>
      <c r="S255" s="676">
        <v>0.61702127659574468</v>
      </c>
      <c r="T255" s="741">
        <v>26</v>
      </c>
      <c r="U255" s="699">
        <v>0.59090909090909094</v>
      </c>
    </row>
    <row r="256" spans="1:21" ht="14.4" customHeight="1" x14ac:dyDescent="0.3">
      <c r="A256" s="659">
        <v>25</v>
      </c>
      <c r="B256" s="660" t="s">
        <v>1608</v>
      </c>
      <c r="C256" s="660">
        <v>89301252</v>
      </c>
      <c r="D256" s="739" t="s">
        <v>2390</v>
      </c>
      <c r="E256" s="740" t="s">
        <v>1765</v>
      </c>
      <c r="F256" s="660" t="s">
        <v>1741</v>
      </c>
      <c r="G256" s="660" t="s">
        <v>1787</v>
      </c>
      <c r="H256" s="660" t="s">
        <v>561</v>
      </c>
      <c r="I256" s="660" t="s">
        <v>2128</v>
      </c>
      <c r="J256" s="660" t="s">
        <v>2129</v>
      </c>
      <c r="K256" s="660" t="s">
        <v>2130</v>
      </c>
      <c r="L256" s="661">
        <v>112.76</v>
      </c>
      <c r="M256" s="661">
        <v>112.76</v>
      </c>
      <c r="N256" s="660">
        <v>1</v>
      </c>
      <c r="O256" s="741">
        <v>1</v>
      </c>
      <c r="P256" s="661">
        <v>112.76</v>
      </c>
      <c r="Q256" s="676">
        <v>1</v>
      </c>
      <c r="R256" s="660">
        <v>1</v>
      </c>
      <c r="S256" s="676">
        <v>1</v>
      </c>
      <c r="T256" s="741">
        <v>1</v>
      </c>
      <c r="U256" s="699">
        <v>1</v>
      </c>
    </row>
    <row r="257" spans="1:21" ht="14.4" customHeight="1" x14ac:dyDescent="0.3">
      <c r="A257" s="659">
        <v>25</v>
      </c>
      <c r="B257" s="660" t="s">
        <v>1608</v>
      </c>
      <c r="C257" s="660">
        <v>89301252</v>
      </c>
      <c r="D257" s="739" t="s">
        <v>2390</v>
      </c>
      <c r="E257" s="740" t="s">
        <v>1765</v>
      </c>
      <c r="F257" s="660" t="s">
        <v>1741</v>
      </c>
      <c r="G257" s="660" t="s">
        <v>1787</v>
      </c>
      <c r="H257" s="660" t="s">
        <v>561</v>
      </c>
      <c r="I257" s="660" t="s">
        <v>1556</v>
      </c>
      <c r="J257" s="660" t="s">
        <v>1733</v>
      </c>
      <c r="K257" s="660" t="s">
        <v>1734</v>
      </c>
      <c r="L257" s="661">
        <v>333.31</v>
      </c>
      <c r="M257" s="661">
        <v>666.62</v>
      </c>
      <c r="N257" s="660">
        <v>2</v>
      </c>
      <c r="O257" s="741">
        <v>2</v>
      </c>
      <c r="P257" s="661">
        <v>333.31</v>
      </c>
      <c r="Q257" s="676">
        <v>0.5</v>
      </c>
      <c r="R257" s="660">
        <v>1</v>
      </c>
      <c r="S257" s="676">
        <v>0.5</v>
      </c>
      <c r="T257" s="741">
        <v>1</v>
      </c>
      <c r="U257" s="699">
        <v>0.5</v>
      </c>
    </row>
    <row r="258" spans="1:21" ht="14.4" customHeight="1" x14ac:dyDescent="0.3">
      <c r="A258" s="659">
        <v>25</v>
      </c>
      <c r="B258" s="660" t="s">
        <v>1608</v>
      </c>
      <c r="C258" s="660">
        <v>89301252</v>
      </c>
      <c r="D258" s="739" t="s">
        <v>2390</v>
      </c>
      <c r="E258" s="740" t="s">
        <v>1765</v>
      </c>
      <c r="F258" s="660" t="s">
        <v>1741</v>
      </c>
      <c r="G258" s="660" t="s">
        <v>1787</v>
      </c>
      <c r="H258" s="660" t="s">
        <v>561</v>
      </c>
      <c r="I258" s="660" t="s">
        <v>1556</v>
      </c>
      <c r="J258" s="660" t="s">
        <v>1733</v>
      </c>
      <c r="K258" s="660" t="s">
        <v>1734</v>
      </c>
      <c r="L258" s="661">
        <v>151.61000000000001</v>
      </c>
      <c r="M258" s="661">
        <v>758.05000000000007</v>
      </c>
      <c r="N258" s="660">
        <v>5</v>
      </c>
      <c r="O258" s="741">
        <v>3</v>
      </c>
      <c r="P258" s="661">
        <v>758.05000000000007</v>
      </c>
      <c r="Q258" s="676">
        <v>1</v>
      </c>
      <c r="R258" s="660">
        <v>5</v>
      </c>
      <c r="S258" s="676">
        <v>1</v>
      </c>
      <c r="T258" s="741">
        <v>3</v>
      </c>
      <c r="U258" s="699">
        <v>1</v>
      </c>
    </row>
    <row r="259" spans="1:21" ht="14.4" customHeight="1" x14ac:dyDescent="0.3">
      <c r="A259" s="659">
        <v>25</v>
      </c>
      <c r="B259" s="660" t="s">
        <v>1608</v>
      </c>
      <c r="C259" s="660">
        <v>89301252</v>
      </c>
      <c r="D259" s="739" t="s">
        <v>2390</v>
      </c>
      <c r="E259" s="740" t="s">
        <v>1765</v>
      </c>
      <c r="F259" s="660" t="s">
        <v>1741</v>
      </c>
      <c r="G259" s="660" t="s">
        <v>1787</v>
      </c>
      <c r="H259" s="660" t="s">
        <v>561</v>
      </c>
      <c r="I259" s="660" t="s">
        <v>1790</v>
      </c>
      <c r="J259" s="660" t="s">
        <v>1691</v>
      </c>
      <c r="K259" s="660" t="s">
        <v>1692</v>
      </c>
      <c r="L259" s="661">
        <v>156.86000000000001</v>
      </c>
      <c r="M259" s="661">
        <v>470.58000000000004</v>
      </c>
      <c r="N259" s="660">
        <v>3</v>
      </c>
      <c r="O259" s="741">
        <v>3</v>
      </c>
      <c r="P259" s="661">
        <v>156.86000000000001</v>
      </c>
      <c r="Q259" s="676">
        <v>0.33333333333333331</v>
      </c>
      <c r="R259" s="660">
        <v>1</v>
      </c>
      <c r="S259" s="676">
        <v>0.33333333333333331</v>
      </c>
      <c r="T259" s="741">
        <v>1</v>
      </c>
      <c r="U259" s="699">
        <v>0.33333333333333331</v>
      </c>
    </row>
    <row r="260" spans="1:21" ht="14.4" customHeight="1" x14ac:dyDescent="0.3">
      <c r="A260" s="659">
        <v>25</v>
      </c>
      <c r="B260" s="660" t="s">
        <v>1608</v>
      </c>
      <c r="C260" s="660">
        <v>89301252</v>
      </c>
      <c r="D260" s="739" t="s">
        <v>2390</v>
      </c>
      <c r="E260" s="740" t="s">
        <v>1765</v>
      </c>
      <c r="F260" s="660" t="s">
        <v>1741</v>
      </c>
      <c r="G260" s="660" t="s">
        <v>2131</v>
      </c>
      <c r="H260" s="660" t="s">
        <v>1229</v>
      </c>
      <c r="I260" s="660" t="s">
        <v>2132</v>
      </c>
      <c r="J260" s="660" t="s">
        <v>2133</v>
      </c>
      <c r="K260" s="660" t="s">
        <v>2134</v>
      </c>
      <c r="L260" s="661">
        <v>125.14</v>
      </c>
      <c r="M260" s="661">
        <v>750.84</v>
      </c>
      <c r="N260" s="660">
        <v>6</v>
      </c>
      <c r="O260" s="741">
        <v>2</v>
      </c>
      <c r="P260" s="661">
        <v>250.28</v>
      </c>
      <c r="Q260" s="676">
        <v>0.33333333333333331</v>
      </c>
      <c r="R260" s="660">
        <v>2</v>
      </c>
      <c r="S260" s="676">
        <v>0.33333333333333331</v>
      </c>
      <c r="T260" s="741">
        <v>1</v>
      </c>
      <c r="U260" s="699">
        <v>0.5</v>
      </c>
    </row>
    <row r="261" spans="1:21" ht="14.4" customHeight="1" x14ac:dyDescent="0.3">
      <c r="A261" s="659">
        <v>25</v>
      </c>
      <c r="B261" s="660" t="s">
        <v>1608</v>
      </c>
      <c r="C261" s="660">
        <v>89301252</v>
      </c>
      <c r="D261" s="739" t="s">
        <v>2390</v>
      </c>
      <c r="E261" s="740" t="s">
        <v>1765</v>
      </c>
      <c r="F261" s="660" t="s">
        <v>1741</v>
      </c>
      <c r="G261" s="660" t="s">
        <v>1795</v>
      </c>
      <c r="H261" s="660" t="s">
        <v>1229</v>
      </c>
      <c r="I261" s="660" t="s">
        <v>1463</v>
      </c>
      <c r="J261" s="660" t="s">
        <v>1464</v>
      </c>
      <c r="K261" s="660" t="s">
        <v>1696</v>
      </c>
      <c r="L261" s="661">
        <v>184.22</v>
      </c>
      <c r="M261" s="661">
        <v>552.66</v>
      </c>
      <c r="N261" s="660">
        <v>3</v>
      </c>
      <c r="O261" s="741">
        <v>3</v>
      </c>
      <c r="P261" s="661">
        <v>368.44</v>
      </c>
      <c r="Q261" s="676">
        <v>0.66666666666666674</v>
      </c>
      <c r="R261" s="660">
        <v>2</v>
      </c>
      <c r="S261" s="676">
        <v>0.66666666666666663</v>
      </c>
      <c r="T261" s="741">
        <v>2</v>
      </c>
      <c r="U261" s="699">
        <v>0.66666666666666663</v>
      </c>
    </row>
    <row r="262" spans="1:21" ht="14.4" customHeight="1" x14ac:dyDescent="0.3">
      <c r="A262" s="659">
        <v>25</v>
      </c>
      <c r="B262" s="660" t="s">
        <v>1608</v>
      </c>
      <c r="C262" s="660">
        <v>89301252</v>
      </c>
      <c r="D262" s="739" t="s">
        <v>2390</v>
      </c>
      <c r="E262" s="740" t="s">
        <v>1765</v>
      </c>
      <c r="F262" s="660" t="s">
        <v>1741</v>
      </c>
      <c r="G262" s="660" t="s">
        <v>1939</v>
      </c>
      <c r="H262" s="660" t="s">
        <v>561</v>
      </c>
      <c r="I262" s="660" t="s">
        <v>1940</v>
      </c>
      <c r="J262" s="660" t="s">
        <v>1941</v>
      </c>
      <c r="K262" s="660" t="s">
        <v>1942</v>
      </c>
      <c r="L262" s="661">
        <v>75.19</v>
      </c>
      <c r="M262" s="661">
        <v>75.19</v>
      </c>
      <c r="N262" s="660">
        <v>1</v>
      </c>
      <c r="O262" s="741">
        <v>1</v>
      </c>
      <c r="P262" s="661">
        <v>75.19</v>
      </c>
      <c r="Q262" s="676">
        <v>1</v>
      </c>
      <c r="R262" s="660">
        <v>1</v>
      </c>
      <c r="S262" s="676">
        <v>1</v>
      </c>
      <c r="T262" s="741">
        <v>1</v>
      </c>
      <c r="U262" s="699">
        <v>1</v>
      </c>
    </row>
    <row r="263" spans="1:21" ht="14.4" customHeight="1" x14ac:dyDescent="0.3">
      <c r="A263" s="659">
        <v>25</v>
      </c>
      <c r="B263" s="660" t="s">
        <v>1608</v>
      </c>
      <c r="C263" s="660">
        <v>89301252</v>
      </c>
      <c r="D263" s="739" t="s">
        <v>2390</v>
      </c>
      <c r="E263" s="740" t="s">
        <v>1765</v>
      </c>
      <c r="F263" s="660" t="s">
        <v>1741</v>
      </c>
      <c r="G263" s="660" t="s">
        <v>1886</v>
      </c>
      <c r="H263" s="660" t="s">
        <v>1229</v>
      </c>
      <c r="I263" s="660" t="s">
        <v>2135</v>
      </c>
      <c r="J263" s="660" t="s">
        <v>2136</v>
      </c>
      <c r="K263" s="660" t="s">
        <v>2137</v>
      </c>
      <c r="L263" s="661">
        <v>116.8</v>
      </c>
      <c r="M263" s="661">
        <v>116.8</v>
      </c>
      <c r="N263" s="660">
        <v>1</v>
      </c>
      <c r="O263" s="741">
        <v>1</v>
      </c>
      <c r="P263" s="661"/>
      <c r="Q263" s="676">
        <v>0</v>
      </c>
      <c r="R263" s="660"/>
      <c r="S263" s="676">
        <v>0</v>
      </c>
      <c r="T263" s="741"/>
      <c r="U263" s="699">
        <v>0</v>
      </c>
    </row>
    <row r="264" spans="1:21" ht="14.4" customHeight="1" x14ac:dyDescent="0.3">
      <c r="A264" s="659">
        <v>25</v>
      </c>
      <c r="B264" s="660" t="s">
        <v>1608</v>
      </c>
      <c r="C264" s="660">
        <v>89301252</v>
      </c>
      <c r="D264" s="739" t="s">
        <v>2390</v>
      </c>
      <c r="E264" s="740" t="s">
        <v>1765</v>
      </c>
      <c r="F264" s="660" t="s">
        <v>1741</v>
      </c>
      <c r="G264" s="660" t="s">
        <v>1791</v>
      </c>
      <c r="H264" s="660" t="s">
        <v>1229</v>
      </c>
      <c r="I264" s="660" t="s">
        <v>1475</v>
      </c>
      <c r="J264" s="660" t="s">
        <v>1476</v>
      </c>
      <c r="K264" s="660" t="s">
        <v>1477</v>
      </c>
      <c r="L264" s="661">
        <v>154.01</v>
      </c>
      <c r="M264" s="661">
        <v>3080.2</v>
      </c>
      <c r="N264" s="660">
        <v>20</v>
      </c>
      <c r="O264" s="741">
        <v>11.5</v>
      </c>
      <c r="P264" s="661">
        <v>1078.07</v>
      </c>
      <c r="Q264" s="676">
        <v>0.35</v>
      </c>
      <c r="R264" s="660">
        <v>7</v>
      </c>
      <c r="S264" s="676">
        <v>0.35</v>
      </c>
      <c r="T264" s="741">
        <v>5.5</v>
      </c>
      <c r="U264" s="699">
        <v>0.47826086956521741</v>
      </c>
    </row>
    <row r="265" spans="1:21" ht="14.4" customHeight="1" x14ac:dyDescent="0.3">
      <c r="A265" s="659">
        <v>25</v>
      </c>
      <c r="B265" s="660" t="s">
        <v>1608</v>
      </c>
      <c r="C265" s="660">
        <v>89301252</v>
      </c>
      <c r="D265" s="739" t="s">
        <v>2390</v>
      </c>
      <c r="E265" s="740" t="s">
        <v>1765</v>
      </c>
      <c r="F265" s="660" t="s">
        <v>1741</v>
      </c>
      <c r="G265" s="660" t="s">
        <v>1791</v>
      </c>
      <c r="H265" s="660" t="s">
        <v>1229</v>
      </c>
      <c r="I265" s="660" t="s">
        <v>1822</v>
      </c>
      <c r="J265" s="660" t="s">
        <v>1823</v>
      </c>
      <c r="K265" s="660" t="s">
        <v>1824</v>
      </c>
      <c r="L265" s="661">
        <v>77.010000000000005</v>
      </c>
      <c r="M265" s="661">
        <v>154.02000000000001</v>
      </c>
      <c r="N265" s="660">
        <v>2</v>
      </c>
      <c r="O265" s="741">
        <v>1</v>
      </c>
      <c r="P265" s="661">
        <v>154.02000000000001</v>
      </c>
      <c r="Q265" s="676">
        <v>1</v>
      </c>
      <c r="R265" s="660">
        <v>2</v>
      </c>
      <c r="S265" s="676">
        <v>1</v>
      </c>
      <c r="T265" s="741">
        <v>1</v>
      </c>
      <c r="U265" s="699">
        <v>1</v>
      </c>
    </row>
    <row r="266" spans="1:21" ht="14.4" customHeight="1" x14ac:dyDescent="0.3">
      <c r="A266" s="659">
        <v>25</v>
      </c>
      <c r="B266" s="660" t="s">
        <v>1608</v>
      </c>
      <c r="C266" s="660">
        <v>89301252</v>
      </c>
      <c r="D266" s="739" t="s">
        <v>2390</v>
      </c>
      <c r="E266" s="740" t="s">
        <v>1765</v>
      </c>
      <c r="F266" s="660" t="s">
        <v>1741</v>
      </c>
      <c r="G266" s="660" t="s">
        <v>1791</v>
      </c>
      <c r="H266" s="660" t="s">
        <v>1229</v>
      </c>
      <c r="I266" s="660" t="s">
        <v>1479</v>
      </c>
      <c r="J266" s="660" t="s">
        <v>1700</v>
      </c>
      <c r="K266" s="660" t="s">
        <v>1701</v>
      </c>
      <c r="L266" s="661">
        <v>82.92</v>
      </c>
      <c r="M266" s="661">
        <v>82.92</v>
      </c>
      <c r="N266" s="660">
        <v>1</v>
      </c>
      <c r="O266" s="741">
        <v>1</v>
      </c>
      <c r="P266" s="661"/>
      <c r="Q266" s="676">
        <v>0</v>
      </c>
      <c r="R266" s="660"/>
      <c r="S266" s="676">
        <v>0</v>
      </c>
      <c r="T266" s="741"/>
      <c r="U266" s="699">
        <v>0</v>
      </c>
    </row>
    <row r="267" spans="1:21" ht="14.4" customHeight="1" x14ac:dyDescent="0.3">
      <c r="A267" s="659">
        <v>25</v>
      </c>
      <c r="B267" s="660" t="s">
        <v>1608</v>
      </c>
      <c r="C267" s="660">
        <v>89301252</v>
      </c>
      <c r="D267" s="739" t="s">
        <v>2390</v>
      </c>
      <c r="E267" s="740" t="s">
        <v>1765</v>
      </c>
      <c r="F267" s="660" t="s">
        <v>1741</v>
      </c>
      <c r="G267" s="660" t="s">
        <v>2138</v>
      </c>
      <c r="H267" s="660" t="s">
        <v>561</v>
      </c>
      <c r="I267" s="660" t="s">
        <v>2139</v>
      </c>
      <c r="J267" s="660" t="s">
        <v>2140</v>
      </c>
      <c r="K267" s="660" t="s">
        <v>2141</v>
      </c>
      <c r="L267" s="661">
        <v>77.36</v>
      </c>
      <c r="M267" s="661">
        <v>77.36</v>
      </c>
      <c r="N267" s="660">
        <v>1</v>
      </c>
      <c r="O267" s="741">
        <v>1</v>
      </c>
      <c r="P267" s="661">
        <v>77.36</v>
      </c>
      <c r="Q267" s="676">
        <v>1</v>
      </c>
      <c r="R267" s="660">
        <v>1</v>
      </c>
      <c r="S267" s="676">
        <v>1</v>
      </c>
      <c r="T267" s="741">
        <v>1</v>
      </c>
      <c r="U267" s="699">
        <v>1</v>
      </c>
    </row>
    <row r="268" spans="1:21" ht="14.4" customHeight="1" x14ac:dyDescent="0.3">
      <c r="A268" s="659">
        <v>25</v>
      </c>
      <c r="B268" s="660" t="s">
        <v>1608</v>
      </c>
      <c r="C268" s="660">
        <v>89301252</v>
      </c>
      <c r="D268" s="739" t="s">
        <v>2390</v>
      </c>
      <c r="E268" s="740" t="s">
        <v>1765</v>
      </c>
      <c r="F268" s="660" t="s">
        <v>1741</v>
      </c>
      <c r="G268" s="660" t="s">
        <v>1961</v>
      </c>
      <c r="H268" s="660" t="s">
        <v>561</v>
      </c>
      <c r="I268" s="660" t="s">
        <v>1962</v>
      </c>
      <c r="J268" s="660" t="s">
        <v>1963</v>
      </c>
      <c r="K268" s="660" t="s">
        <v>1964</v>
      </c>
      <c r="L268" s="661">
        <v>64.13</v>
      </c>
      <c r="M268" s="661">
        <v>192.39</v>
      </c>
      <c r="N268" s="660">
        <v>3</v>
      </c>
      <c r="O268" s="741">
        <v>1</v>
      </c>
      <c r="P268" s="661"/>
      <c r="Q268" s="676">
        <v>0</v>
      </c>
      <c r="R268" s="660"/>
      <c r="S268" s="676">
        <v>0</v>
      </c>
      <c r="T268" s="741"/>
      <c r="U268" s="699">
        <v>0</v>
      </c>
    </row>
    <row r="269" spans="1:21" ht="14.4" customHeight="1" x14ac:dyDescent="0.3">
      <c r="A269" s="659">
        <v>25</v>
      </c>
      <c r="B269" s="660" t="s">
        <v>1608</v>
      </c>
      <c r="C269" s="660">
        <v>89301252</v>
      </c>
      <c r="D269" s="739" t="s">
        <v>2390</v>
      </c>
      <c r="E269" s="740" t="s">
        <v>1765</v>
      </c>
      <c r="F269" s="660" t="s">
        <v>1741</v>
      </c>
      <c r="G269" s="660" t="s">
        <v>1972</v>
      </c>
      <c r="H269" s="660" t="s">
        <v>561</v>
      </c>
      <c r="I269" s="660" t="s">
        <v>2142</v>
      </c>
      <c r="J269" s="660" t="s">
        <v>1974</v>
      </c>
      <c r="K269" s="660" t="s">
        <v>1977</v>
      </c>
      <c r="L269" s="661">
        <v>137.33000000000001</v>
      </c>
      <c r="M269" s="661">
        <v>137.33000000000001</v>
      </c>
      <c r="N269" s="660">
        <v>1</v>
      </c>
      <c r="O269" s="741">
        <v>1</v>
      </c>
      <c r="P269" s="661">
        <v>137.33000000000001</v>
      </c>
      <c r="Q269" s="676">
        <v>1</v>
      </c>
      <c r="R269" s="660">
        <v>1</v>
      </c>
      <c r="S269" s="676">
        <v>1</v>
      </c>
      <c r="T269" s="741">
        <v>1</v>
      </c>
      <c r="U269" s="699">
        <v>1</v>
      </c>
    </row>
    <row r="270" spans="1:21" ht="14.4" customHeight="1" x14ac:dyDescent="0.3">
      <c r="A270" s="659">
        <v>25</v>
      </c>
      <c r="B270" s="660" t="s">
        <v>1608</v>
      </c>
      <c r="C270" s="660">
        <v>89301252</v>
      </c>
      <c r="D270" s="739" t="s">
        <v>2390</v>
      </c>
      <c r="E270" s="740" t="s">
        <v>1765</v>
      </c>
      <c r="F270" s="660" t="s">
        <v>1741</v>
      </c>
      <c r="G270" s="660" t="s">
        <v>2073</v>
      </c>
      <c r="H270" s="660" t="s">
        <v>561</v>
      </c>
      <c r="I270" s="660" t="s">
        <v>1425</v>
      </c>
      <c r="J270" s="660" t="s">
        <v>1426</v>
      </c>
      <c r="K270" s="660" t="s">
        <v>1427</v>
      </c>
      <c r="L270" s="661">
        <v>120.37</v>
      </c>
      <c r="M270" s="661">
        <v>120.37</v>
      </c>
      <c r="N270" s="660">
        <v>1</v>
      </c>
      <c r="O270" s="741">
        <v>1</v>
      </c>
      <c r="P270" s="661">
        <v>120.37</v>
      </c>
      <c r="Q270" s="676">
        <v>1</v>
      </c>
      <c r="R270" s="660">
        <v>1</v>
      </c>
      <c r="S270" s="676">
        <v>1</v>
      </c>
      <c r="T270" s="741">
        <v>1</v>
      </c>
      <c r="U270" s="699">
        <v>1</v>
      </c>
    </row>
    <row r="271" spans="1:21" ht="14.4" customHeight="1" x14ac:dyDescent="0.3">
      <c r="A271" s="659">
        <v>25</v>
      </c>
      <c r="B271" s="660" t="s">
        <v>1608</v>
      </c>
      <c r="C271" s="660">
        <v>89301252</v>
      </c>
      <c r="D271" s="739" t="s">
        <v>2390</v>
      </c>
      <c r="E271" s="740" t="s">
        <v>1765</v>
      </c>
      <c r="F271" s="660" t="s">
        <v>1741</v>
      </c>
      <c r="G271" s="660" t="s">
        <v>1792</v>
      </c>
      <c r="H271" s="660" t="s">
        <v>1229</v>
      </c>
      <c r="I271" s="660" t="s">
        <v>1793</v>
      </c>
      <c r="J271" s="660" t="s">
        <v>665</v>
      </c>
      <c r="K271" s="660" t="s">
        <v>1794</v>
      </c>
      <c r="L271" s="661">
        <v>48.31</v>
      </c>
      <c r="M271" s="661">
        <v>289.86</v>
      </c>
      <c r="N271" s="660">
        <v>6</v>
      </c>
      <c r="O271" s="741">
        <v>4.5</v>
      </c>
      <c r="P271" s="661">
        <v>96.62</v>
      </c>
      <c r="Q271" s="676">
        <v>0.33333333333333331</v>
      </c>
      <c r="R271" s="660">
        <v>2</v>
      </c>
      <c r="S271" s="676">
        <v>0.33333333333333331</v>
      </c>
      <c r="T271" s="741">
        <v>1</v>
      </c>
      <c r="U271" s="699">
        <v>0.22222222222222221</v>
      </c>
    </row>
    <row r="272" spans="1:21" ht="14.4" customHeight="1" x14ac:dyDescent="0.3">
      <c r="A272" s="659">
        <v>25</v>
      </c>
      <c r="B272" s="660" t="s">
        <v>1608</v>
      </c>
      <c r="C272" s="660">
        <v>89301252</v>
      </c>
      <c r="D272" s="739" t="s">
        <v>2390</v>
      </c>
      <c r="E272" s="740" t="s">
        <v>1765</v>
      </c>
      <c r="F272" s="660" t="s">
        <v>1741</v>
      </c>
      <c r="G272" s="660" t="s">
        <v>1792</v>
      </c>
      <c r="H272" s="660" t="s">
        <v>1229</v>
      </c>
      <c r="I272" s="660" t="s">
        <v>1793</v>
      </c>
      <c r="J272" s="660" t="s">
        <v>665</v>
      </c>
      <c r="K272" s="660" t="s">
        <v>1794</v>
      </c>
      <c r="L272" s="661">
        <v>29.78</v>
      </c>
      <c r="M272" s="661">
        <v>29.78</v>
      </c>
      <c r="N272" s="660">
        <v>1</v>
      </c>
      <c r="O272" s="741">
        <v>1</v>
      </c>
      <c r="P272" s="661">
        <v>29.78</v>
      </c>
      <c r="Q272" s="676">
        <v>1</v>
      </c>
      <c r="R272" s="660">
        <v>1</v>
      </c>
      <c r="S272" s="676">
        <v>1</v>
      </c>
      <c r="T272" s="741">
        <v>1</v>
      </c>
      <c r="U272" s="699">
        <v>1</v>
      </c>
    </row>
    <row r="273" spans="1:21" ht="14.4" customHeight="1" x14ac:dyDescent="0.3">
      <c r="A273" s="659">
        <v>25</v>
      </c>
      <c r="B273" s="660" t="s">
        <v>1608</v>
      </c>
      <c r="C273" s="660">
        <v>89301252</v>
      </c>
      <c r="D273" s="739" t="s">
        <v>2390</v>
      </c>
      <c r="E273" s="740" t="s">
        <v>1765</v>
      </c>
      <c r="F273" s="660" t="s">
        <v>1741</v>
      </c>
      <c r="G273" s="660" t="s">
        <v>1792</v>
      </c>
      <c r="H273" s="660" t="s">
        <v>1229</v>
      </c>
      <c r="I273" s="660" t="s">
        <v>1235</v>
      </c>
      <c r="J273" s="660" t="s">
        <v>665</v>
      </c>
      <c r="K273" s="660" t="s">
        <v>1711</v>
      </c>
      <c r="L273" s="661">
        <v>96.63</v>
      </c>
      <c r="M273" s="661">
        <v>96.63</v>
      </c>
      <c r="N273" s="660">
        <v>1</v>
      </c>
      <c r="O273" s="741">
        <v>1</v>
      </c>
      <c r="P273" s="661">
        <v>96.63</v>
      </c>
      <c r="Q273" s="676">
        <v>1</v>
      </c>
      <c r="R273" s="660">
        <v>1</v>
      </c>
      <c r="S273" s="676">
        <v>1</v>
      </c>
      <c r="T273" s="741">
        <v>1</v>
      </c>
      <c r="U273" s="699">
        <v>1</v>
      </c>
    </row>
    <row r="274" spans="1:21" ht="14.4" customHeight="1" x14ac:dyDescent="0.3">
      <c r="A274" s="659">
        <v>25</v>
      </c>
      <c r="B274" s="660" t="s">
        <v>1608</v>
      </c>
      <c r="C274" s="660">
        <v>89301252</v>
      </c>
      <c r="D274" s="739" t="s">
        <v>2390</v>
      </c>
      <c r="E274" s="740" t="s">
        <v>1765</v>
      </c>
      <c r="F274" s="660" t="s">
        <v>1741</v>
      </c>
      <c r="G274" s="660" t="s">
        <v>1792</v>
      </c>
      <c r="H274" s="660" t="s">
        <v>561</v>
      </c>
      <c r="I274" s="660" t="s">
        <v>1134</v>
      </c>
      <c r="J274" s="660" t="s">
        <v>665</v>
      </c>
      <c r="K274" s="660" t="s">
        <v>1802</v>
      </c>
      <c r="L274" s="661">
        <v>59.55</v>
      </c>
      <c r="M274" s="661">
        <v>59.55</v>
      </c>
      <c r="N274" s="660">
        <v>1</v>
      </c>
      <c r="O274" s="741">
        <v>0.5</v>
      </c>
      <c r="P274" s="661">
        <v>59.55</v>
      </c>
      <c r="Q274" s="676">
        <v>1</v>
      </c>
      <c r="R274" s="660">
        <v>1</v>
      </c>
      <c r="S274" s="676">
        <v>1</v>
      </c>
      <c r="T274" s="741">
        <v>0.5</v>
      </c>
      <c r="U274" s="699">
        <v>1</v>
      </c>
    </row>
    <row r="275" spans="1:21" ht="14.4" customHeight="1" x14ac:dyDescent="0.3">
      <c r="A275" s="659">
        <v>25</v>
      </c>
      <c r="B275" s="660" t="s">
        <v>1608</v>
      </c>
      <c r="C275" s="660">
        <v>89301252</v>
      </c>
      <c r="D275" s="739" t="s">
        <v>2390</v>
      </c>
      <c r="E275" s="740" t="s">
        <v>1765</v>
      </c>
      <c r="F275" s="660" t="s">
        <v>1741</v>
      </c>
      <c r="G275" s="660" t="s">
        <v>1792</v>
      </c>
      <c r="H275" s="660" t="s">
        <v>561</v>
      </c>
      <c r="I275" s="660" t="s">
        <v>664</v>
      </c>
      <c r="J275" s="660" t="s">
        <v>665</v>
      </c>
      <c r="K275" s="660" t="s">
        <v>1849</v>
      </c>
      <c r="L275" s="661">
        <v>48.31</v>
      </c>
      <c r="M275" s="661">
        <v>289.86</v>
      </c>
      <c r="N275" s="660">
        <v>6</v>
      </c>
      <c r="O275" s="741">
        <v>5.5</v>
      </c>
      <c r="P275" s="661">
        <v>193.24</v>
      </c>
      <c r="Q275" s="676">
        <v>0.66666666666666663</v>
      </c>
      <c r="R275" s="660">
        <v>4</v>
      </c>
      <c r="S275" s="676">
        <v>0.66666666666666663</v>
      </c>
      <c r="T275" s="741">
        <v>3.5</v>
      </c>
      <c r="U275" s="699">
        <v>0.63636363636363635</v>
      </c>
    </row>
    <row r="276" spans="1:21" ht="14.4" customHeight="1" x14ac:dyDescent="0.3">
      <c r="A276" s="659">
        <v>25</v>
      </c>
      <c r="B276" s="660" t="s">
        <v>1608</v>
      </c>
      <c r="C276" s="660">
        <v>89301252</v>
      </c>
      <c r="D276" s="739" t="s">
        <v>2390</v>
      </c>
      <c r="E276" s="740" t="s">
        <v>1765</v>
      </c>
      <c r="F276" s="660" t="s">
        <v>1741</v>
      </c>
      <c r="G276" s="660" t="s">
        <v>1792</v>
      </c>
      <c r="H276" s="660" t="s">
        <v>561</v>
      </c>
      <c r="I276" s="660" t="s">
        <v>664</v>
      </c>
      <c r="J276" s="660" t="s">
        <v>665</v>
      </c>
      <c r="K276" s="660" t="s">
        <v>1849</v>
      </c>
      <c r="L276" s="661">
        <v>29.78</v>
      </c>
      <c r="M276" s="661">
        <v>29.78</v>
      </c>
      <c r="N276" s="660">
        <v>1</v>
      </c>
      <c r="O276" s="741">
        <v>0.5</v>
      </c>
      <c r="P276" s="661">
        <v>29.78</v>
      </c>
      <c r="Q276" s="676">
        <v>1</v>
      </c>
      <c r="R276" s="660">
        <v>1</v>
      </c>
      <c r="S276" s="676">
        <v>1</v>
      </c>
      <c r="T276" s="741">
        <v>0.5</v>
      </c>
      <c r="U276" s="699">
        <v>1</v>
      </c>
    </row>
    <row r="277" spans="1:21" ht="14.4" customHeight="1" x14ac:dyDescent="0.3">
      <c r="A277" s="659">
        <v>25</v>
      </c>
      <c r="B277" s="660" t="s">
        <v>1608</v>
      </c>
      <c r="C277" s="660">
        <v>89301252</v>
      </c>
      <c r="D277" s="739" t="s">
        <v>2390</v>
      </c>
      <c r="E277" s="740" t="s">
        <v>1765</v>
      </c>
      <c r="F277" s="660" t="s">
        <v>1741</v>
      </c>
      <c r="G277" s="660" t="s">
        <v>2107</v>
      </c>
      <c r="H277" s="660" t="s">
        <v>561</v>
      </c>
      <c r="I277" s="660" t="s">
        <v>2108</v>
      </c>
      <c r="J277" s="660" t="s">
        <v>2109</v>
      </c>
      <c r="K277" s="660" t="s">
        <v>2110</v>
      </c>
      <c r="L277" s="661">
        <v>22.88</v>
      </c>
      <c r="M277" s="661">
        <v>45.76</v>
      </c>
      <c r="N277" s="660">
        <v>2</v>
      </c>
      <c r="O277" s="741">
        <v>1</v>
      </c>
      <c r="P277" s="661">
        <v>45.76</v>
      </c>
      <c r="Q277" s="676">
        <v>1</v>
      </c>
      <c r="R277" s="660">
        <v>2</v>
      </c>
      <c r="S277" s="676">
        <v>1</v>
      </c>
      <c r="T277" s="741">
        <v>1</v>
      </c>
      <c r="U277" s="699">
        <v>1</v>
      </c>
    </row>
    <row r="278" spans="1:21" ht="14.4" customHeight="1" x14ac:dyDescent="0.3">
      <c r="A278" s="659">
        <v>25</v>
      </c>
      <c r="B278" s="660" t="s">
        <v>1608</v>
      </c>
      <c r="C278" s="660">
        <v>89301252</v>
      </c>
      <c r="D278" s="739" t="s">
        <v>2390</v>
      </c>
      <c r="E278" s="740" t="s">
        <v>1765</v>
      </c>
      <c r="F278" s="660" t="s">
        <v>1741</v>
      </c>
      <c r="G278" s="660" t="s">
        <v>2143</v>
      </c>
      <c r="H278" s="660" t="s">
        <v>561</v>
      </c>
      <c r="I278" s="660" t="s">
        <v>707</v>
      </c>
      <c r="J278" s="660" t="s">
        <v>2144</v>
      </c>
      <c r="K278" s="660" t="s">
        <v>2145</v>
      </c>
      <c r="L278" s="661">
        <v>0</v>
      </c>
      <c r="M278" s="661">
        <v>0</v>
      </c>
      <c r="N278" s="660">
        <v>4</v>
      </c>
      <c r="O278" s="741">
        <v>4</v>
      </c>
      <c r="P278" s="661">
        <v>0</v>
      </c>
      <c r="Q278" s="676"/>
      <c r="R278" s="660">
        <v>2</v>
      </c>
      <c r="S278" s="676">
        <v>0.5</v>
      </c>
      <c r="T278" s="741">
        <v>2</v>
      </c>
      <c r="U278" s="699">
        <v>0.5</v>
      </c>
    </row>
    <row r="279" spans="1:21" ht="14.4" customHeight="1" x14ac:dyDescent="0.3">
      <c r="A279" s="659">
        <v>25</v>
      </c>
      <c r="B279" s="660" t="s">
        <v>1608</v>
      </c>
      <c r="C279" s="660">
        <v>89301252</v>
      </c>
      <c r="D279" s="739" t="s">
        <v>2390</v>
      </c>
      <c r="E279" s="740" t="s">
        <v>1767</v>
      </c>
      <c r="F279" s="660" t="s">
        <v>1741</v>
      </c>
      <c r="G279" s="660" t="s">
        <v>1787</v>
      </c>
      <c r="H279" s="660" t="s">
        <v>561</v>
      </c>
      <c r="I279" s="660" t="s">
        <v>1982</v>
      </c>
      <c r="J279" s="660" t="s">
        <v>1858</v>
      </c>
      <c r="K279" s="660" t="s">
        <v>1692</v>
      </c>
      <c r="L279" s="661">
        <v>156.86000000000001</v>
      </c>
      <c r="M279" s="661">
        <v>156.86000000000001</v>
      </c>
      <c r="N279" s="660">
        <v>1</v>
      </c>
      <c r="O279" s="741">
        <v>0.5</v>
      </c>
      <c r="P279" s="661">
        <v>156.86000000000001</v>
      </c>
      <c r="Q279" s="676">
        <v>1</v>
      </c>
      <c r="R279" s="660">
        <v>1</v>
      </c>
      <c r="S279" s="676">
        <v>1</v>
      </c>
      <c r="T279" s="741">
        <v>0.5</v>
      </c>
      <c r="U279" s="699">
        <v>1</v>
      </c>
    </row>
    <row r="280" spans="1:21" ht="14.4" customHeight="1" x14ac:dyDescent="0.3">
      <c r="A280" s="659">
        <v>25</v>
      </c>
      <c r="B280" s="660" t="s">
        <v>1608</v>
      </c>
      <c r="C280" s="660">
        <v>89301252</v>
      </c>
      <c r="D280" s="739" t="s">
        <v>2390</v>
      </c>
      <c r="E280" s="740" t="s">
        <v>1767</v>
      </c>
      <c r="F280" s="660" t="s">
        <v>1741</v>
      </c>
      <c r="G280" s="660" t="s">
        <v>1787</v>
      </c>
      <c r="H280" s="660" t="s">
        <v>561</v>
      </c>
      <c r="I280" s="660" t="s">
        <v>1788</v>
      </c>
      <c r="J280" s="660" t="s">
        <v>1691</v>
      </c>
      <c r="K280" s="660" t="s">
        <v>1789</v>
      </c>
      <c r="L280" s="661">
        <v>0</v>
      </c>
      <c r="M280" s="661">
        <v>0</v>
      </c>
      <c r="N280" s="660">
        <v>8</v>
      </c>
      <c r="O280" s="741">
        <v>5</v>
      </c>
      <c r="P280" s="661">
        <v>0</v>
      </c>
      <c r="Q280" s="676"/>
      <c r="R280" s="660">
        <v>4</v>
      </c>
      <c r="S280" s="676">
        <v>0.5</v>
      </c>
      <c r="T280" s="741">
        <v>1.5</v>
      </c>
      <c r="U280" s="699">
        <v>0.3</v>
      </c>
    </row>
    <row r="281" spans="1:21" ht="14.4" customHeight="1" x14ac:dyDescent="0.3">
      <c r="A281" s="659">
        <v>25</v>
      </c>
      <c r="B281" s="660" t="s">
        <v>1608</v>
      </c>
      <c r="C281" s="660">
        <v>89301252</v>
      </c>
      <c r="D281" s="739" t="s">
        <v>2390</v>
      </c>
      <c r="E281" s="740" t="s">
        <v>1767</v>
      </c>
      <c r="F281" s="660" t="s">
        <v>1741</v>
      </c>
      <c r="G281" s="660" t="s">
        <v>1787</v>
      </c>
      <c r="H281" s="660" t="s">
        <v>561</v>
      </c>
      <c r="I281" s="660" t="s">
        <v>1401</v>
      </c>
      <c r="J281" s="660" t="s">
        <v>1691</v>
      </c>
      <c r="K281" s="660" t="s">
        <v>1692</v>
      </c>
      <c r="L281" s="661">
        <v>333.31</v>
      </c>
      <c r="M281" s="661">
        <v>1666.55</v>
      </c>
      <c r="N281" s="660">
        <v>5</v>
      </c>
      <c r="O281" s="741">
        <v>5</v>
      </c>
      <c r="P281" s="661">
        <v>1333.24</v>
      </c>
      <c r="Q281" s="676">
        <v>0.8</v>
      </c>
      <c r="R281" s="660">
        <v>4</v>
      </c>
      <c r="S281" s="676">
        <v>0.8</v>
      </c>
      <c r="T281" s="741">
        <v>4</v>
      </c>
      <c r="U281" s="699">
        <v>0.8</v>
      </c>
    </row>
    <row r="282" spans="1:21" ht="14.4" customHeight="1" x14ac:dyDescent="0.3">
      <c r="A282" s="659">
        <v>25</v>
      </c>
      <c r="B282" s="660" t="s">
        <v>1608</v>
      </c>
      <c r="C282" s="660">
        <v>89301252</v>
      </c>
      <c r="D282" s="739" t="s">
        <v>2390</v>
      </c>
      <c r="E282" s="740" t="s">
        <v>1767</v>
      </c>
      <c r="F282" s="660" t="s">
        <v>1741</v>
      </c>
      <c r="G282" s="660" t="s">
        <v>1787</v>
      </c>
      <c r="H282" s="660" t="s">
        <v>561</v>
      </c>
      <c r="I282" s="660" t="s">
        <v>1401</v>
      </c>
      <c r="J282" s="660" t="s">
        <v>1691</v>
      </c>
      <c r="K282" s="660" t="s">
        <v>1692</v>
      </c>
      <c r="L282" s="661">
        <v>156.86000000000001</v>
      </c>
      <c r="M282" s="661">
        <v>2666.6200000000003</v>
      </c>
      <c r="N282" s="660">
        <v>17</v>
      </c>
      <c r="O282" s="741">
        <v>12.5</v>
      </c>
      <c r="P282" s="661">
        <v>1568.6000000000004</v>
      </c>
      <c r="Q282" s="676">
        <v>0.58823529411764708</v>
      </c>
      <c r="R282" s="660">
        <v>10</v>
      </c>
      <c r="S282" s="676">
        <v>0.58823529411764708</v>
      </c>
      <c r="T282" s="741">
        <v>7.5</v>
      </c>
      <c r="U282" s="699">
        <v>0.6</v>
      </c>
    </row>
    <row r="283" spans="1:21" ht="14.4" customHeight="1" x14ac:dyDescent="0.3">
      <c r="A283" s="659">
        <v>25</v>
      </c>
      <c r="B283" s="660" t="s">
        <v>1608</v>
      </c>
      <c r="C283" s="660">
        <v>89301252</v>
      </c>
      <c r="D283" s="739" t="s">
        <v>2390</v>
      </c>
      <c r="E283" s="740" t="s">
        <v>1767</v>
      </c>
      <c r="F283" s="660" t="s">
        <v>1741</v>
      </c>
      <c r="G283" s="660" t="s">
        <v>1787</v>
      </c>
      <c r="H283" s="660" t="s">
        <v>561</v>
      </c>
      <c r="I283" s="660" t="s">
        <v>2146</v>
      </c>
      <c r="J283" s="660" t="s">
        <v>2147</v>
      </c>
      <c r="K283" s="660" t="s">
        <v>2148</v>
      </c>
      <c r="L283" s="661">
        <v>79.36</v>
      </c>
      <c r="M283" s="661">
        <v>79.36</v>
      </c>
      <c r="N283" s="660">
        <v>1</v>
      </c>
      <c r="O283" s="741">
        <v>1</v>
      </c>
      <c r="P283" s="661">
        <v>79.36</v>
      </c>
      <c r="Q283" s="676">
        <v>1</v>
      </c>
      <c r="R283" s="660">
        <v>1</v>
      </c>
      <c r="S283" s="676">
        <v>1</v>
      </c>
      <c r="T283" s="741">
        <v>1</v>
      </c>
      <c r="U283" s="699">
        <v>1</v>
      </c>
    </row>
    <row r="284" spans="1:21" ht="14.4" customHeight="1" x14ac:dyDescent="0.3">
      <c r="A284" s="659">
        <v>25</v>
      </c>
      <c r="B284" s="660" t="s">
        <v>1608</v>
      </c>
      <c r="C284" s="660">
        <v>89301252</v>
      </c>
      <c r="D284" s="739" t="s">
        <v>2390</v>
      </c>
      <c r="E284" s="740" t="s">
        <v>1767</v>
      </c>
      <c r="F284" s="660" t="s">
        <v>1741</v>
      </c>
      <c r="G284" s="660" t="s">
        <v>1787</v>
      </c>
      <c r="H284" s="660" t="s">
        <v>561</v>
      </c>
      <c r="I284" s="660" t="s">
        <v>1556</v>
      </c>
      <c r="J284" s="660" t="s">
        <v>1733</v>
      </c>
      <c r="K284" s="660" t="s">
        <v>1734</v>
      </c>
      <c r="L284" s="661">
        <v>151.61000000000001</v>
      </c>
      <c r="M284" s="661">
        <v>151.61000000000001</v>
      </c>
      <c r="N284" s="660">
        <v>1</v>
      </c>
      <c r="O284" s="741">
        <v>0.5</v>
      </c>
      <c r="P284" s="661">
        <v>151.61000000000001</v>
      </c>
      <c r="Q284" s="676">
        <v>1</v>
      </c>
      <c r="R284" s="660">
        <v>1</v>
      </c>
      <c r="S284" s="676">
        <v>1</v>
      </c>
      <c r="T284" s="741">
        <v>0.5</v>
      </c>
      <c r="U284" s="699">
        <v>1</v>
      </c>
    </row>
    <row r="285" spans="1:21" ht="14.4" customHeight="1" x14ac:dyDescent="0.3">
      <c r="A285" s="659">
        <v>25</v>
      </c>
      <c r="B285" s="660" t="s">
        <v>1608</v>
      </c>
      <c r="C285" s="660">
        <v>89301252</v>
      </c>
      <c r="D285" s="739" t="s">
        <v>2390</v>
      </c>
      <c r="E285" s="740" t="s">
        <v>1767</v>
      </c>
      <c r="F285" s="660" t="s">
        <v>1741</v>
      </c>
      <c r="G285" s="660" t="s">
        <v>1787</v>
      </c>
      <c r="H285" s="660" t="s">
        <v>561</v>
      </c>
      <c r="I285" s="660" t="s">
        <v>1790</v>
      </c>
      <c r="J285" s="660" t="s">
        <v>1691</v>
      </c>
      <c r="K285" s="660" t="s">
        <v>1692</v>
      </c>
      <c r="L285" s="661">
        <v>156.86000000000001</v>
      </c>
      <c r="M285" s="661">
        <v>156.86000000000001</v>
      </c>
      <c r="N285" s="660">
        <v>1</v>
      </c>
      <c r="O285" s="741">
        <v>1</v>
      </c>
      <c r="P285" s="661">
        <v>156.86000000000001</v>
      </c>
      <c r="Q285" s="676">
        <v>1</v>
      </c>
      <c r="R285" s="660">
        <v>1</v>
      </c>
      <c r="S285" s="676">
        <v>1</v>
      </c>
      <c r="T285" s="741">
        <v>1</v>
      </c>
      <c r="U285" s="699">
        <v>1</v>
      </c>
    </row>
    <row r="286" spans="1:21" ht="14.4" customHeight="1" x14ac:dyDescent="0.3">
      <c r="A286" s="659">
        <v>25</v>
      </c>
      <c r="B286" s="660" t="s">
        <v>1608</v>
      </c>
      <c r="C286" s="660">
        <v>89301252</v>
      </c>
      <c r="D286" s="739" t="s">
        <v>2390</v>
      </c>
      <c r="E286" s="740" t="s">
        <v>1767</v>
      </c>
      <c r="F286" s="660" t="s">
        <v>1741</v>
      </c>
      <c r="G286" s="660" t="s">
        <v>2149</v>
      </c>
      <c r="H286" s="660" t="s">
        <v>561</v>
      </c>
      <c r="I286" s="660" t="s">
        <v>2150</v>
      </c>
      <c r="J286" s="660" t="s">
        <v>2151</v>
      </c>
      <c r="K286" s="660" t="s">
        <v>2152</v>
      </c>
      <c r="L286" s="661">
        <v>0</v>
      </c>
      <c r="M286" s="661">
        <v>0</v>
      </c>
      <c r="N286" s="660">
        <v>1</v>
      </c>
      <c r="O286" s="741">
        <v>1</v>
      </c>
      <c r="P286" s="661"/>
      <c r="Q286" s="676"/>
      <c r="R286" s="660"/>
      <c r="S286" s="676">
        <v>0</v>
      </c>
      <c r="T286" s="741"/>
      <c r="U286" s="699">
        <v>0</v>
      </c>
    </row>
    <row r="287" spans="1:21" ht="14.4" customHeight="1" x14ac:dyDescent="0.3">
      <c r="A287" s="659">
        <v>25</v>
      </c>
      <c r="B287" s="660" t="s">
        <v>1608</v>
      </c>
      <c r="C287" s="660">
        <v>89301252</v>
      </c>
      <c r="D287" s="739" t="s">
        <v>2390</v>
      </c>
      <c r="E287" s="740" t="s">
        <v>1767</v>
      </c>
      <c r="F287" s="660" t="s">
        <v>1741</v>
      </c>
      <c r="G287" s="660" t="s">
        <v>1795</v>
      </c>
      <c r="H287" s="660" t="s">
        <v>1229</v>
      </c>
      <c r="I287" s="660" t="s">
        <v>1463</v>
      </c>
      <c r="J287" s="660" t="s">
        <v>1464</v>
      </c>
      <c r="K287" s="660" t="s">
        <v>1696</v>
      </c>
      <c r="L287" s="661">
        <v>184.22</v>
      </c>
      <c r="M287" s="661">
        <v>184.22</v>
      </c>
      <c r="N287" s="660">
        <v>1</v>
      </c>
      <c r="O287" s="741">
        <v>1</v>
      </c>
      <c r="P287" s="661">
        <v>184.22</v>
      </c>
      <c r="Q287" s="676">
        <v>1</v>
      </c>
      <c r="R287" s="660">
        <v>1</v>
      </c>
      <c r="S287" s="676">
        <v>1</v>
      </c>
      <c r="T287" s="741">
        <v>1</v>
      </c>
      <c r="U287" s="699">
        <v>1</v>
      </c>
    </row>
    <row r="288" spans="1:21" ht="14.4" customHeight="1" x14ac:dyDescent="0.3">
      <c r="A288" s="659">
        <v>25</v>
      </c>
      <c r="B288" s="660" t="s">
        <v>1608</v>
      </c>
      <c r="C288" s="660">
        <v>89301252</v>
      </c>
      <c r="D288" s="739" t="s">
        <v>2390</v>
      </c>
      <c r="E288" s="740" t="s">
        <v>1767</v>
      </c>
      <c r="F288" s="660" t="s">
        <v>1741</v>
      </c>
      <c r="G288" s="660" t="s">
        <v>2153</v>
      </c>
      <c r="H288" s="660" t="s">
        <v>1229</v>
      </c>
      <c r="I288" s="660" t="s">
        <v>2154</v>
      </c>
      <c r="J288" s="660" t="s">
        <v>1281</v>
      </c>
      <c r="K288" s="660" t="s">
        <v>1063</v>
      </c>
      <c r="L288" s="661">
        <v>0</v>
      </c>
      <c r="M288" s="661">
        <v>0</v>
      </c>
      <c r="N288" s="660">
        <v>1</v>
      </c>
      <c r="O288" s="741">
        <v>1</v>
      </c>
      <c r="P288" s="661"/>
      <c r="Q288" s="676"/>
      <c r="R288" s="660"/>
      <c r="S288" s="676">
        <v>0</v>
      </c>
      <c r="T288" s="741"/>
      <c r="U288" s="699">
        <v>0</v>
      </c>
    </row>
    <row r="289" spans="1:21" ht="14.4" customHeight="1" x14ac:dyDescent="0.3">
      <c r="A289" s="659">
        <v>25</v>
      </c>
      <c r="B289" s="660" t="s">
        <v>1608</v>
      </c>
      <c r="C289" s="660">
        <v>89301252</v>
      </c>
      <c r="D289" s="739" t="s">
        <v>2390</v>
      </c>
      <c r="E289" s="740" t="s">
        <v>1767</v>
      </c>
      <c r="F289" s="660" t="s">
        <v>1741</v>
      </c>
      <c r="G289" s="660" t="s">
        <v>2155</v>
      </c>
      <c r="H289" s="660" t="s">
        <v>561</v>
      </c>
      <c r="I289" s="660" t="s">
        <v>2156</v>
      </c>
      <c r="J289" s="660" t="s">
        <v>2157</v>
      </c>
      <c r="K289" s="660" t="s">
        <v>2158</v>
      </c>
      <c r="L289" s="661">
        <v>0</v>
      </c>
      <c r="M289" s="661">
        <v>0</v>
      </c>
      <c r="N289" s="660">
        <v>1</v>
      </c>
      <c r="O289" s="741">
        <v>1</v>
      </c>
      <c r="P289" s="661">
        <v>0</v>
      </c>
      <c r="Q289" s="676"/>
      <c r="R289" s="660">
        <v>1</v>
      </c>
      <c r="S289" s="676">
        <v>1</v>
      </c>
      <c r="T289" s="741">
        <v>1</v>
      </c>
      <c r="U289" s="699">
        <v>1</v>
      </c>
    </row>
    <row r="290" spans="1:21" ht="14.4" customHeight="1" x14ac:dyDescent="0.3">
      <c r="A290" s="659">
        <v>25</v>
      </c>
      <c r="B290" s="660" t="s">
        <v>1608</v>
      </c>
      <c r="C290" s="660">
        <v>89301252</v>
      </c>
      <c r="D290" s="739" t="s">
        <v>2390</v>
      </c>
      <c r="E290" s="740" t="s">
        <v>1767</v>
      </c>
      <c r="F290" s="660" t="s">
        <v>1741</v>
      </c>
      <c r="G290" s="660" t="s">
        <v>1989</v>
      </c>
      <c r="H290" s="660" t="s">
        <v>561</v>
      </c>
      <c r="I290" s="660" t="s">
        <v>634</v>
      </c>
      <c r="J290" s="660" t="s">
        <v>2159</v>
      </c>
      <c r="K290" s="660" t="s">
        <v>2110</v>
      </c>
      <c r="L290" s="661">
        <v>14.2</v>
      </c>
      <c r="M290" s="661">
        <v>14.2</v>
      </c>
      <c r="N290" s="660">
        <v>1</v>
      </c>
      <c r="O290" s="741">
        <v>0.5</v>
      </c>
      <c r="P290" s="661"/>
      <c r="Q290" s="676">
        <v>0</v>
      </c>
      <c r="R290" s="660"/>
      <c r="S290" s="676">
        <v>0</v>
      </c>
      <c r="T290" s="741"/>
      <c r="U290" s="699">
        <v>0</v>
      </c>
    </row>
    <row r="291" spans="1:21" ht="14.4" customHeight="1" x14ac:dyDescent="0.3">
      <c r="A291" s="659">
        <v>25</v>
      </c>
      <c r="B291" s="660" t="s">
        <v>1608</v>
      </c>
      <c r="C291" s="660">
        <v>89301252</v>
      </c>
      <c r="D291" s="739" t="s">
        <v>2390</v>
      </c>
      <c r="E291" s="740" t="s">
        <v>1767</v>
      </c>
      <c r="F291" s="660" t="s">
        <v>1741</v>
      </c>
      <c r="G291" s="660" t="s">
        <v>1866</v>
      </c>
      <c r="H291" s="660" t="s">
        <v>561</v>
      </c>
      <c r="I291" s="660" t="s">
        <v>2160</v>
      </c>
      <c r="J291" s="660" t="s">
        <v>2090</v>
      </c>
      <c r="K291" s="660" t="s">
        <v>2161</v>
      </c>
      <c r="L291" s="661">
        <v>37.68</v>
      </c>
      <c r="M291" s="661">
        <v>37.68</v>
      </c>
      <c r="N291" s="660">
        <v>1</v>
      </c>
      <c r="O291" s="741">
        <v>1</v>
      </c>
      <c r="P291" s="661"/>
      <c r="Q291" s="676">
        <v>0</v>
      </c>
      <c r="R291" s="660"/>
      <c r="S291" s="676">
        <v>0</v>
      </c>
      <c r="T291" s="741"/>
      <c r="U291" s="699">
        <v>0</v>
      </c>
    </row>
    <row r="292" spans="1:21" ht="14.4" customHeight="1" x14ac:dyDescent="0.3">
      <c r="A292" s="659">
        <v>25</v>
      </c>
      <c r="B292" s="660" t="s">
        <v>1608</v>
      </c>
      <c r="C292" s="660">
        <v>89301252</v>
      </c>
      <c r="D292" s="739" t="s">
        <v>2390</v>
      </c>
      <c r="E292" s="740" t="s">
        <v>1767</v>
      </c>
      <c r="F292" s="660" t="s">
        <v>1741</v>
      </c>
      <c r="G292" s="660" t="s">
        <v>2004</v>
      </c>
      <c r="H292" s="660" t="s">
        <v>1229</v>
      </c>
      <c r="I292" s="660" t="s">
        <v>2162</v>
      </c>
      <c r="J292" s="660" t="s">
        <v>2163</v>
      </c>
      <c r="K292" s="660" t="s">
        <v>2164</v>
      </c>
      <c r="L292" s="661">
        <v>603.38</v>
      </c>
      <c r="M292" s="661">
        <v>1206.76</v>
      </c>
      <c r="N292" s="660">
        <v>2</v>
      </c>
      <c r="O292" s="741">
        <v>1</v>
      </c>
      <c r="P292" s="661">
        <v>1206.76</v>
      </c>
      <c r="Q292" s="676">
        <v>1</v>
      </c>
      <c r="R292" s="660">
        <v>2</v>
      </c>
      <c r="S292" s="676">
        <v>1</v>
      </c>
      <c r="T292" s="741">
        <v>1</v>
      </c>
      <c r="U292" s="699">
        <v>1</v>
      </c>
    </row>
    <row r="293" spans="1:21" ht="14.4" customHeight="1" x14ac:dyDescent="0.3">
      <c r="A293" s="659">
        <v>25</v>
      </c>
      <c r="B293" s="660" t="s">
        <v>1608</v>
      </c>
      <c r="C293" s="660">
        <v>89301252</v>
      </c>
      <c r="D293" s="739" t="s">
        <v>2390</v>
      </c>
      <c r="E293" s="740" t="s">
        <v>1767</v>
      </c>
      <c r="F293" s="660" t="s">
        <v>1741</v>
      </c>
      <c r="G293" s="660" t="s">
        <v>2004</v>
      </c>
      <c r="H293" s="660" t="s">
        <v>1229</v>
      </c>
      <c r="I293" s="660" t="s">
        <v>1490</v>
      </c>
      <c r="J293" s="660" t="s">
        <v>1491</v>
      </c>
      <c r="K293" s="660" t="s">
        <v>1708</v>
      </c>
      <c r="L293" s="661">
        <v>3127.19</v>
      </c>
      <c r="M293" s="661">
        <v>9381.57</v>
      </c>
      <c r="N293" s="660">
        <v>3</v>
      </c>
      <c r="O293" s="741">
        <v>3</v>
      </c>
      <c r="P293" s="661">
        <v>6254.38</v>
      </c>
      <c r="Q293" s="676">
        <v>0.66666666666666674</v>
      </c>
      <c r="R293" s="660">
        <v>2</v>
      </c>
      <c r="S293" s="676">
        <v>0.66666666666666663</v>
      </c>
      <c r="T293" s="741">
        <v>2</v>
      </c>
      <c r="U293" s="699">
        <v>0.66666666666666663</v>
      </c>
    </row>
    <row r="294" spans="1:21" ht="14.4" customHeight="1" x14ac:dyDescent="0.3">
      <c r="A294" s="659">
        <v>25</v>
      </c>
      <c r="B294" s="660" t="s">
        <v>1608</v>
      </c>
      <c r="C294" s="660">
        <v>89301252</v>
      </c>
      <c r="D294" s="739" t="s">
        <v>2390</v>
      </c>
      <c r="E294" s="740" t="s">
        <v>1767</v>
      </c>
      <c r="F294" s="660" t="s">
        <v>1741</v>
      </c>
      <c r="G294" s="660" t="s">
        <v>2004</v>
      </c>
      <c r="H294" s="660" t="s">
        <v>1229</v>
      </c>
      <c r="I294" s="660" t="s">
        <v>1494</v>
      </c>
      <c r="J294" s="660" t="s">
        <v>1491</v>
      </c>
      <c r="K294" s="660" t="s">
        <v>1709</v>
      </c>
      <c r="L294" s="661">
        <v>782.22</v>
      </c>
      <c r="M294" s="661">
        <v>782.22</v>
      </c>
      <c r="N294" s="660">
        <v>1</v>
      </c>
      <c r="O294" s="741">
        <v>0.5</v>
      </c>
      <c r="P294" s="661">
        <v>782.22</v>
      </c>
      <c r="Q294" s="676">
        <v>1</v>
      </c>
      <c r="R294" s="660">
        <v>1</v>
      </c>
      <c r="S294" s="676">
        <v>1</v>
      </c>
      <c r="T294" s="741">
        <v>0.5</v>
      </c>
      <c r="U294" s="699">
        <v>1</v>
      </c>
    </row>
    <row r="295" spans="1:21" ht="14.4" customHeight="1" x14ac:dyDescent="0.3">
      <c r="A295" s="659">
        <v>25</v>
      </c>
      <c r="B295" s="660" t="s">
        <v>1608</v>
      </c>
      <c r="C295" s="660">
        <v>89301252</v>
      </c>
      <c r="D295" s="739" t="s">
        <v>2390</v>
      </c>
      <c r="E295" s="740" t="s">
        <v>1767</v>
      </c>
      <c r="F295" s="660" t="s">
        <v>1741</v>
      </c>
      <c r="G295" s="660" t="s">
        <v>1874</v>
      </c>
      <c r="H295" s="660" t="s">
        <v>561</v>
      </c>
      <c r="I295" s="660" t="s">
        <v>1875</v>
      </c>
      <c r="J295" s="660" t="s">
        <v>1876</v>
      </c>
      <c r="K295" s="660" t="s">
        <v>1877</v>
      </c>
      <c r="L295" s="661">
        <v>0</v>
      </c>
      <c r="M295" s="661">
        <v>0</v>
      </c>
      <c r="N295" s="660">
        <v>1</v>
      </c>
      <c r="O295" s="741">
        <v>1</v>
      </c>
      <c r="P295" s="661"/>
      <c r="Q295" s="676"/>
      <c r="R295" s="660"/>
      <c r="S295" s="676">
        <v>0</v>
      </c>
      <c r="T295" s="741"/>
      <c r="U295" s="699">
        <v>0</v>
      </c>
    </row>
    <row r="296" spans="1:21" ht="14.4" customHeight="1" x14ac:dyDescent="0.3">
      <c r="A296" s="659">
        <v>25</v>
      </c>
      <c r="B296" s="660" t="s">
        <v>1608</v>
      </c>
      <c r="C296" s="660">
        <v>89301252</v>
      </c>
      <c r="D296" s="739" t="s">
        <v>2390</v>
      </c>
      <c r="E296" s="740" t="s">
        <v>1767</v>
      </c>
      <c r="F296" s="660" t="s">
        <v>1741</v>
      </c>
      <c r="G296" s="660" t="s">
        <v>2165</v>
      </c>
      <c r="H296" s="660" t="s">
        <v>561</v>
      </c>
      <c r="I296" s="660" t="s">
        <v>2166</v>
      </c>
      <c r="J296" s="660" t="s">
        <v>2167</v>
      </c>
      <c r="K296" s="660" t="s">
        <v>2168</v>
      </c>
      <c r="L296" s="661">
        <v>1710.02</v>
      </c>
      <c r="M296" s="661">
        <v>5130.0599999999995</v>
      </c>
      <c r="N296" s="660">
        <v>3</v>
      </c>
      <c r="O296" s="741">
        <v>2</v>
      </c>
      <c r="P296" s="661">
        <v>5130.0599999999995</v>
      </c>
      <c r="Q296" s="676">
        <v>1</v>
      </c>
      <c r="R296" s="660">
        <v>3</v>
      </c>
      <c r="S296" s="676">
        <v>1</v>
      </c>
      <c r="T296" s="741">
        <v>2</v>
      </c>
      <c r="U296" s="699">
        <v>1</v>
      </c>
    </row>
    <row r="297" spans="1:21" ht="14.4" customHeight="1" x14ac:dyDescent="0.3">
      <c r="A297" s="659">
        <v>25</v>
      </c>
      <c r="B297" s="660" t="s">
        <v>1608</v>
      </c>
      <c r="C297" s="660">
        <v>89301252</v>
      </c>
      <c r="D297" s="739" t="s">
        <v>2390</v>
      </c>
      <c r="E297" s="740" t="s">
        <v>1767</v>
      </c>
      <c r="F297" s="660" t="s">
        <v>1741</v>
      </c>
      <c r="G297" s="660" t="s">
        <v>2165</v>
      </c>
      <c r="H297" s="660" t="s">
        <v>561</v>
      </c>
      <c r="I297" s="660" t="s">
        <v>2169</v>
      </c>
      <c r="J297" s="660" t="s">
        <v>2167</v>
      </c>
      <c r="K297" s="660" t="s">
        <v>2170</v>
      </c>
      <c r="L297" s="661">
        <v>0</v>
      </c>
      <c r="M297" s="661">
        <v>0</v>
      </c>
      <c r="N297" s="660">
        <v>2</v>
      </c>
      <c r="O297" s="741">
        <v>2</v>
      </c>
      <c r="P297" s="661">
        <v>0</v>
      </c>
      <c r="Q297" s="676"/>
      <c r="R297" s="660">
        <v>1</v>
      </c>
      <c r="S297" s="676">
        <v>0.5</v>
      </c>
      <c r="T297" s="741">
        <v>1</v>
      </c>
      <c r="U297" s="699">
        <v>0.5</v>
      </c>
    </row>
    <row r="298" spans="1:21" ht="14.4" customHeight="1" x14ac:dyDescent="0.3">
      <c r="A298" s="659">
        <v>25</v>
      </c>
      <c r="B298" s="660" t="s">
        <v>1608</v>
      </c>
      <c r="C298" s="660">
        <v>89301252</v>
      </c>
      <c r="D298" s="739" t="s">
        <v>2390</v>
      </c>
      <c r="E298" s="740" t="s">
        <v>1767</v>
      </c>
      <c r="F298" s="660" t="s">
        <v>1741</v>
      </c>
      <c r="G298" s="660" t="s">
        <v>1806</v>
      </c>
      <c r="H298" s="660" t="s">
        <v>561</v>
      </c>
      <c r="I298" s="660" t="s">
        <v>1390</v>
      </c>
      <c r="J298" s="660" t="s">
        <v>1391</v>
      </c>
      <c r="K298" s="660" t="s">
        <v>1807</v>
      </c>
      <c r="L298" s="661">
        <v>50.27</v>
      </c>
      <c r="M298" s="661">
        <v>50.27</v>
      </c>
      <c r="N298" s="660">
        <v>1</v>
      </c>
      <c r="O298" s="741">
        <v>1</v>
      </c>
      <c r="P298" s="661">
        <v>50.27</v>
      </c>
      <c r="Q298" s="676">
        <v>1</v>
      </c>
      <c r="R298" s="660">
        <v>1</v>
      </c>
      <c r="S298" s="676">
        <v>1</v>
      </c>
      <c r="T298" s="741">
        <v>1</v>
      </c>
      <c r="U298" s="699">
        <v>1</v>
      </c>
    </row>
    <row r="299" spans="1:21" ht="14.4" customHeight="1" x14ac:dyDescent="0.3">
      <c r="A299" s="659">
        <v>25</v>
      </c>
      <c r="B299" s="660" t="s">
        <v>1608</v>
      </c>
      <c r="C299" s="660">
        <v>89301252</v>
      </c>
      <c r="D299" s="739" t="s">
        <v>2390</v>
      </c>
      <c r="E299" s="740" t="s">
        <v>1767</v>
      </c>
      <c r="F299" s="660" t="s">
        <v>1741</v>
      </c>
      <c r="G299" s="660" t="s">
        <v>2078</v>
      </c>
      <c r="H299" s="660" t="s">
        <v>561</v>
      </c>
      <c r="I299" s="660" t="s">
        <v>2079</v>
      </c>
      <c r="J299" s="660" t="s">
        <v>2080</v>
      </c>
      <c r="K299" s="660" t="s">
        <v>1427</v>
      </c>
      <c r="L299" s="661">
        <v>283.5</v>
      </c>
      <c r="M299" s="661">
        <v>850.5</v>
      </c>
      <c r="N299" s="660">
        <v>3</v>
      </c>
      <c r="O299" s="741">
        <v>0.5</v>
      </c>
      <c r="P299" s="661">
        <v>850.5</v>
      </c>
      <c r="Q299" s="676">
        <v>1</v>
      </c>
      <c r="R299" s="660">
        <v>3</v>
      </c>
      <c r="S299" s="676">
        <v>1</v>
      </c>
      <c r="T299" s="741">
        <v>0.5</v>
      </c>
      <c r="U299" s="699">
        <v>1</v>
      </c>
    </row>
    <row r="300" spans="1:21" ht="14.4" customHeight="1" x14ac:dyDescent="0.3">
      <c r="A300" s="659">
        <v>25</v>
      </c>
      <c r="B300" s="660" t="s">
        <v>1608</v>
      </c>
      <c r="C300" s="660">
        <v>89301252</v>
      </c>
      <c r="D300" s="739" t="s">
        <v>2390</v>
      </c>
      <c r="E300" s="740" t="s">
        <v>1767</v>
      </c>
      <c r="F300" s="660" t="s">
        <v>1741</v>
      </c>
      <c r="G300" s="660" t="s">
        <v>1791</v>
      </c>
      <c r="H300" s="660" t="s">
        <v>1229</v>
      </c>
      <c r="I300" s="660" t="s">
        <v>1475</v>
      </c>
      <c r="J300" s="660" t="s">
        <v>1476</v>
      </c>
      <c r="K300" s="660" t="s">
        <v>1477</v>
      </c>
      <c r="L300" s="661">
        <v>154.01</v>
      </c>
      <c r="M300" s="661">
        <v>1848.12</v>
      </c>
      <c r="N300" s="660">
        <v>12</v>
      </c>
      <c r="O300" s="741">
        <v>8</v>
      </c>
      <c r="P300" s="661">
        <v>1078.07</v>
      </c>
      <c r="Q300" s="676">
        <v>0.58333333333333337</v>
      </c>
      <c r="R300" s="660">
        <v>7</v>
      </c>
      <c r="S300" s="676">
        <v>0.58333333333333337</v>
      </c>
      <c r="T300" s="741">
        <v>5</v>
      </c>
      <c r="U300" s="699">
        <v>0.625</v>
      </c>
    </row>
    <row r="301" spans="1:21" ht="14.4" customHeight="1" x14ac:dyDescent="0.3">
      <c r="A301" s="659">
        <v>25</v>
      </c>
      <c r="B301" s="660" t="s">
        <v>1608</v>
      </c>
      <c r="C301" s="660">
        <v>89301252</v>
      </c>
      <c r="D301" s="739" t="s">
        <v>2390</v>
      </c>
      <c r="E301" s="740" t="s">
        <v>1767</v>
      </c>
      <c r="F301" s="660" t="s">
        <v>1741</v>
      </c>
      <c r="G301" s="660" t="s">
        <v>2171</v>
      </c>
      <c r="H301" s="660" t="s">
        <v>561</v>
      </c>
      <c r="I301" s="660" t="s">
        <v>2172</v>
      </c>
      <c r="J301" s="660" t="s">
        <v>2173</v>
      </c>
      <c r="K301" s="660" t="s">
        <v>2174</v>
      </c>
      <c r="L301" s="661">
        <v>200.07</v>
      </c>
      <c r="M301" s="661">
        <v>200.07</v>
      </c>
      <c r="N301" s="660">
        <v>1</v>
      </c>
      <c r="O301" s="741">
        <v>0.5</v>
      </c>
      <c r="P301" s="661">
        <v>200.07</v>
      </c>
      <c r="Q301" s="676">
        <v>1</v>
      </c>
      <c r="R301" s="660">
        <v>1</v>
      </c>
      <c r="S301" s="676">
        <v>1</v>
      </c>
      <c r="T301" s="741">
        <v>0.5</v>
      </c>
      <c r="U301" s="699">
        <v>1</v>
      </c>
    </row>
    <row r="302" spans="1:21" ht="14.4" customHeight="1" x14ac:dyDescent="0.3">
      <c r="A302" s="659">
        <v>25</v>
      </c>
      <c r="B302" s="660" t="s">
        <v>1608</v>
      </c>
      <c r="C302" s="660">
        <v>89301252</v>
      </c>
      <c r="D302" s="739" t="s">
        <v>2390</v>
      </c>
      <c r="E302" s="740" t="s">
        <v>1767</v>
      </c>
      <c r="F302" s="660" t="s">
        <v>1741</v>
      </c>
      <c r="G302" s="660" t="s">
        <v>1800</v>
      </c>
      <c r="H302" s="660" t="s">
        <v>561</v>
      </c>
      <c r="I302" s="660" t="s">
        <v>1397</v>
      </c>
      <c r="J302" s="660" t="s">
        <v>1398</v>
      </c>
      <c r="K302" s="660" t="s">
        <v>1801</v>
      </c>
      <c r="L302" s="661">
        <v>31.54</v>
      </c>
      <c r="M302" s="661">
        <v>94.62</v>
      </c>
      <c r="N302" s="660">
        <v>3</v>
      </c>
      <c r="O302" s="741">
        <v>1.5</v>
      </c>
      <c r="P302" s="661">
        <v>94.62</v>
      </c>
      <c r="Q302" s="676">
        <v>1</v>
      </c>
      <c r="R302" s="660">
        <v>3</v>
      </c>
      <c r="S302" s="676">
        <v>1</v>
      </c>
      <c r="T302" s="741">
        <v>1.5</v>
      </c>
      <c r="U302" s="699">
        <v>1</v>
      </c>
    </row>
    <row r="303" spans="1:21" ht="14.4" customHeight="1" x14ac:dyDescent="0.3">
      <c r="A303" s="659">
        <v>25</v>
      </c>
      <c r="B303" s="660" t="s">
        <v>1608</v>
      </c>
      <c r="C303" s="660">
        <v>89301252</v>
      </c>
      <c r="D303" s="739" t="s">
        <v>2390</v>
      </c>
      <c r="E303" s="740" t="s">
        <v>1767</v>
      </c>
      <c r="F303" s="660" t="s">
        <v>1741</v>
      </c>
      <c r="G303" s="660" t="s">
        <v>1800</v>
      </c>
      <c r="H303" s="660" t="s">
        <v>561</v>
      </c>
      <c r="I303" s="660" t="s">
        <v>1839</v>
      </c>
      <c r="J303" s="660" t="s">
        <v>1398</v>
      </c>
      <c r="K303" s="660" t="s">
        <v>1840</v>
      </c>
      <c r="L303" s="661">
        <v>35.75</v>
      </c>
      <c r="M303" s="661">
        <v>71.5</v>
      </c>
      <c r="N303" s="660">
        <v>2</v>
      </c>
      <c r="O303" s="741">
        <v>1</v>
      </c>
      <c r="P303" s="661"/>
      <c r="Q303" s="676">
        <v>0</v>
      </c>
      <c r="R303" s="660"/>
      <c r="S303" s="676">
        <v>0</v>
      </c>
      <c r="T303" s="741"/>
      <c r="U303" s="699">
        <v>0</v>
      </c>
    </row>
    <row r="304" spans="1:21" ht="14.4" customHeight="1" x14ac:dyDescent="0.3">
      <c r="A304" s="659">
        <v>25</v>
      </c>
      <c r="B304" s="660" t="s">
        <v>1608</v>
      </c>
      <c r="C304" s="660">
        <v>89301252</v>
      </c>
      <c r="D304" s="739" t="s">
        <v>2390</v>
      </c>
      <c r="E304" s="740" t="s">
        <v>1767</v>
      </c>
      <c r="F304" s="660" t="s">
        <v>1741</v>
      </c>
      <c r="G304" s="660" t="s">
        <v>2019</v>
      </c>
      <c r="H304" s="660" t="s">
        <v>561</v>
      </c>
      <c r="I304" s="660" t="s">
        <v>2020</v>
      </c>
      <c r="J304" s="660" t="s">
        <v>1091</v>
      </c>
      <c r="K304" s="660" t="s">
        <v>1092</v>
      </c>
      <c r="L304" s="661">
        <v>0</v>
      </c>
      <c r="M304" s="661">
        <v>0</v>
      </c>
      <c r="N304" s="660">
        <v>4</v>
      </c>
      <c r="O304" s="741">
        <v>1</v>
      </c>
      <c r="P304" s="661"/>
      <c r="Q304" s="676"/>
      <c r="R304" s="660"/>
      <c r="S304" s="676">
        <v>0</v>
      </c>
      <c r="T304" s="741"/>
      <c r="U304" s="699">
        <v>0</v>
      </c>
    </row>
    <row r="305" spans="1:21" ht="14.4" customHeight="1" x14ac:dyDescent="0.3">
      <c r="A305" s="659">
        <v>25</v>
      </c>
      <c r="B305" s="660" t="s">
        <v>1608</v>
      </c>
      <c r="C305" s="660">
        <v>89301252</v>
      </c>
      <c r="D305" s="739" t="s">
        <v>2390</v>
      </c>
      <c r="E305" s="740" t="s">
        <v>1767</v>
      </c>
      <c r="F305" s="660" t="s">
        <v>1741</v>
      </c>
      <c r="G305" s="660" t="s">
        <v>1792</v>
      </c>
      <c r="H305" s="660" t="s">
        <v>1229</v>
      </c>
      <c r="I305" s="660" t="s">
        <v>1793</v>
      </c>
      <c r="J305" s="660" t="s">
        <v>665</v>
      </c>
      <c r="K305" s="660" t="s">
        <v>1794</v>
      </c>
      <c r="L305" s="661">
        <v>48.31</v>
      </c>
      <c r="M305" s="661">
        <v>338.17</v>
      </c>
      <c r="N305" s="660">
        <v>7</v>
      </c>
      <c r="O305" s="741">
        <v>5</v>
      </c>
      <c r="P305" s="661">
        <v>96.62</v>
      </c>
      <c r="Q305" s="676">
        <v>0.2857142857142857</v>
      </c>
      <c r="R305" s="660">
        <v>2</v>
      </c>
      <c r="S305" s="676">
        <v>0.2857142857142857</v>
      </c>
      <c r="T305" s="741">
        <v>1</v>
      </c>
      <c r="U305" s="699">
        <v>0.2</v>
      </c>
    </row>
    <row r="306" spans="1:21" ht="14.4" customHeight="1" x14ac:dyDescent="0.3">
      <c r="A306" s="659">
        <v>25</v>
      </c>
      <c r="B306" s="660" t="s">
        <v>1608</v>
      </c>
      <c r="C306" s="660">
        <v>89301252</v>
      </c>
      <c r="D306" s="739" t="s">
        <v>2390</v>
      </c>
      <c r="E306" s="740" t="s">
        <v>1767</v>
      </c>
      <c r="F306" s="660" t="s">
        <v>1741</v>
      </c>
      <c r="G306" s="660" t="s">
        <v>1792</v>
      </c>
      <c r="H306" s="660" t="s">
        <v>1229</v>
      </c>
      <c r="I306" s="660" t="s">
        <v>1793</v>
      </c>
      <c r="J306" s="660" t="s">
        <v>665</v>
      </c>
      <c r="K306" s="660" t="s">
        <v>1794</v>
      </c>
      <c r="L306" s="661">
        <v>29.78</v>
      </c>
      <c r="M306" s="661">
        <v>59.56</v>
      </c>
      <c r="N306" s="660">
        <v>2</v>
      </c>
      <c r="O306" s="741">
        <v>1</v>
      </c>
      <c r="P306" s="661">
        <v>29.78</v>
      </c>
      <c r="Q306" s="676">
        <v>0.5</v>
      </c>
      <c r="R306" s="660">
        <v>1</v>
      </c>
      <c r="S306" s="676">
        <v>0.5</v>
      </c>
      <c r="T306" s="741">
        <v>0.5</v>
      </c>
      <c r="U306" s="699">
        <v>0.5</v>
      </c>
    </row>
    <row r="307" spans="1:21" ht="14.4" customHeight="1" x14ac:dyDescent="0.3">
      <c r="A307" s="659">
        <v>25</v>
      </c>
      <c r="B307" s="660" t="s">
        <v>1608</v>
      </c>
      <c r="C307" s="660">
        <v>89301252</v>
      </c>
      <c r="D307" s="739" t="s">
        <v>2390</v>
      </c>
      <c r="E307" s="740" t="s">
        <v>1767</v>
      </c>
      <c r="F307" s="660" t="s">
        <v>1741</v>
      </c>
      <c r="G307" s="660" t="s">
        <v>1792</v>
      </c>
      <c r="H307" s="660" t="s">
        <v>1229</v>
      </c>
      <c r="I307" s="660" t="s">
        <v>1793</v>
      </c>
      <c r="J307" s="660" t="s">
        <v>665</v>
      </c>
      <c r="K307" s="660" t="s">
        <v>1794</v>
      </c>
      <c r="L307" s="661">
        <v>25.32</v>
      </c>
      <c r="M307" s="661">
        <v>75.960000000000008</v>
      </c>
      <c r="N307" s="660">
        <v>3</v>
      </c>
      <c r="O307" s="741">
        <v>1.5</v>
      </c>
      <c r="P307" s="661">
        <v>25.32</v>
      </c>
      <c r="Q307" s="676">
        <v>0.33333333333333331</v>
      </c>
      <c r="R307" s="660">
        <v>1</v>
      </c>
      <c r="S307" s="676">
        <v>0.33333333333333331</v>
      </c>
      <c r="T307" s="741">
        <v>0.5</v>
      </c>
      <c r="U307" s="699">
        <v>0.33333333333333331</v>
      </c>
    </row>
    <row r="308" spans="1:21" ht="14.4" customHeight="1" x14ac:dyDescent="0.3">
      <c r="A308" s="659">
        <v>25</v>
      </c>
      <c r="B308" s="660" t="s">
        <v>1608</v>
      </c>
      <c r="C308" s="660">
        <v>89301252</v>
      </c>
      <c r="D308" s="739" t="s">
        <v>2390</v>
      </c>
      <c r="E308" s="740" t="s">
        <v>1767</v>
      </c>
      <c r="F308" s="660" t="s">
        <v>1741</v>
      </c>
      <c r="G308" s="660" t="s">
        <v>1792</v>
      </c>
      <c r="H308" s="660" t="s">
        <v>1229</v>
      </c>
      <c r="I308" s="660" t="s">
        <v>1235</v>
      </c>
      <c r="J308" s="660" t="s">
        <v>665</v>
      </c>
      <c r="K308" s="660" t="s">
        <v>1711</v>
      </c>
      <c r="L308" s="661">
        <v>96.63</v>
      </c>
      <c r="M308" s="661">
        <v>96.63</v>
      </c>
      <c r="N308" s="660">
        <v>1</v>
      </c>
      <c r="O308" s="741">
        <v>1</v>
      </c>
      <c r="P308" s="661"/>
      <c r="Q308" s="676">
        <v>0</v>
      </c>
      <c r="R308" s="660"/>
      <c r="S308" s="676">
        <v>0</v>
      </c>
      <c r="T308" s="741"/>
      <c r="U308" s="699">
        <v>0</v>
      </c>
    </row>
    <row r="309" spans="1:21" ht="14.4" customHeight="1" x14ac:dyDescent="0.3">
      <c r="A309" s="659">
        <v>25</v>
      </c>
      <c r="B309" s="660" t="s">
        <v>1608</v>
      </c>
      <c r="C309" s="660">
        <v>89301252</v>
      </c>
      <c r="D309" s="739" t="s">
        <v>2390</v>
      </c>
      <c r="E309" s="740" t="s">
        <v>1767</v>
      </c>
      <c r="F309" s="660" t="s">
        <v>1741</v>
      </c>
      <c r="G309" s="660" t="s">
        <v>1792</v>
      </c>
      <c r="H309" s="660" t="s">
        <v>561</v>
      </c>
      <c r="I309" s="660" t="s">
        <v>664</v>
      </c>
      <c r="J309" s="660" t="s">
        <v>665</v>
      </c>
      <c r="K309" s="660" t="s">
        <v>1849</v>
      </c>
      <c r="L309" s="661">
        <v>29.78</v>
      </c>
      <c r="M309" s="661">
        <v>59.56</v>
      </c>
      <c r="N309" s="660">
        <v>2</v>
      </c>
      <c r="O309" s="741">
        <v>1.5</v>
      </c>
      <c r="P309" s="661">
        <v>59.56</v>
      </c>
      <c r="Q309" s="676">
        <v>1</v>
      </c>
      <c r="R309" s="660">
        <v>2</v>
      </c>
      <c r="S309" s="676">
        <v>1</v>
      </c>
      <c r="T309" s="741">
        <v>1.5</v>
      </c>
      <c r="U309" s="699">
        <v>1</v>
      </c>
    </row>
    <row r="310" spans="1:21" ht="14.4" customHeight="1" x14ac:dyDescent="0.3">
      <c r="A310" s="659">
        <v>25</v>
      </c>
      <c r="B310" s="660" t="s">
        <v>1608</v>
      </c>
      <c r="C310" s="660">
        <v>89301252</v>
      </c>
      <c r="D310" s="739" t="s">
        <v>2390</v>
      </c>
      <c r="E310" s="740" t="s">
        <v>1767</v>
      </c>
      <c r="F310" s="660" t="s">
        <v>1741</v>
      </c>
      <c r="G310" s="660" t="s">
        <v>1811</v>
      </c>
      <c r="H310" s="660" t="s">
        <v>561</v>
      </c>
      <c r="I310" s="660" t="s">
        <v>2175</v>
      </c>
      <c r="J310" s="660" t="s">
        <v>2176</v>
      </c>
      <c r="K310" s="660" t="s">
        <v>2177</v>
      </c>
      <c r="L310" s="661">
        <v>0</v>
      </c>
      <c r="M310" s="661">
        <v>0</v>
      </c>
      <c r="N310" s="660">
        <v>2</v>
      </c>
      <c r="O310" s="741">
        <v>0.5</v>
      </c>
      <c r="P310" s="661">
        <v>0</v>
      </c>
      <c r="Q310" s="676"/>
      <c r="R310" s="660">
        <v>2</v>
      </c>
      <c r="S310" s="676">
        <v>1</v>
      </c>
      <c r="T310" s="741">
        <v>0.5</v>
      </c>
      <c r="U310" s="699">
        <v>1</v>
      </c>
    </row>
    <row r="311" spans="1:21" ht="14.4" customHeight="1" x14ac:dyDescent="0.3">
      <c r="A311" s="659">
        <v>25</v>
      </c>
      <c r="B311" s="660" t="s">
        <v>1608</v>
      </c>
      <c r="C311" s="660">
        <v>89301252</v>
      </c>
      <c r="D311" s="739" t="s">
        <v>2390</v>
      </c>
      <c r="E311" s="740" t="s">
        <v>1767</v>
      </c>
      <c r="F311" s="660" t="s">
        <v>1741</v>
      </c>
      <c r="G311" s="660" t="s">
        <v>2178</v>
      </c>
      <c r="H311" s="660" t="s">
        <v>1229</v>
      </c>
      <c r="I311" s="660" t="s">
        <v>1242</v>
      </c>
      <c r="J311" s="660" t="s">
        <v>1676</v>
      </c>
      <c r="K311" s="660" t="s">
        <v>836</v>
      </c>
      <c r="L311" s="661">
        <v>100.92</v>
      </c>
      <c r="M311" s="661">
        <v>100.92</v>
      </c>
      <c r="N311" s="660">
        <v>1</v>
      </c>
      <c r="O311" s="741">
        <v>0.5</v>
      </c>
      <c r="P311" s="661">
        <v>100.92</v>
      </c>
      <c r="Q311" s="676">
        <v>1</v>
      </c>
      <c r="R311" s="660">
        <v>1</v>
      </c>
      <c r="S311" s="676">
        <v>1</v>
      </c>
      <c r="T311" s="741">
        <v>0.5</v>
      </c>
      <c r="U311" s="699">
        <v>1</v>
      </c>
    </row>
    <row r="312" spans="1:21" ht="14.4" customHeight="1" x14ac:dyDescent="0.3">
      <c r="A312" s="659">
        <v>25</v>
      </c>
      <c r="B312" s="660" t="s">
        <v>1608</v>
      </c>
      <c r="C312" s="660">
        <v>89301252</v>
      </c>
      <c r="D312" s="739" t="s">
        <v>2390</v>
      </c>
      <c r="E312" s="740" t="s">
        <v>1767</v>
      </c>
      <c r="F312" s="660" t="s">
        <v>1741</v>
      </c>
      <c r="G312" s="660" t="s">
        <v>2143</v>
      </c>
      <c r="H312" s="660" t="s">
        <v>561</v>
      </c>
      <c r="I312" s="660" t="s">
        <v>707</v>
      </c>
      <c r="J312" s="660" t="s">
        <v>2144</v>
      </c>
      <c r="K312" s="660" t="s">
        <v>2145</v>
      </c>
      <c r="L312" s="661">
        <v>0</v>
      </c>
      <c r="M312" s="661">
        <v>0</v>
      </c>
      <c r="N312" s="660">
        <v>1</v>
      </c>
      <c r="O312" s="741">
        <v>1</v>
      </c>
      <c r="P312" s="661">
        <v>0</v>
      </c>
      <c r="Q312" s="676"/>
      <c r="R312" s="660">
        <v>1</v>
      </c>
      <c r="S312" s="676">
        <v>1</v>
      </c>
      <c r="T312" s="741">
        <v>1</v>
      </c>
      <c r="U312" s="699">
        <v>1</v>
      </c>
    </row>
    <row r="313" spans="1:21" ht="14.4" customHeight="1" x14ac:dyDescent="0.3">
      <c r="A313" s="659">
        <v>25</v>
      </c>
      <c r="B313" s="660" t="s">
        <v>1608</v>
      </c>
      <c r="C313" s="660">
        <v>89301252</v>
      </c>
      <c r="D313" s="739" t="s">
        <v>2390</v>
      </c>
      <c r="E313" s="740" t="s">
        <v>1767</v>
      </c>
      <c r="F313" s="660" t="s">
        <v>1741</v>
      </c>
      <c r="G313" s="660" t="s">
        <v>1817</v>
      </c>
      <c r="H313" s="660" t="s">
        <v>561</v>
      </c>
      <c r="I313" s="660" t="s">
        <v>1818</v>
      </c>
      <c r="J313" s="660" t="s">
        <v>925</v>
      </c>
      <c r="K313" s="660" t="s">
        <v>1819</v>
      </c>
      <c r="L313" s="661">
        <v>40.64</v>
      </c>
      <c r="M313" s="661">
        <v>40.64</v>
      </c>
      <c r="N313" s="660">
        <v>1</v>
      </c>
      <c r="O313" s="741">
        <v>0.5</v>
      </c>
      <c r="P313" s="661"/>
      <c r="Q313" s="676">
        <v>0</v>
      </c>
      <c r="R313" s="660"/>
      <c r="S313" s="676">
        <v>0</v>
      </c>
      <c r="T313" s="741"/>
      <c r="U313" s="699">
        <v>0</v>
      </c>
    </row>
    <row r="314" spans="1:21" ht="14.4" customHeight="1" x14ac:dyDescent="0.3">
      <c r="A314" s="659">
        <v>25</v>
      </c>
      <c r="B314" s="660" t="s">
        <v>1608</v>
      </c>
      <c r="C314" s="660">
        <v>89301252</v>
      </c>
      <c r="D314" s="739" t="s">
        <v>2390</v>
      </c>
      <c r="E314" s="740" t="s">
        <v>1767</v>
      </c>
      <c r="F314" s="660" t="s">
        <v>1741</v>
      </c>
      <c r="G314" s="660" t="s">
        <v>1817</v>
      </c>
      <c r="H314" s="660" t="s">
        <v>561</v>
      </c>
      <c r="I314" s="660" t="s">
        <v>2179</v>
      </c>
      <c r="J314" s="660" t="s">
        <v>2180</v>
      </c>
      <c r="K314" s="660" t="s">
        <v>1819</v>
      </c>
      <c r="L314" s="661">
        <v>95.44</v>
      </c>
      <c r="M314" s="661">
        <v>95.44</v>
      </c>
      <c r="N314" s="660">
        <v>1</v>
      </c>
      <c r="O314" s="741">
        <v>0.5</v>
      </c>
      <c r="P314" s="661">
        <v>95.44</v>
      </c>
      <c r="Q314" s="676">
        <v>1</v>
      </c>
      <c r="R314" s="660">
        <v>1</v>
      </c>
      <c r="S314" s="676">
        <v>1</v>
      </c>
      <c r="T314" s="741">
        <v>0.5</v>
      </c>
      <c r="U314" s="699">
        <v>1</v>
      </c>
    </row>
    <row r="315" spans="1:21" ht="14.4" customHeight="1" x14ac:dyDescent="0.3">
      <c r="A315" s="659">
        <v>25</v>
      </c>
      <c r="B315" s="660" t="s">
        <v>1608</v>
      </c>
      <c r="C315" s="660">
        <v>89301252</v>
      </c>
      <c r="D315" s="739" t="s">
        <v>2390</v>
      </c>
      <c r="E315" s="740" t="s">
        <v>1768</v>
      </c>
      <c r="F315" s="660" t="s">
        <v>1741</v>
      </c>
      <c r="G315" s="660" t="s">
        <v>1787</v>
      </c>
      <c r="H315" s="660" t="s">
        <v>561</v>
      </c>
      <c r="I315" s="660" t="s">
        <v>1788</v>
      </c>
      <c r="J315" s="660" t="s">
        <v>1691</v>
      </c>
      <c r="K315" s="660" t="s">
        <v>1789</v>
      </c>
      <c r="L315" s="661">
        <v>0</v>
      </c>
      <c r="M315" s="661">
        <v>0</v>
      </c>
      <c r="N315" s="660">
        <v>1</v>
      </c>
      <c r="O315" s="741">
        <v>1</v>
      </c>
      <c r="P315" s="661"/>
      <c r="Q315" s="676"/>
      <c r="R315" s="660"/>
      <c r="S315" s="676">
        <v>0</v>
      </c>
      <c r="T315" s="741"/>
      <c r="U315" s="699">
        <v>0</v>
      </c>
    </row>
    <row r="316" spans="1:21" ht="14.4" customHeight="1" x14ac:dyDescent="0.3">
      <c r="A316" s="659">
        <v>25</v>
      </c>
      <c r="B316" s="660" t="s">
        <v>1608</v>
      </c>
      <c r="C316" s="660">
        <v>89301252</v>
      </c>
      <c r="D316" s="739" t="s">
        <v>2390</v>
      </c>
      <c r="E316" s="740" t="s">
        <v>1768</v>
      </c>
      <c r="F316" s="660" t="s">
        <v>1741</v>
      </c>
      <c r="G316" s="660" t="s">
        <v>1787</v>
      </c>
      <c r="H316" s="660" t="s">
        <v>561</v>
      </c>
      <c r="I316" s="660" t="s">
        <v>1401</v>
      </c>
      <c r="J316" s="660" t="s">
        <v>1691</v>
      </c>
      <c r="K316" s="660" t="s">
        <v>1692</v>
      </c>
      <c r="L316" s="661">
        <v>333.31</v>
      </c>
      <c r="M316" s="661">
        <v>6999.51</v>
      </c>
      <c r="N316" s="660">
        <v>21</v>
      </c>
      <c r="O316" s="741">
        <v>21</v>
      </c>
      <c r="P316" s="661">
        <v>3333.1</v>
      </c>
      <c r="Q316" s="676">
        <v>0.47619047619047616</v>
      </c>
      <c r="R316" s="660">
        <v>10</v>
      </c>
      <c r="S316" s="676">
        <v>0.47619047619047616</v>
      </c>
      <c r="T316" s="741">
        <v>10</v>
      </c>
      <c r="U316" s="699">
        <v>0.47619047619047616</v>
      </c>
    </row>
    <row r="317" spans="1:21" ht="14.4" customHeight="1" x14ac:dyDescent="0.3">
      <c r="A317" s="659">
        <v>25</v>
      </c>
      <c r="B317" s="660" t="s">
        <v>1608</v>
      </c>
      <c r="C317" s="660">
        <v>89301252</v>
      </c>
      <c r="D317" s="739" t="s">
        <v>2390</v>
      </c>
      <c r="E317" s="740" t="s">
        <v>1768</v>
      </c>
      <c r="F317" s="660" t="s">
        <v>1741</v>
      </c>
      <c r="G317" s="660" t="s">
        <v>1787</v>
      </c>
      <c r="H317" s="660" t="s">
        <v>561</v>
      </c>
      <c r="I317" s="660" t="s">
        <v>1401</v>
      </c>
      <c r="J317" s="660" t="s">
        <v>1691</v>
      </c>
      <c r="K317" s="660" t="s">
        <v>1692</v>
      </c>
      <c r="L317" s="661">
        <v>156.86000000000001</v>
      </c>
      <c r="M317" s="661">
        <v>1411.7400000000002</v>
      </c>
      <c r="N317" s="660">
        <v>9</v>
      </c>
      <c r="O317" s="741">
        <v>8.5</v>
      </c>
      <c r="P317" s="661">
        <v>784.30000000000007</v>
      </c>
      <c r="Q317" s="676">
        <v>0.55555555555555547</v>
      </c>
      <c r="R317" s="660">
        <v>5</v>
      </c>
      <c r="S317" s="676">
        <v>0.55555555555555558</v>
      </c>
      <c r="T317" s="741">
        <v>5</v>
      </c>
      <c r="U317" s="699">
        <v>0.58823529411764708</v>
      </c>
    </row>
    <row r="318" spans="1:21" ht="14.4" customHeight="1" x14ac:dyDescent="0.3">
      <c r="A318" s="659">
        <v>25</v>
      </c>
      <c r="B318" s="660" t="s">
        <v>1608</v>
      </c>
      <c r="C318" s="660">
        <v>89301252</v>
      </c>
      <c r="D318" s="739" t="s">
        <v>2390</v>
      </c>
      <c r="E318" s="740" t="s">
        <v>1768</v>
      </c>
      <c r="F318" s="660" t="s">
        <v>1741</v>
      </c>
      <c r="G318" s="660" t="s">
        <v>1795</v>
      </c>
      <c r="H318" s="660" t="s">
        <v>561</v>
      </c>
      <c r="I318" s="660" t="s">
        <v>2181</v>
      </c>
      <c r="J318" s="660" t="s">
        <v>2182</v>
      </c>
      <c r="K318" s="660" t="s">
        <v>2183</v>
      </c>
      <c r="L318" s="661">
        <v>0</v>
      </c>
      <c r="M318" s="661">
        <v>0</v>
      </c>
      <c r="N318" s="660">
        <v>2</v>
      </c>
      <c r="O318" s="741">
        <v>1</v>
      </c>
      <c r="P318" s="661"/>
      <c r="Q318" s="676"/>
      <c r="R318" s="660"/>
      <c r="S318" s="676">
        <v>0</v>
      </c>
      <c r="T318" s="741"/>
      <c r="U318" s="699">
        <v>0</v>
      </c>
    </row>
    <row r="319" spans="1:21" ht="14.4" customHeight="1" x14ac:dyDescent="0.3">
      <c r="A319" s="659">
        <v>25</v>
      </c>
      <c r="B319" s="660" t="s">
        <v>1608</v>
      </c>
      <c r="C319" s="660">
        <v>89301252</v>
      </c>
      <c r="D319" s="739" t="s">
        <v>2390</v>
      </c>
      <c r="E319" s="740" t="s">
        <v>1768</v>
      </c>
      <c r="F319" s="660" t="s">
        <v>1741</v>
      </c>
      <c r="G319" s="660" t="s">
        <v>2064</v>
      </c>
      <c r="H319" s="660" t="s">
        <v>561</v>
      </c>
      <c r="I319" s="660" t="s">
        <v>856</v>
      </c>
      <c r="J319" s="660" t="s">
        <v>857</v>
      </c>
      <c r="K319" s="660" t="s">
        <v>2067</v>
      </c>
      <c r="L319" s="661">
        <v>45.75</v>
      </c>
      <c r="M319" s="661">
        <v>45.75</v>
      </c>
      <c r="N319" s="660">
        <v>1</v>
      </c>
      <c r="O319" s="741">
        <v>1</v>
      </c>
      <c r="P319" s="661">
        <v>45.75</v>
      </c>
      <c r="Q319" s="676">
        <v>1</v>
      </c>
      <c r="R319" s="660">
        <v>1</v>
      </c>
      <c r="S319" s="676">
        <v>1</v>
      </c>
      <c r="T319" s="741">
        <v>1</v>
      </c>
      <c r="U319" s="699">
        <v>1</v>
      </c>
    </row>
    <row r="320" spans="1:21" ht="14.4" customHeight="1" x14ac:dyDescent="0.3">
      <c r="A320" s="659">
        <v>25</v>
      </c>
      <c r="B320" s="660" t="s">
        <v>1608</v>
      </c>
      <c r="C320" s="660">
        <v>89301252</v>
      </c>
      <c r="D320" s="739" t="s">
        <v>2390</v>
      </c>
      <c r="E320" s="740" t="s">
        <v>1768</v>
      </c>
      <c r="F320" s="660" t="s">
        <v>1741</v>
      </c>
      <c r="G320" s="660" t="s">
        <v>1878</v>
      </c>
      <c r="H320" s="660" t="s">
        <v>561</v>
      </c>
      <c r="I320" s="660" t="s">
        <v>969</v>
      </c>
      <c r="J320" s="660" t="s">
        <v>970</v>
      </c>
      <c r="K320" s="660" t="s">
        <v>1879</v>
      </c>
      <c r="L320" s="661">
        <v>71.2</v>
      </c>
      <c r="M320" s="661">
        <v>71.2</v>
      </c>
      <c r="N320" s="660">
        <v>1</v>
      </c>
      <c r="O320" s="741">
        <v>1</v>
      </c>
      <c r="P320" s="661"/>
      <c r="Q320" s="676">
        <v>0</v>
      </c>
      <c r="R320" s="660"/>
      <c r="S320" s="676">
        <v>0</v>
      </c>
      <c r="T320" s="741"/>
      <c r="U320" s="699">
        <v>0</v>
      </c>
    </row>
    <row r="321" spans="1:21" ht="14.4" customHeight="1" x14ac:dyDescent="0.3">
      <c r="A321" s="659">
        <v>25</v>
      </c>
      <c r="B321" s="660" t="s">
        <v>1608</v>
      </c>
      <c r="C321" s="660">
        <v>89301252</v>
      </c>
      <c r="D321" s="739" t="s">
        <v>2390</v>
      </c>
      <c r="E321" s="740" t="s">
        <v>1768</v>
      </c>
      <c r="F321" s="660" t="s">
        <v>1741</v>
      </c>
      <c r="G321" s="660" t="s">
        <v>1791</v>
      </c>
      <c r="H321" s="660" t="s">
        <v>1229</v>
      </c>
      <c r="I321" s="660" t="s">
        <v>1475</v>
      </c>
      <c r="J321" s="660" t="s">
        <v>1476</v>
      </c>
      <c r="K321" s="660" t="s">
        <v>1477</v>
      </c>
      <c r="L321" s="661">
        <v>154.01</v>
      </c>
      <c r="M321" s="661">
        <v>2002.1299999999999</v>
      </c>
      <c r="N321" s="660">
        <v>13</v>
      </c>
      <c r="O321" s="741">
        <v>10.5</v>
      </c>
      <c r="P321" s="661">
        <v>1694.11</v>
      </c>
      <c r="Q321" s="676">
        <v>0.84615384615384615</v>
      </c>
      <c r="R321" s="660">
        <v>11</v>
      </c>
      <c r="S321" s="676">
        <v>0.84615384615384615</v>
      </c>
      <c r="T321" s="741">
        <v>8.5</v>
      </c>
      <c r="U321" s="699">
        <v>0.80952380952380953</v>
      </c>
    </row>
    <row r="322" spans="1:21" ht="14.4" customHeight="1" x14ac:dyDescent="0.3">
      <c r="A322" s="659">
        <v>25</v>
      </c>
      <c r="B322" s="660" t="s">
        <v>1608</v>
      </c>
      <c r="C322" s="660">
        <v>89301252</v>
      </c>
      <c r="D322" s="739" t="s">
        <v>2390</v>
      </c>
      <c r="E322" s="740" t="s">
        <v>1768</v>
      </c>
      <c r="F322" s="660" t="s">
        <v>1741</v>
      </c>
      <c r="G322" s="660" t="s">
        <v>2070</v>
      </c>
      <c r="H322" s="660" t="s">
        <v>1229</v>
      </c>
      <c r="I322" s="660" t="s">
        <v>2184</v>
      </c>
      <c r="J322" s="660" t="s">
        <v>2185</v>
      </c>
      <c r="K322" s="660" t="s">
        <v>2186</v>
      </c>
      <c r="L322" s="661">
        <v>130.15</v>
      </c>
      <c r="M322" s="661">
        <v>260.3</v>
      </c>
      <c r="N322" s="660">
        <v>2</v>
      </c>
      <c r="O322" s="741">
        <v>2</v>
      </c>
      <c r="P322" s="661"/>
      <c r="Q322" s="676">
        <v>0</v>
      </c>
      <c r="R322" s="660"/>
      <c r="S322" s="676">
        <v>0</v>
      </c>
      <c r="T322" s="741"/>
      <c r="U322" s="699">
        <v>0</v>
      </c>
    </row>
    <row r="323" spans="1:21" ht="14.4" customHeight="1" x14ac:dyDescent="0.3">
      <c r="A323" s="659">
        <v>25</v>
      </c>
      <c r="B323" s="660" t="s">
        <v>1608</v>
      </c>
      <c r="C323" s="660">
        <v>89301252</v>
      </c>
      <c r="D323" s="739" t="s">
        <v>2390</v>
      </c>
      <c r="E323" s="740" t="s">
        <v>1768</v>
      </c>
      <c r="F323" s="660" t="s">
        <v>1741</v>
      </c>
      <c r="G323" s="660" t="s">
        <v>2070</v>
      </c>
      <c r="H323" s="660" t="s">
        <v>561</v>
      </c>
      <c r="I323" s="660" t="s">
        <v>2187</v>
      </c>
      <c r="J323" s="660" t="s">
        <v>2185</v>
      </c>
      <c r="K323" s="660" t="s">
        <v>2188</v>
      </c>
      <c r="L323" s="661">
        <v>0</v>
      </c>
      <c r="M323" s="661">
        <v>0</v>
      </c>
      <c r="N323" s="660">
        <v>1</v>
      </c>
      <c r="O323" s="741">
        <v>1</v>
      </c>
      <c r="P323" s="661"/>
      <c r="Q323" s="676"/>
      <c r="R323" s="660"/>
      <c r="S323" s="676">
        <v>0</v>
      </c>
      <c r="T323" s="741"/>
      <c r="U323" s="699">
        <v>0</v>
      </c>
    </row>
    <row r="324" spans="1:21" ht="14.4" customHeight="1" x14ac:dyDescent="0.3">
      <c r="A324" s="659">
        <v>25</v>
      </c>
      <c r="B324" s="660" t="s">
        <v>1608</v>
      </c>
      <c r="C324" s="660">
        <v>89301252</v>
      </c>
      <c r="D324" s="739" t="s">
        <v>2390</v>
      </c>
      <c r="E324" s="740" t="s">
        <v>1768</v>
      </c>
      <c r="F324" s="660" t="s">
        <v>1741</v>
      </c>
      <c r="G324" s="660" t="s">
        <v>1800</v>
      </c>
      <c r="H324" s="660" t="s">
        <v>561</v>
      </c>
      <c r="I324" s="660" t="s">
        <v>1839</v>
      </c>
      <c r="J324" s="660" t="s">
        <v>1398</v>
      </c>
      <c r="K324" s="660" t="s">
        <v>1840</v>
      </c>
      <c r="L324" s="661">
        <v>35.75</v>
      </c>
      <c r="M324" s="661">
        <v>35.75</v>
      </c>
      <c r="N324" s="660">
        <v>1</v>
      </c>
      <c r="O324" s="741">
        <v>0.5</v>
      </c>
      <c r="P324" s="661">
        <v>35.75</v>
      </c>
      <c r="Q324" s="676">
        <v>1</v>
      </c>
      <c r="R324" s="660">
        <v>1</v>
      </c>
      <c r="S324" s="676">
        <v>1</v>
      </c>
      <c r="T324" s="741">
        <v>0.5</v>
      </c>
      <c r="U324" s="699">
        <v>1</v>
      </c>
    </row>
    <row r="325" spans="1:21" ht="14.4" customHeight="1" x14ac:dyDescent="0.3">
      <c r="A325" s="659">
        <v>25</v>
      </c>
      <c r="B325" s="660" t="s">
        <v>1608</v>
      </c>
      <c r="C325" s="660">
        <v>89301252</v>
      </c>
      <c r="D325" s="739" t="s">
        <v>2390</v>
      </c>
      <c r="E325" s="740" t="s">
        <v>1768</v>
      </c>
      <c r="F325" s="660" t="s">
        <v>1741</v>
      </c>
      <c r="G325" s="660" t="s">
        <v>1792</v>
      </c>
      <c r="H325" s="660" t="s">
        <v>1229</v>
      </c>
      <c r="I325" s="660" t="s">
        <v>1235</v>
      </c>
      <c r="J325" s="660" t="s">
        <v>665</v>
      </c>
      <c r="K325" s="660" t="s">
        <v>1711</v>
      </c>
      <c r="L325" s="661">
        <v>59.55</v>
      </c>
      <c r="M325" s="661">
        <v>178.64999999999998</v>
      </c>
      <c r="N325" s="660">
        <v>3</v>
      </c>
      <c r="O325" s="741">
        <v>3</v>
      </c>
      <c r="P325" s="661">
        <v>119.1</v>
      </c>
      <c r="Q325" s="676">
        <v>0.66666666666666674</v>
      </c>
      <c r="R325" s="660">
        <v>2</v>
      </c>
      <c r="S325" s="676">
        <v>0.66666666666666663</v>
      </c>
      <c r="T325" s="741">
        <v>2</v>
      </c>
      <c r="U325" s="699">
        <v>0.66666666666666663</v>
      </c>
    </row>
    <row r="326" spans="1:21" ht="14.4" customHeight="1" x14ac:dyDescent="0.3">
      <c r="A326" s="659">
        <v>25</v>
      </c>
      <c r="B326" s="660" t="s">
        <v>1608</v>
      </c>
      <c r="C326" s="660">
        <v>89301252</v>
      </c>
      <c r="D326" s="739" t="s">
        <v>2390</v>
      </c>
      <c r="E326" s="740" t="s">
        <v>1768</v>
      </c>
      <c r="F326" s="660" t="s">
        <v>1741</v>
      </c>
      <c r="G326" s="660" t="s">
        <v>1792</v>
      </c>
      <c r="H326" s="660" t="s">
        <v>561</v>
      </c>
      <c r="I326" s="660" t="s">
        <v>664</v>
      </c>
      <c r="J326" s="660" t="s">
        <v>665</v>
      </c>
      <c r="K326" s="660" t="s">
        <v>1849</v>
      </c>
      <c r="L326" s="661">
        <v>48.31</v>
      </c>
      <c r="M326" s="661">
        <v>96.62</v>
      </c>
      <c r="N326" s="660">
        <v>2</v>
      </c>
      <c r="O326" s="741">
        <v>1.5</v>
      </c>
      <c r="P326" s="661">
        <v>48.31</v>
      </c>
      <c r="Q326" s="676">
        <v>0.5</v>
      </c>
      <c r="R326" s="660">
        <v>1</v>
      </c>
      <c r="S326" s="676">
        <v>0.5</v>
      </c>
      <c r="T326" s="741">
        <v>1</v>
      </c>
      <c r="U326" s="699">
        <v>0.66666666666666663</v>
      </c>
    </row>
    <row r="327" spans="1:21" ht="14.4" customHeight="1" x14ac:dyDescent="0.3">
      <c r="A327" s="659">
        <v>25</v>
      </c>
      <c r="B327" s="660" t="s">
        <v>1608</v>
      </c>
      <c r="C327" s="660">
        <v>89301252</v>
      </c>
      <c r="D327" s="739" t="s">
        <v>2390</v>
      </c>
      <c r="E327" s="740" t="s">
        <v>1768</v>
      </c>
      <c r="F327" s="660" t="s">
        <v>1741</v>
      </c>
      <c r="G327" s="660" t="s">
        <v>2189</v>
      </c>
      <c r="H327" s="660" t="s">
        <v>561</v>
      </c>
      <c r="I327" s="660" t="s">
        <v>2190</v>
      </c>
      <c r="J327" s="660" t="s">
        <v>2191</v>
      </c>
      <c r="K327" s="660" t="s">
        <v>2192</v>
      </c>
      <c r="L327" s="661">
        <v>0</v>
      </c>
      <c r="M327" s="661">
        <v>0</v>
      </c>
      <c r="N327" s="660">
        <v>3</v>
      </c>
      <c r="O327" s="741">
        <v>3</v>
      </c>
      <c r="P327" s="661">
        <v>0</v>
      </c>
      <c r="Q327" s="676"/>
      <c r="R327" s="660">
        <v>3</v>
      </c>
      <c r="S327" s="676">
        <v>1</v>
      </c>
      <c r="T327" s="741">
        <v>3</v>
      </c>
      <c r="U327" s="699">
        <v>1</v>
      </c>
    </row>
    <row r="328" spans="1:21" ht="14.4" customHeight="1" x14ac:dyDescent="0.3">
      <c r="A328" s="659">
        <v>25</v>
      </c>
      <c r="B328" s="660" t="s">
        <v>1608</v>
      </c>
      <c r="C328" s="660">
        <v>89301252</v>
      </c>
      <c r="D328" s="739" t="s">
        <v>2390</v>
      </c>
      <c r="E328" s="740" t="s">
        <v>1768</v>
      </c>
      <c r="F328" s="660" t="s">
        <v>1741</v>
      </c>
      <c r="G328" s="660" t="s">
        <v>2143</v>
      </c>
      <c r="H328" s="660" t="s">
        <v>561</v>
      </c>
      <c r="I328" s="660" t="s">
        <v>707</v>
      </c>
      <c r="J328" s="660" t="s">
        <v>2144</v>
      </c>
      <c r="K328" s="660" t="s">
        <v>2145</v>
      </c>
      <c r="L328" s="661">
        <v>0</v>
      </c>
      <c r="M328" s="661">
        <v>0</v>
      </c>
      <c r="N328" s="660">
        <v>1</v>
      </c>
      <c r="O328" s="741">
        <v>1</v>
      </c>
      <c r="P328" s="661">
        <v>0</v>
      </c>
      <c r="Q328" s="676"/>
      <c r="R328" s="660">
        <v>1</v>
      </c>
      <c r="S328" s="676">
        <v>1</v>
      </c>
      <c r="T328" s="741">
        <v>1</v>
      </c>
      <c r="U328" s="699">
        <v>1</v>
      </c>
    </row>
    <row r="329" spans="1:21" ht="14.4" customHeight="1" x14ac:dyDescent="0.3">
      <c r="A329" s="659">
        <v>25</v>
      </c>
      <c r="B329" s="660" t="s">
        <v>1608</v>
      </c>
      <c r="C329" s="660">
        <v>89301252</v>
      </c>
      <c r="D329" s="739" t="s">
        <v>2390</v>
      </c>
      <c r="E329" s="740" t="s">
        <v>1770</v>
      </c>
      <c r="F329" s="660" t="s">
        <v>1741</v>
      </c>
      <c r="G329" s="660" t="s">
        <v>1787</v>
      </c>
      <c r="H329" s="660" t="s">
        <v>561</v>
      </c>
      <c r="I329" s="660" t="s">
        <v>1788</v>
      </c>
      <c r="J329" s="660" t="s">
        <v>1691</v>
      </c>
      <c r="K329" s="660" t="s">
        <v>1789</v>
      </c>
      <c r="L329" s="661">
        <v>0</v>
      </c>
      <c r="M329" s="661">
        <v>0</v>
      </c>
      <c r="N329" s="660">
        <v>5</v>
      </c>
      <c r="O329" s="741">
        <v>5</v>
      </c>
      <c r="P329" s="661">
        <v>0</v>
      </c>
      <c r="Q329" s="676"/>
      <c r="R329" s="660">
        <v>4</v>
      </c>
      <c r="S329" s="676">
        <v>0.8</v>
      </c>
      <c r="T329" s="741">
        <v>4</v>
      </c>
      <c r="U329" s="699">
        <v>0.8</v>
      </c>
    </row>
    <row r="330" spans="1:21" ht="14.4" customHeight="1" x14ac:dyDescent="0.3">
      <c r="A330" s="659">
        <v>25</v>
      </c>
      <c r="B330" s="660" t="s">
        <v>1608</v>
      </c>
      <c r="C330" s="660">
        <v>89301252</v>
      </c>
      <c r="D330" s="739" t="s">
        <v>2390</v>
      </c>
      <c r="E330" s="740" t="s">
        <v>1770</v>
      </c>
      <c r="F330" s="660" t="s">
        <v>1741</v>
      </c>
      <c r="G330" s="660" t="s">
        <v>1787</v>
      </c>
      <c r="H330" s="660" t="s">
        <v>561</v>
      </c>
      <c r="I330" s="660" t="s">
        <v>1401</v>
      </c>
      <c r="J330" s="660" t="s">
        <v>1691</v>
      </c>
      <c r="K330" s="660" t="s">
        <v>1692</v>
      </c>
      <c r="L330" s="661">
        <v>333.31</v>
      </c>
      <c r="M330" s="661">
        <v>7332.82</v>
      </c>
      <c r="N330" s="660">
        <v>22</v>
      </c>
      <c r="O330" s="741">
        <v>18</v>
      </c>
      <c r="P330" s="661">
        <v>5332.96</v>
      </c>
      <c r="Q330" s="676">
        <v>0.72727272727272729</v>
      </c>
      <c r="R330" s="660">
        <v>16</v>
      </c>
      <c r="S330" s="676">
        <v>0.72727272727272729</v>
      </c>
      <c r="T330" s="741">
        <v>15</v>
      </c>
      <c r="U330" s="699">
        <v>0.83333333333333337</v>
      </c>
    </row>
    <row r="331" spans="1:21" ht="14.4" customHeight="1" x14ac:dyDescent="0.3">
      <c r="A331" s="659">
        <v>25</v>
      </c>
      <c r="B331" s="660" t="s">
        <v>1608</v>
      </c>
      <c r="C331" s="660">
        <v>89301252</v>
      </c>
      <c r="D331" s="739" t="s">
        <v>2390</v>
      </c>
      <c r="E331" s="740" t="s">
        <v>1770</v>
      </c>
      <c r="F331" s="660" t="s">
        <v>1741</v>
      </c>
      <c r="G331" s="660" t="s">
        <v>1787</v>
      </c>
      <c r="H331" s="660" t="s">
        <v>561</v>
      </c>
      <c r="I331" s="660" t="s">
        <v>1401</v>
      </c>
      <c r="J331" s="660" t="s">
        <v>1691</v>
      </c>
      <c r="K331" s="660" t="s">
        <v>1692</v>
      </c>
      <c r="L331" s="661">
        <v>156.86000000000001</v>
      </c>
      <c r="M331" s="661">
        <v>3607.7800000000011</v>
      </c>
      <c r="N331" s="660">
        <v>23</v>
      </c>
      <c r="O331" s="741">
        <v>22</v>
      </c>
      <c r="P331" s="661">
        <v>2509.7600000000011</v>
      </c>
      <c r="Q331" s="676">
        <v>0.69565217391304357</v>
      </c>
      <c r="R331" s="660">
        <v>16</v>
      </c>
      <c r="S331" s="676">
        <v>0.69565217391304346</v>
      </c>
      <c r="T331" s="741">
        <v>16</v>
      </c>
      <c r="U331" s="699">
        <v>0.72727272727272729</v>
      </c>
    </row>
    <row r="332" spans="1:21" ht="14.4" customHeight="1" x14ac:dyDescent="0.3">
      <c r="A332" s="659">
        <v>25</v>
      </c>
      <c r="B332" s="660" t="s">
        <v>1608</v>
      </c>
      <c r="C332" s="660">
        <v>89301252</v>
      </c>
      <c r="D332" s="739" t="s">
        <v>2390</v>
      </c>
      <c r="E332" s="740" t="s">
        <v>1770</v>
      </c>
      <c r="F332" s="660" t="s">
        <v>1741</v>
      </c>
      <c r="G332" s="660" t="s">
        <v>1787</v>
      </c>
      <c r="H332" s="660" t="s">
        <v>561</v>
      </c>
      <c r="I332" s="660" t="s">
        <v>1790</v>
      </c>
      <c r="J332" s="660" t="s">
        <v>1691</v>
      </c>
      <c r="K332" s="660" t="s">
        <v>1692</v>
      </c>
      <c r="L332" s="661">
        <v>156.86000000000001</v>
      </c>
      <c r="M332" s="661">
        <v>313.72000000000003</v>
      </c>
      <c r="N332" s="660">
        <v>2</v>
      </c>
      <c r="O332" s="741">
        <v>1</v>
      </c>
      <c r="P332" s="661">
        <v>313.72000000000003</v>
      </c>
      <c r="Q332" s="676">
        <v>1</v>
      </c>
      <c r="R332" s="660">
        <v>2</v>
      </c>
      <c r="S332" s="676">
        <v>1</v>
      </c>
      <c r="T332" s="741">
        <v>1</v>
      </c>
      <c r="U332" s="699">
        <v>1</v>
      </c>
    </row>
    <row r="333" spans="1:21" ht="14.4" customHeight="1" x14ac:dyDescent="0.3">
      <c r="A333" s="659">
        <v>25</v>
      </c>
      <c r="B333" s="660" t="s">
        <v>1608</v>
      </c>
      <c r="C333" s="660">
        <v>89301252</v>
      </c>
      <c r="D333" s="739" t="s">
        <v>2390</v>
      </c>
      <c r="E333" s="740" t="s">
        <v>1770</v>
      </c>
      <c r="F333" s="660" t="s">
        <v>1741</v>
      </c>
      <c r="G333" s="660" t="s">
        <v>1795</v>
      </c>
      <c r="H333" s="660" t="s">
        <v>1229</v>
      </c>
      <c r="I333" s="660" t="s">
        <v>1463</v>
      </c>
      <c r="J333" s="660" t="s">
        <v>1464</v>
      </c>
      <c r="K333" s="660" t="s">
        <v>1696</v>
      </c>
      <c r="L333" s="661">
        <v>178.27</v>
      </c>
      <c r="M333" s="661">
        <v>534.81000000000006</v>
      </c>
      <c r="N333" s="660">
        <v>3</v>
      </c>
      <c r="O333" s="741">
        <v>2</v>
      </c>
      <c r="P333" s="661">
        <v>534.81000000000006</v>
      </c>
      <c r="Q333" s="676">
        <v>1</v>
      </c>
      <c r="R333" s="660">
        <v>3</v>
      </c>
      <c r="S333" s="676">
        <v>1</v>
      </c>
      <c r="T333" s="741">
        <v>2</v>
      </c>
      <c r="U333" s="699">
        <v>1</v>
      </c>
    </row>
    <row r="334" spans="1:21" ht="14.4" customHeight="1" x14ac:dyDescent="0.3">
      <c r="A334" s="659">
        <v>25</v>
      </c>
      <c r="B334" s="660" t="s">
        <v>1608</v>
      </c>
      <c r="C334" s="660">
        <v>89301252</v>
      </c>
      <c r="D334" s="739" t="s">
        <v>2390</v>
      </c>
      <c r="E334" s="740" t="s">
        <v>1770</v>
      </c>
      <c r="F334" s="660" t="s">
        <v>1741</v>
      </c>
      <c r="G334" s="660" t="s">
        <v>1795</v>
      </c>
      <c r="H334" s="660" t="s">
        <v>1229</v>
      </c>
      <c r="I334" s="660" t="s">
        <v>1463</v>
      </c>
      <c r="J334" s="660" t="s">
        <v>1464</v>
      </c>
      <c r="K334" s="660" t="s">
        <v>1696</v>
      </c>
      <c r="L334" s="661">
        <v>184.22</v>
      </c>
      <c r="M334" s="661">
        <v>2026.42</v>
      </c>
      <c r="N334" s="660">
        <v>11</v>
      </c>
      <c r="O334" s="741">
        <v>5</v>
      </c>
      <c r="P334" s="661"/>
      <c r="Q334" s="676">
        <v>0</v>
      </c>
      <c r="R334" s="660"/>
      <c r="S334" s="676">
        <v>0</v>
      </c>
      <c r="T334" s="741"/>
      <c r="U334" s="699">
        <v>0</v>
      </c>
    </row>
    <row r="335" spans="1:21" ht="14.4" customHeight="1" x14ac:dyDescent="0.3">
      <c r="A335" s="659">
        <v>25</v>
      </c>
      <c r="B335" s="660" t="s">
        <v>1608</v>
      </c>
      <c r="C335" s="660">
        <v>89301252</v>
      </c>
      <c r="D335" s="739" t="s">
        <v>2390</v>
      </c>
      <c r="E335" s="740" t="s">
        <v>1770</v>
      </c>
      <c r="F335" s="660" t="s">
        <v>1741</v>
      </c>
      <c r="G335" s="660" t="s">
        <v>2193</v>
      </c>
      <c r="H335" s="660" t="s">
        <v>561</v>
      </c>
      <c r="I335" s="660" t="s">
        <v>2194</v>
      </c>
      <c r="J335" s="660" t="s">
        <v>778</v>
      </c>
      <c r="K335" s="660" t="s">
        <v>2195</v>
      </c>
      <c r="L335" s="661">
        <v>115.3</v>
      </c>
      <c r="M335" s="661">
        <v>576.5</v>
      </c>
      <c r="N335" s="660">
        <v>5</v>
      </c>
      <c r="O335" s="741">
        <v>2.5</v>
      </c>
      <c r="P335" s="661">
        <v>576.5</v>
      </c>
      <c r="Q335" s="676">
        <v>1</v>
      </c>
      <c r="R335" s="660">
        <v>5</v>
      </c>
      <c r="S335" s="676">
        <v>1</v>
      </c>
      <c r="T335" s="741">
        <v>2.5</v>
      </c>
      <c r="U335" s="699">
        <v>1</v>
      </c>
    </row>
    <row r="336" spans="1:21" ht="14.4" customHeight="1" x14ac:dyDescent="0.3">
      <c r="A336" s="659">
        <v>25</v>
      </c>
      <c r="B336" s="660" t="s">
        <v>1608</v>
      </c>
      <c r="C336" s="660">
        <v>89301252</v>
      </c>
      <c r="D336" s="739" t="s">
        <v>2390</v>
      </c>
      <c r="E336" s="740" t="s">
        <v>1770</v>
      </c>
      <c r="F336" s="660" t="s">
        <v>1741</v>
      </c>
      <c r="G336" s="660" t="s">
        <v>2196</v>
      </c>
      <c r="H336" s="660" t="s">
        <v>1229</v>
      </c>
      <c r="I336" s="660" t="s">
        <v>2197</v>
      </c>
      <c r="J336" s="660" t="s">
        <v>2198</v>
      </c>
      <c r="K336" s="660" t="s">
        <v>2199</v>
      </c>
      <c r="L336" s="661">
        <v>41.55</v>
      </c>
      <c r="M336" s="661">
        <v>83.1</v>
      </c>
      <c r="N336" s="660">
        <v>2</v>
      </c>
      <c r="O336" s="741">
        <v>2</v>
      </c>
      <c r="P336" s="661">
        <v>83.1</v>
      </c>
      <c r="Q336" s="676">
        <v>1</v>
      </c>
      <c r="R336" s="660">
        <v>2</v>
      </c>
      <c r="S336" s="676">
        <v>1</v>
      </c>
      <c r="T336" s="741">
        <v>2</v>
      </c>
      <c r="U336" s="699">
        <v>1</v>
      </c>
    </row>
    <row r="337" spans="1:21" ht="14.4" customHeight="1" x14ac:dyDescent="0.3">
      <c r="A337" s="659">
        <v>25</v>
      </c>
      <c r="B337" s="660" t="s">
        <v>1608</v>
      </c>
      <c r="C337" s="660">
        <v>89301252</v>
      </c>
      <c r="D337" s="739" t="s">
        <v>2390</v>
      </c>
      <c r="E337" s="740" t="s">
        <v>1770</v>
      </c>
      <c r="F337" s="660" t="s">
        <v>1741</v>
      </c>
      <c r="G337" s="660" t="s">
        <v>2009</v>
      </c>
      <c r="H337" s="660" t="s">
        <v>561</v>
      </c>
      <c r="I337" s="660" t="s">
        <v>2200</v>
      </c>
      <c r="J337" s="660" t="s">
        <v>2201</v>
      </c>
      <c r="K337" s="660" t="s">
        <v>2202</v>
      </c>
      <c r="L337" s="661">
        <v>0</v>
      </c>
      <c r="M337" s="661">
        <v>0</v>
      </c>
      <c r="N337" s="660">
        <v>2</v>
      </c>
      <c r="O337" s="741">
        <v>2</v>
      </c>
      <c r="P337" s="661"/>
      <c r="Q337" s="676"/>
      <c r="R337" s="660"/>
      <c r="S337" s="676">
        <v>0</v>
      </c>
      <c r="T337" s="741"/>
      <c r="U337" s="699">
        <v>0</v>
      </c>
    </row>
    <row r="338" spans="1:21" ht="14.4" customHeight="1" x14ac:dyDescent="0.3">
      <c r="A338" s="659">
        <v>25</v>
      </c>
      <c r="B338" s="660" t="s">
        <v>1608</v>
      </c>
      <c r="C338" s="660">
        <v>89301252</v>
      </c>
      <c r="D338" s="739" t="s">
        <v>2390</v>
      </c>
      <c r="E338" s="740" t="s">
        <v>1770</v>
      </c>
      <c r="F338" s="660" t="s">
        <v>1741</v>
      </c>
      <c r="G338" s="660" t="s">
        <v>1806</v>
      </c>
      <c r="H338" s="660" t="s">
        <v>561</v>
      </c>
      <c r="I338" s="660" t="s">
        <v>1390</v>
      </c>
      <c r="J338" s="660" t="s">
        <v>1391</v>
      </c>
      <c r="K338" s="660" t="s">
        <v>1807</v>
      </c>
      <c r="L338" s="661">
        <v>50.27</v>
      </c>
      <c r="M338" s="661">
        <v>150.81</v>
      </c>
      <c r="N338" s="660">
        <v>3</v>
      </c>
      <c r="O338" s="741">
        <v>1.5</v>
      </c>
      <c r="P338" s="661">
        <v>150.81</v>
      </c>
      <c r="Q338" s="676">
        <v>1</v>
      </c>
      <c r="R338" s="660">
        <v>3</v>
      </c>
      <c r="S338" s="676">
        <v>1</v>
      </c>
      <c r="T338" s="741">
        <v>1.5</v>
      </c>
      <c r="U338" s="699">
        <v>1</v>
      </c>
    </row>
    <row r="339" spans="1:21" ht="14.4" customHeight="1" x14ac:dyDescent="0.3">
      <c r="A339" s="659">
        <v>25</v>
      </c>
      <c r="B339" s="660" t="s">
        <v>1608</v>
      </c>
      <c r="C339" s="660">
        <v>89301252</v>
      </c>
      <c r="D339" s="739" t="s">
        <v>2390</v>
      </c>
      <c r="E339" s="740" t="s">
        <v>1770</v>
      </c>
      <c r="F339" s="660" t="s">
        <v>1741</v>
      </c>
      <c r="G339" s="660" t="s">
        <v>1878</v>
      </c>
      <c r="H339" s="660" t="s">
        <v>561</v>
      </c>
      <c r="I339" s="660" t="s">
        <v>2203</v>
      </c>
      <c r="J339" s="660" t="s">
        <v>2204</v>
      </c>
      <c r="K339" s="660" t="s">
        <v>2205</v>
      </c>
      <c r="L339" s="661">
        <v>121.76</v>
      </c>
      <c r="M339" s="661">
        <v>121.76</v>
      </c>
      <c r="N339" s="660">
        <v>1</v>
      </c>
      <c r="O339" s="741">
        <v>1</v>
      </c>
      <c r="P339" s="661">
        <v>121.76</v>
      </c>
      <c r="Q339" s="676">
        <v>1</v>
      </c>
      <c r="R339" s="660">
        <v>1</v>
      </c>
      <c r="S339" s="676">
        <v>1</v>
      </c>
      <c r="T339" s="741">
        <v>1</v>
      </c>
      <c r="U339" s="699">
        <v>1</v>
      </c>
    </row>
    <row r="340" spans="1:21" ht="14.4" customHeight="1" x14ac:dyDescent="0.3">
      <c r="A340" s="659">
        <v>25</v>
      </c>
      <c r="B340" s="660" t="s">
        <v>1608</v>
      </c>
      <c r="C340" s="660">
        <v>89301252</v>
      </c>
      <c r="D340" s="739" t="s">
        <v>2390</v>
      </c>
      <c r="E340" s="740" t="s">
        <v>1770</v>
      </c>
      <c r="F340" s="660" t="s">
        <v>1741</v>
      </c>
      <c r="G340" s="660" t="s">
        <v>1880</v>
      </c>
      <c r="H340" s="660" t="s">
        <v>561</v>
      </c>
      <c r="I340" s="660" t="s">
        <v>2206</v>
      </c>
      <c r="J340" s="660" t="s">
        <v>2101</v>
      </c>
      <c r="K340" s="660" t="s">
        <v>2202</v>
      </c>
      <c r="L340" s="661">
        <v>77.08</v>
      </c>
      <c r="M340" s="661">
        <v>693.72</v>
      </c>
      <c r="N340" s="660">
        <v>9</v>
      </c>
      <c r="O340" s="741">
        <v>9</v>
      </c>
      <c r="P340" s="661">
        <v>308.32</v>
      </c>
      <c r="Q340" s="676">
        <v>0.44444444444444442</v>
      </c>
      <c r="R340" s="660">
        <v>4</v>
      </c>
      <c r="S340" s="676">
        <v>0.44444444444444442</v>
      </c>
      <c r="T340" s="741">
        <v>4</v>
      </c>
      <c r="U340" s="699">
        <v>0.44444444444444442</v>
      </c>
    </row>
    <row r="341" spans="1:21" ht="14.4" customHeight="1" x14ac:dyDescent="0.3">
      <c r="A341" s="659">
        <v>25</v>
      </c>
      <c r="B341" s="660" t="s">
        <v>1608</v>
      </c>
      <c r="C341" s="660">
        <v>89301252</v>
      </c>
      <c r="D341" s="739" t="s">
        <v>2390</v>
      </c>
      <c r="E341" s="740" t="s">
        <v>1770</v>
      </c>
      <c r="F341" s="660" t="s">
        <v>1741</v>
      </c>
      <c r="G341" s="660" t="s">
        <v>1880</v>
      </c>
      <c r="H341" s="660" t="s">
        <v>561</v>
      </c>
      <c r="I341" s="660" t="s">
        <v>2100</v>
      </c>
      <c r="J341" s="660" t="s">
        <v>2101</v>
      </c>
      <c r="K341" s="660" t="s">
        <v>2102</v>
      </c>
      <c r="L341" s="661">
        <v>38.549999999999997</v>
      </c>
      <c r="M341" s="661">
        <v>77.099999999999994</v>
      </c>
      <c r="N341" s="660">
        <v>2</v>
      </c>
      <c r="O341" s="741">
        <v>2</v>
      </c>
      <c r="P341" s="661">
        <v>77.099999999999994</v>
      </c>
      <c r="Q341" s="676">
        <v>1</v>
      </c>
      <c r="R341" s="660">
        <v>2</v>
      </c>
      <c r="S341" s="676">
        <v>1</v>
      </c>
      <c r="T341" s="741">
        <v>2</v>
      </c>
      <c r="U341" s="699">
        <v>1</v>
      </c>
    </row>
    <row r="342" spans="1:21" ht="14.4" customHeight="1" x14ac:dyDescent="0.3">
      <c r="A342" s="659">
        <v>25</v>
      </c>
      <c r="B342" s="660" t="s">
        <v>1608</v>
      </c>
      <c r="C342" s="660">
        <v>89301252</v>
      </c>
      <c r="D342" s="739" t="s">
        <v>2390</v>
      </c>
      <c r="E342" s="740" t="s">
        <v>1770</v>
      </c>
      <c r="F342" s="660" t="s">
        <v>1741</v>
      </c>
      <c r="G342" s="660" t="s">
        <v>1791</v>
      </c>
      <c r="H342" s="660" t="s">
        <v>1229</v>
      </c>
      <c r="I342" s="660" t="s">
        <v>1475</v>
      </c>
      <c r="J342" s="660" t="s">
        <v>1476</v>
      </c>
      <c r="K342" s="660" t="s">
        <v>1477</v>
      </c>
      <c r="L342" s="661">
        <v>154.01</v>
      </c>
      <c r="M342" s="661">
        <v>3388.2199999999993</v>
      </c>
      <c r="N342" s="660">
        <v>22</v>
      </c>
      <c r="O342" s="741">
        <v>12</v>
      </c>
      <c r="P342" s="661">
        <v>2310.1499999999996</v>
      </c>
      <c r="Q342" s="676">
        <v>0.68181818181818188</v>
      </c>
      <c r="R342" s="660">
        <v>15</v>
      </c>
      <c r="S342" s="676">
        <v>0.68181818181818177</v>
      </c>
      <c r="T342" s="741">
        <v>8</v>
      </c>
      <c r="U342" s="699">
        <v>0.66666666666666663</v>
      </c>
    </row>
    <row r="343" spans="1:21" ht="14.4" customHeight="1" x14ac:dyDescent="0.3">
      <c r="A343" s="659">
        <v>25</v>
      </c>
      <c r="B343" s="660" t="s">
        <v>1608</v>
      </c>
      <c r="C343" s="660">
        <v>89301252</v>
      </c>
      <c r="D343" s="739" t="s">
        <v>2390</v>
      </c>
      <c r="E343" s="740" t="s">
        <v>1770</v>
      </c>
      <c r="F343" s="660" t="s">
        <v>1741</v>
      </c>
      <c r="G343" s="660" t="s">
        <v>1800</v>
      </c>
      <c r="H343" s="660" t="s">
        <v>561</v>
      </c>
      <c r="I343" s="660" t="s">
        <v>1397</v>
      </c>
      <c r="J343" s="660" t="s">
        <v>1398</v>
      </c>
      <c r="K343" s="660" t="s">
        <v>1801</v>
      </c>
      <c r="L343" s="661">
        <v>31.54</v>
      </c>
      <c r="M343" s="661">
        <v>94.62</v>
      </c>
      <c r="N343" s="660">
        <v>3</v>
      </c>
      <c r="O343" s="741">
        <v>1.5</v>
      </c>
      <c r="P343" s="661">
        <v>94.62</v>
      </c>
      <c r="Q343" s="676">
        <v>1</v>
      </c>
      <c r="R343" s="660">
        <v>3</v>
      </c>
      <c r="S343" s="676">
        <v>1</v>
      </c>
      <c r="T343" s="741">
        <v>1.5</v>
      </c>
      <c r="U343" s="699">
        <v>1</v>
      </c>
    </row>
    <row r="344" spans="1:21" ht="14.4" customHeight="1" x14ac:dyDescent="0.3">
      <c r="A344" s="659">
        <v>25</v>
      </c>
      <c r="B344" s="660" t="s">
        <v>1608</v>
      </c>
      <c r="C344" s="660">
        <v>89301252</v>
      </c>
      <c r="D344" s="739" t="s">
        <v>2390</v>
      </c>
      <c r="E344" s="740" t="s">
        <v>1770</v>
      </c>
      <c r="F344" s="660" t="s">
        <v>1741</v>
      </c>
      <c r="G344" s="660" t="s">
        <v>1792</v>
      </c>
      <c r="H344" s="660" t="s">
        <v>1229</v>
      </c>
      <c r="I344" s="660" t="s">
        <v>1793</v>
      </c>
      <c r="J344" s="660" t="s">
        <v>665</v>
      </c>
      <c r="K344" s="660" t="s">
        <v>1794</v>
      </c>
      <c r="L344" s="661">
        <v>48.31</v>
      </c>
      <c r="M344" s="661">
        <v>48.31</v>
      </c>
      <c r="N344" s="660">
        <v>1</v>
      </c>
      <c r="O344" s="741">
        <v>1</v>
      </c>
      <c r="P344" s="661"/>
      <c r="Q344" s="676">
        <v>0</v>
      </c>
      <c r="R344" s="660"/>
      <c r="S344" s="676">
        <v>0</v>
      </c>
      <c r="T344" s="741"/>
      <c r="U344" s="699">
        <v>0</v>
      </c>
    </row>
    <row r="345" spans="1:21" ht="14.4" customHeight="1" x14ac:dyDescent="0.3">
      <c r="A345" s="659">
        <v>25</v>
      </c>
      <c r="B345" s="660" t="s">
        <v>1608</v>
      </c>
      <c r="C345" s="660">
        <v>89301252</v>
      </c>
      <c r="D345" s="739" t="s">
        <v>2390</v>
      </c>
      <c r="E345" s="740" t="s">
        <v>1770</v>
      </c>
      <c r="F345" s="660" t="s">
        <v>1741</v>
      </c>
      <c r="G345" s="660" t="s">
        <v>1792</v>
      </c>
      <c r="H345" s="660" t="s">
        <v>1229</v>
      </c>
      <c r="I345" s="660" t="s">
        <v>1235</v>
      </c>
      <c r="J345" s="660" t="s">
        <v>665</v>
      </c>
      <c r="K345" s="660" t="s">
        <v>1711</v>
      </c>
      <c r="L345" s="661">
        <v>96.63</v>
      </c>
      <c r="M345" s="661">
        <v>96.63</v>
      </c>
      <c r="N345" s="660">
        <v>1</v>
      </c>
      <c r="O345" s="741">
        <v>1</v>
      </c>
      <c r="P345" s="661"/>
      <c r="Q345" s="676">
        <v>0</v>
      </c>
      <c r="R345" s="660"/>
      <c r="S345" s="676">
        <v>0</v>
      </c>
      <c r="T345" s="741"/>
      <c r="U345" s="699">
        <v>0</v>
      </c>
    </row>
    <row r="346" spans="1:21" ht="14.4" customHeight="1" x14ac:dyDescent="0.3">
      <c r="A346" s="659">
        <v>25</v>
      </c>
      <c r="B346" s="660" t="s">
        <v>1608</v>
      </c>
      <c r="C346" s="660">
        <v>89301252</v>
      </c>
      <c r="D346" s="739" t="s">
        <v>2390</v>
      </c>
      <c r="E346" s="740" t="s">
        <v>1770</v>
      </c>
      <c r="F346" s="660" t="s">
        <v>1741</v>
      </c>
      <c r="G346" s="660" t="s">
        <v>1792</v>
      </c>
      <c r="H346" s="660" t="s">
        <v>1229</v>
      </c>
      <c r="I346" s="660" t="s">
        <v>1235</v>
      </c>
      <c r="J346" s="660" t="s">
        <v>665</v>
      </c>
      <c r="K346" s="660" t="s">
        <v>1711</v>
      </c>
      <c r="L346" s="661">
        <v>50.62</v>
      </c>
      <c r="M346" s="661">
        <v>50.62</v>
      </c>
      <c r="N346" s="660">
        <v>1</v>
      </c>
      <c r="O346" s="741">
        <v>1</v>
      </c>
      <c r="P346" s="661"/>
      <c r="Q346" s="676">
        <v>0</v>
      </c>
      <c r="R346" s="660"/>
      <c r="S346" s="676">
        <v>0</v>
      </c>
      <c r="T346" s="741"/>
      <c r="U346" s="699">
        <v>0</v>
      </c>
    </row>
    <row r="347" spans="1:21" ht="14.4" customHeight="1" x14ac:dyDescent="0.3">
      <c r="A347" s="659">
        <v>25</v>
      </c>
      <c r="B347" s="660" t="s">
        <v>1608</v>
      </c>
      <c r="C347" s="660">
        <v>89301252</v>
      </c>
      <c r="D347" s="739" t="s">
        <v>2390</v>
      </c>
      <c r="E347" s="740" t="s">
        <v>1770</v>
      </c>
      <c r="F347" s="660" t="s">
        <v>1741</v>
      </c>
      <c r="G347" s="660" t="s">
        <v>1811</v>
      </c>
      <c r="H347" s="660" t="s">
        <v>561</v>
      </c>
      <c r="I347" s="660" t="s">
        <v>2207</v>
      </c>
      <c r="J347" s="660" t="s">
        <v>2176</v>
      </c>
      <c r="K347" s="660" t="s">
        <v>2208</v>
      </c>
      <c r="L347" s="661">
        <v>0</v>
      </c>
      <c r="M347" s="661">
        <v>0</v>
      </c>
      <c r="N347" s="660">
        <v>1</v>
      </c>
      <c r="O347" s="741">
        <v>1</v>
      </c>
      <c r="P347" s="661">
        <v>0</v>
      </c>
      <c r="Q347" s="676"/>
      <c r="R347" s="660">
        <v>1</v>
      </c>
      <c r="S347" s="676">
        <v>1</v>
      </c>
      <c r="T347" s="741">
        <v>1</v>
      </c>
      <c r="U347" s="699">
        <v>1</v>
      </c>
    </row>
    <row r="348" spans="1:21" ht="14.4" customHeight="1" x14ac:dyDescent="0.3">
      <c r="A348" s="659">
        <v>25</v>
      </c>
      <c r="B348" s="660" t="s">
        <v>1608</v>
      </c>
      <c r="C348" s="660">
        <v>89301252</v>
      </c>
      <c r="D348" s="739" t="s">
        <v>2390</v>
      </c>
      <c r="E348" s="740" t="s">
        <v>1770</v>
      </c>
      <c r="F348" s="660" t="s">
        <v>1741</v>
      </c>
      <c r="G348" s="660" t="s">
        <v>1811</v>
      </c>
      <c r="H348" s="660" t="s">
        <v>561</v>
      </c>
      <c r="I348" s="660" t="s">
        <v>671</v>
      </c>
      <c r="J348" s="660" t="s">
        <v>672</v>
      </c>
      <c r="K348" s="660" t="s">
        <v>2209</v>
      </c>
      <c r="L348" s="661">
        <v>314.89999999999998</v>
      </c>
      <c r="M348" s="661">
        <v>314.89999999999998</v>
      </c>
      <c r="N348" s="660">
        <v>1</v>
      </c>
      <c r="O348" s="741">
        <v>0.5</v>
      </c>
      <c r="P348" s="661">
        <v>314.89999999999998</v>
      </c>
      <c r="Q348" s="676">
        <v>1</v>
      </c>
      <c r="R348" s="660">
        <v>1</v>
      </c>
      <c r="S348" s="676">
        <v>1</v>
      </c>
      <c r="T348" s="741">
        <v>0.5</v>
      </c>
      <c r="U348" s="699">
        <v>1</v>
      </c>
    </row>
    <row r="349" spans="1:21" ht="14.4" customHeight="1" x14ac:dyDescent="0.3">
      <c r="A349" s="659">
        <v>25</v>
      </c>
      <c r="B349" s="660" t="s">
        <v>1608</v>
      </c>
      <c r="C349" s="660">
        <v>89301252</v>
      </c>
      <c r="D349" s="739" t="s">
        <v>2390</v>
      </c>
      <c r="E349" s="740" t="s">
        <v>1770</v>
      </c>
      <c r="F349" s="660" t="s">
        <v>1741</v>
      </c>
      <c r="G349" s="660" t="s">
        <v>1811</v>
      </c>
      <c r="H349" s="660" t="s">
        <v>561</v>
      </c>
      <c r="I349" s="660" t="s">
        <v>2210</v>
      </c>
      <c r="J349" s="660" t="s">
        <v>2211</v>
      </c>
      <c r="K349" s="660" t="s">
        <v>2212</v>
      </c>
      <c r="L349" s="661">
        <v>0</v>
      </c>
      <c r="M349" s="661">
        <v>0</v>
      </c>
      <c r="N349" s="660">
        <v>1</v>
      </c>
      <c r="O349" s="741">
        <v>0.5</v>
      </c>
      <c r="P349" s="661">
        <v>0</v>
      </c>
      <c r="Q349" s="676"/>
      <c r="R349" s="660">
        <v>1</v>
      </c>
      <c r="S349" s="676">
        <v>1</v>
      </c>
      <c r="T349" s="741">
        <v>0.5</v>
      </c>
      <c r="U349" s="699">
        <v>1</v>
      </c>
    </row>
    <row r="350" spans="1:21" ht="14.4" customHeight="1" x14ac:dyDescent="0.3">
      <c r="A350" s="659">
        <v>25</v>
      </c>
      <c r="B350" s="660" t="s">
        <v>1608</v>
      </c>
      <c r="C350" s="660">
        <v>89301252</v>
      </c>
      <c r="D350" s="739" t="s">
        <v>2390</v>
      </c>
      <c r="E350" s="740" t="s">
        <v>1770</v>
      </c>
      <c r="F350" s="660" t="s">
        <v>1741</v>
      </c>
      <c r="G350" s="660" t="s">
        <v>2213</v>
      </c>
      <c r="H350" s="660" t="s">
        <v>561</v>
      </c>
      <c r="I350" s="660" t="s">
        <v>649</v>
      </c>
      <c r="J350" s="660" t="s">
        <v>2214</v>
      </c>
      <c r="K350" s="660" t="s">
        <v>1821</v>
      </c>
      <c r="L350" s="661">
        <v>0</v>
      </c>
      <c r="M350" s="661">
        <v>0</v>
      </c>
      <c r="N350" s="660">
        <v>1</v>
      </c>
      <c r="O350" s="741">
        <v>1</v>
      </c>
      <c r="P350" s="661"/>
      <c r="Q350" s="676"/>
      <c r="R350" s="660"/>
      <c r="S350" s="676">
        <v>0</v>
      </c>
      <c r="T350" s="741"/>
      <c r="U350" s="699">
        <v>0</v>
      </c>
    </row>
    <row r="351" spans="1:21" ht="14.4" customHeight="1" x14ac:dyDescent="0.3">
      <c r="A351" s="659">
        <v>25</v>
      </c>
      <c r="B351" s="660" t="s">
        <v>1608</v>
      </c>
      <c r="C351" s="660">
        <v>89301252</v>
      </c>
      <c r="D351" s="739" t="s">
        <v>2390</v>
      </c>
      <c r="E351" s="740" t="s">
        <v>1770</v>
      </c>
      <c r="F351" s="660" t="s">
        <v>1741</v>
      </c>
      <c r="G351" s="660" t="s">
        <v>1814</v>
      </c>
      <c r="H351" s="660" t="s">
        <v>561</v>
      </c>
      <c r="I351" s="660" t="s">
        <v>1199</v>
      </c>
      <c r="J351" s="660" t="s">
        <v>1200</v>
      </c>
      <c r="K351" s="660" t="s">
        <v>1201</v>
      </c>
      <c r="L351" s="661">
        <v>113.37</v>
      </c>
      <c r="M351" s="661">
        <v>226.74</v>
      </c>
      <c r="N351" s="660">
        <v>2</v>
      </c>
      <c r="O351" s="741">
        <v>2</v>
      </c>
      <c r="P351" s="661"/>
      <c r="Q351" s="676">
        <v>0</v>
      </c>
      <c r="R351" s="660"/>
      <c r="S351" s="676">
        <v>0</v>
      </c>
      <c r="T351" s="741"/>
      <c r="U351" s="699">
        <v>0</v>
      </c>
    </row>
    <row r="352" spans="1:21" ht="14.4" customHeight="1" x14ac:dyDescent="0.3">
      <c r="A352" s="659">
        <v>25</v>
      </c>
      <c r="B352" s="660" t="s">
        <v>1608</v>
      </c>
      <c r="C352" s="660">
        <v>89301252</v>
      </c>
      <c r="D352" s="739" t="s">
        <v>2390</v>
      </c>
      <c r="E352" s="740" t="s">
        <v>1770</v>
      </c>
      <c r="F352" s="660" t="s">
        <v>1741</v>
      </c>
      <c r="G352" s="660" t="s">
        <v>2143</v>
      </c>
      <c r="H352" s="660" t="s">
        <v>561</v>
      </c>
      <c r="I352" s="660" t="s">
        <v>707</v>
      </c>
      <c r="J352" s="660" t="s">
        <v>2144</v>
      </c>
      <c r="K352" s="660" t="s">
        <v>2145</v>
      </c>
      <c r="L352" s="661">
        <v>0</v>
      </c>
      <c r="M352" s="661">
        <v>0</v>
      </c>
      <c r="N352" s="660">
        <v>1</v>
      </c>
      <c r="O352" s="741">
        <v>0.5</v>
      </c>
      <c r="P352" s="661">
        <v>0</v>
      </c>
      <c r="Q352" s="676"/>
      <c r="R352" s="660">
        <v>1</v>
      </c>
      <c r="S352" s="676">
        <v>1</v>
      </c>
      <c r="T352" s="741">
        <v>0.5</v>
      </c>
      <c r="U352" s="699">
        <v>1</v>
      </c>
    </row>
    <row r="353" spans="1:21" ht="14.4" customHeight="1" x14ac:dyDescent="0.3">
      <c r="A353" s="659">
        <v>25</v>
      </c>
      <c r="B353" s="660" t="s">
        <v>1608</v>
      </c>
      <c r="C353" s="660">
        <v>89301252</v>
      </c>
      <c r="D353" s="739" t="s">
        <v>2390</v>
      </c>
      <c r="E353" s="740" t="s">
        <v>1770</v>
      </c>
      <c r="F353" s="660" t="s">
        <v>1741</v>
      </c>
      <c r="G353" s="660" t="s">
        <v>1907</v>
      </c>
      <c r="H353" s="660" t="s">
        <v>561</v>
      </c>
      <c r="I353" s="660" t="s">
        <v>2215</v>
      </c>
      <c r="J353" s="660" t="s">
        <v>1909</v>
      </c>
      <c r="K353" s="660" t="s">
        <v>2216</v>
      </c>
      <c r="L353" s="661">
        <v>64.13</v>
      </c>
      <c r="M353" s="661">
        <v>64.13</v>
      </c>
      <c r="N353" s="660">
        <v>1</v>
      </c>
      <c r="O353" s="741">
        <v>1</v>
      </c>
      <c r="P353" s="661"/>
      <c r="Q353" s="676">
        <v>0</v>
      </c>
      <c r="R353" s="660"/>
      <c r="S353" s="676">
        <v>0</v>
      </c>
      <c r="T353" s="741"/>
      <c r="U353" s="699">
        <v>0</v>
      </c>
    </row>
    <row r="354" spans="1:21" ht="14.4" customHeight="1" x14ac:dyDescent="0.3">
      <c r="A354" s="659">
        <v>25</v>
      </c>
      <c r="B354" s="660" t="s">
        <v>1608</v>
      </c>
      <c r="C354" s="660">
        <v>89301252</v>
      </c>
      <c r="D354" s="739" t="s">
        <v>2390</v>
      </c>
      <c r="E354" s="740" t="s">
        <v>1771</v>
      </c>
      <c r="F354" s="660" t="s">
        <v>1741</v>
      </c>
      <c r="G354" s="660" t="s">
        <v>1787</v>
      </c>
      <c r="H354" s="660" t="s">
        <v>561</v>
      </c>
      <c r="I354" s="660" t="s">
        <v>1788</v>
      </c>
      <c r="J354" s="660" t="s">
        <v>1691</v>
      </c>
      <c r="K354" s="660" t="s">
        <v>1789</v>
      </c>
      <c r="L354" s="661">
        <v>0</v>
      </c>
      <c r="M354" s="661">
        <v>0</v>
      </c>
      <c r="N354" s="660">
        <v>1</v>
      </c>
      <c r="O354" s="741">
        <v>1</v>
      </c>
      <c r="P354" s="661">
        <v>0</v>
      </c>
      <c r="Q354" s="676"/>
      <c r="R354" s="660">
        <v>1</v>
      </c>
      <c r="S354" s="676">
        <v>1</v>
      </c>
      <c r="T354" s="741">
        <v>1</v>
      </c>
      <c r="U354" s="699">
        <v>1</v>
      </c>
    </row>
    <row r="355" spans="1:21" ht="14.4" customHeight="1" x14ac:dyDescent="0.3">
      <c r="A355" s="659">
        <v>25</v>
      </c>
      <c r="B355" s="660" t="s">
        <v>1608</v>
      </c>
      <c r="C355" s="660">
        <v>89301252</v>
      </c>
      <c r="D355" s="739" t="s">
        <v>2390</v>
      </c>
      <c r="E355" s="740" t="s">
        <v>1771</v>
      </c>
      <c r="F355" s="660" t="s">
        <v>1741</v>
      </c>
      <c r="G355" s="660" t="s">
        <v>1787</v>
      </c>
      <c r="H355" s="660" t="s">
        <v>561</v>
      </c>
      <c r="I355" s="660" t="s">
        <v>1401</v>
      </c>
      <c r="J355" s="660" t="s">
        <v>1691</v>
      </c>
      <c r="K355" s="660" t="s">
        <v>1692</v>
      </c>
      <c r="L355" s="661">
        <v>333.31</v>
      </c>
      <c r="M355" s="661">
        <v>4333.03</v>
      </c>
      <c r="N355" s="660">
        <v>13</v>
      </c>
      <c r="O355" s="741">
        <v>8</v>
      </c>
      <c r="P355" s="661">
        <v>2666.48</v>
      </c>
      <c r="Q355" s="676">
        <v>0.61538461538461542</v>
      </c>
      <c r="R355" s="660">
        <v>8</v>
      </c>
      <c r="S355" s="676">
        <v>0.61538461538461542</v>
      </c>
      <c r="T355" s="741">
        <v>4</v>
      </c>
      <c r="U355" s="699">
        <v>0.5</v>
      </c>
    </row>
    <row r="356" spans="1:21" ht="14.4" customHeight="1" x14ac:dyDescent="0.3">
      <c r="A356" s="659">
        <v>25</v>
      </c>
      <c r="B356" s="660" t="s">
        <v>1608</v>
      </c>
      <c r="C356" s="660">
        <v>89301252</v>
      </c>
      <c r="D356" s="739" t="s">
        <v>2390</v>
      </c>
      <c r="E356" s="740" t="s">
        <v>1771</v>
      </c>
      <c r="F356" s="660" t="s">
        <v>1741</v>
      </c>
      <c r="G356" s="660" t="s">
        <v>1787</v>
      </c>
      <c r="H356" s="660" t="s">
        <v>561</v>
      </c>
      <c r="I356" s="660" t="s">
        <v>1401</v>
      </c>
      <c r="J356" s="660" t="s">
        <v>1691</v>
      </c>
      <c r="K356" s="660" t="s">
        <v>1692</v>
      </c>
      <c r="L356" s="661">
        <v>156.86000000000001</v>
      </c>
      <c r="M356" s="661">
        <v>2509.7600000000007</v>
      </c>
      <c r="N356" s="660">
        <v>16</v>
      </c>
      <c r="O356" s="741">
        <v>14.5</v>
      </c>
      <c r="P356" s="661">
        <v>1725.4600000000005</v>
      </c>
      <c r="Q356" s="676">
        <v>0.6875</v>
      </c>
      <c r="R356" s="660">
        <v>11</v>
      </c>
      <c r="S356" s="676">
        <v>0.6875</v>
      </c>
      <c r="T356" s="741">
        <v>11</v>
      </c>
      <c r="U356" s="699">
        <v>0.75862068965517238</v>
      </c>
    </row>
    <row r="357" spans="1:21" ht="14.4" customHeight="1" x14ac:dyDescent="0.3">
      <c r="A357" s="659">
        <v>25</v>
      </c>
      <c r="B357" s="660" t="s">
        <v>1608</v>
      </c>
      <c r="C357" s="660">
        <v>89301252</v>
      </c>
      <c r="D357" s="739" t="s">
        <v>2390</v>
      </c>
      <c r="E357" s="740" t="s">
        <v>1771</v>
      </c>
      <c r="F357" s="660" t="s">
        <v>1741</v>
      </c>
      <c r="G357" s="660" t="s">
        <v>1787</v>
      </c>
      <c r="H357" s="660" t="s">
        <v>561</v>
      </c>
      <c r="I357" s="660" t="s">
        <v>1790</v>
      </c>
      <c r="J357" s="660" t="s">
        <v>1691</v>
      </c>
      <c r="K357" s="660" t="s">
        <v>1692</v>
      </c>
      <c r="L357" s="661">
        <v>156.86000000000001</v>
      </c>
      <c r="M357" s="661">
        <v>1411.7400000000002</v>
      </c>
      <c r="N357" s="660">
        <v>9</v>
      </c>
      <c r="O357" s="741">
        <v>8</v>
      </c>
      <c r="P357" s="661">
        <v>470.58000000000004</v>
      </c>
      <c r="Q357" s="676">
        <v>0.33333333333333331</v>
      </c>
      <c r="R357" s="660">
        <v>3</v>
      </c>
      <c r="S357" s="676">
        <v>0.33333333333333331</v>
      </c>
      <c r="T357" s="741">
        <v>3</v>
      </c>
      <c r="U357" s="699">
        <v>0.375</v>
      </c>
    </row>
    <row r="358" spans="1:21" ht="14.4" customHeight="1" x14ac:dyDescent="0.3">
      <c r="A358" s="659">
        <v>25</v>
      </c>
      <c r="B358" s="660" t="s">
        <v>1608</v>
      </c>
      <c r="C358" s="660">
        <v>89301252</v>
      </c>
      <c r="D358" s="739" t="s">
        <v>2390</v>
      </c>
      <c r="E358" s="740" t="s">
        <v>1771</v>
      </c>
      <c r="F358" s="660" t="s">
        <v>1741</v>
      </c>
      <c r="G358" s="660" t="s">
        <v>1820</v>
      </c>
      <c r="H358" s="660" t="s">
        <v>561</v>
      </c>
      <c r="I358" s="660" t="s">
        <v>2217</v>
      </c>
      <c r="J358" s="660" t="s">
        <v>2218</v>
      </c>
      <c r="K358" s="660" t="s">
        <v>701</v>
      </c>
      <c r="L358" s="661">
        <v>67.040000000000006</v>
      </c>
      <c r="M358" s="661">
        <v>67.040000000000006</v>
      </c>
      <c r="N358" s="660">
        <v>1</v>
      </c>
      <c r="O358" s="741">
        <v>1</v>
      </c>
      <c r="P358" s="661"/>
      <c r="Q358" s="676">
        <v>0</v>
      </c>
      <c r="R358" s="660"/>
      <c r="S358" s="676">
        <v>0</v>
      </c>
      <c r="T358" s="741"/>
      <c r="U358" s="699">
        <v>0</v>
      </c>
    </row>
    <row r="359" spans="1:21" ht="14.4" customHeight="1" x14ac:dyDescent="0.3">
      <c r="A359" s="659">
        <v>25</v>
      </c>
      <c r="B359" s="660" t="s">
        <v>1608</v>
      </c>
      <c r="C359" s="660">
        <v>89301252</v>
      </c>
      <c r="D359" s="739" t="s">
        <v>2390</v>
      </c>
      <c r="E359" s="740" t="s">
        <v>1771</v>
      </c>
      <c r="F359" s="660" t="s">
        <v>1741</v>
      </c>
      <c r="G359" s="660" t="s">
        <v>2057</v>
      </c>
      <c r="H359" s="660" t="s">
        <v>561</v>
      </c>
      <c r="I359" s="660" t="s">
        <v>759</v>
      </c>
      <c r="J359" s="660" t="s">
        <v>2219</v>
      </c>
      <c r="K359" s="660" t="s">
        <v>1302</v>
      </c>
      <c r="L359" s="661">
        <v>0</v>
      </c>
      <c r="M359" s="661">
        <v>0</v>
      </c>
      <c r="N359" s="660">
        <v>2</v>
      </c>
      <c r="O359" s="741">
        <v>2</v>
      </c>
      <c r="P359" s="661"/>
      <c r="Q359" s="676"/>
      <c r="R359" s="660"/>
      <c r="S359" s="676">
        <v>0</v>
      </c>
      <c r="T359" s="741"/>
      <c r="U359" s="699">
        <v>0</v>
      </c>
    </row>
    <row r="360" spans="1:21" ht="14.4" customHeight="1" x14ac:dyDescent="0.3">
      <c r="A360" s="659">
        <v>25</v>
      </c>
      <c r="B360" s="660" t="s">
        <v>1608</v>
      </c>
      <c r="C360" s="660">
        <v>89301252</v>
      </c>
      <c r="D360" s="739" t="s">
        <v>2390</v>
      </c>
      <c r="E360" s="740" t="s">
        <v>1771</v>
      </c>
      <c r="F360" s="660" t="s">
        <v>1741</v>
      </c>
      <c r="G360" s="660" t="s">
        <v>1795</v>
      </c>
      <c r="H360" s="660" t="s">
        <v>561</v>
      </c>
      <c r="I360" s="660" t="s">
        <v>2220</v>
      </c>
      <c r="J360" s="660" t="s">
        <v>1464</v>
      </c>
      <c r="K360" s="660" t="s">
        <v>1696</v>
      </c>
      <c r="L360" s="661">
        <v>184.22</v>
      </c>
      <c r="M360" s="661">
        <v>184.22</v>
      </c>
      <c r="N360" s="660">
        <v>1</v>
      </c>
      <c r="O360" s="741">
        <v>1</v>
      </c>
      <c r="P360" s="661">
        <v>184.22</v>
      </c>
      <c r="Q360" s="676">
        <v>1</v>
      </c>
      <c r="R360" s="660">
        <v>1</v>
      </c>
      <c r="S360" s="676">
        <v>1</v>
      </c>
      <c r="T360" s="741">
        <v>1</v>
      </c>
      <c r="U360" s="699">
        <v>1</v>
      </c>
    </row>
    <row r="361" spans="1:21" ht="14.4" customHeight="1" x14ac:dyDescent="0.3">
      <c r="A361" s="659">
        <v>25</v>
      </c>
      <c r="B361" s="660" t="s">
        <v>1608</v>
      </c>
      <c r="C361" s="660">
        <v>89301252</v>
      </c>
      <c r="D361" s="739" t="s">
        <v>2390</v>
      </c>
      <c r="E361" s="740" t="s">
        <v>1771</v>
      </c>
      <c r="F361" s="660" t="s">
        <v>1741</v>
      </c>
      <c r="G361" s="660" t="s">
        <v>1795</v>
      </c>
      <c r="H361" s="660" t="s">
        <v>1229</v>
      </c>
      <c r="I361" s="660" t="s">
        <v>1463</v>
      </c>
      <c r="J361" s="660" t="s">
        <v>1464</v>
      </c>
      <c r="K361" s="660" t="s">
        <v>1696</v>
      </c>
      <c r="L361" s="661">
        <v>184.22</v>
      </c>
      <c r="M361" s="661">
        <v>921.09999999999991</v>
      </c>
      <c r="N361" s="660">
        <v>5</v>
      </c>
      <c r="O361" s="741">
        <v>4.5</v>
      </c>
      <c r="P361" s="661">
        <v>552.66</v>
      </c>
      <c r="Q361" s="676">
        <v>0.6</v>
      </c>
      <c r="R361" s="660">
        <v>3</v>
      </c>
      <c r="S361" s="676">
        <v>0.6</v>
      </c>
      <c r="T361" s="741">
        <v>2.5</v>
      </c>
      <c r="U361" s="699">
        <v>0.55555555555555558</v>
      </c>
    </row>
    <row r="362" spans="1:21" ht="14.4" customHeight="1" x14ac:dyDescent="0.3">
      <c r="A362" s="659">
        <v>25</v>
      </c>
      <c r="B362" s="660" t="s">
        <v>1608</v>
      </c>
      <c r="C362" s="660">
        <v>89301252</v>
      </c>
      <c r="D362" s="739" t="s">
        <v>2390</v>
      </c>
      <c r="E362" s="740" t="s">
        <v>1771</v>
      </c>
      <c r="F362" s="660" t="s">
        <v>1741</v>
      </c>
      <c r="G362" s="660" t="s">
        <v>1795</v>
      </c>
      <c r="H362" s="660" t="s">
        <v>561</v>
      </c>
      <c r="I362" s="660" t="s">
        <v>2221</v>
      </c>
      <c r="J362" s="660" t="s">
        <v>1464</v>
      </c>
      <c r="K362" s="660" t="s">
        <v>2137</v>
      </c>
      <c r="L362" s="661">
        <v>0</v>
      </c>
      <c r="M362" s="661">
        <v>0</v>
      </c>
      <c r="N362" s="660">
        <v>1</v>
      </c>
      <c r="O362" s="741">
        <v>1</v>
      </c>
      <c r="P362" s="661"/>
      <c r="Q362" s="676"/>
      <c r="R362" s="660"/>
      <c r="S362" s="676">
        <v>0</v>
      </c>
      <c r="T362" s="741"/>
      <c r="U362" s="699">
        <v>0</v>
      </c>
    </row>
    <row r="363" spans="1:21" ht="14.4" customHeight="1" x14ac:dyDescent="0.3">
      <c r="A363" s="659">
        <v>25</v>
      </c>
      <c r="B363" s="660" t="s">
        <v>1608</v>
      </c>
      <c r="C363" s="660">
        <v>89301252</v>
      </c>
      <c r="D363" s="739" t="s">
        <v>2390</v>
      </c>
      <c r="E363" s="740" t="s">
        <v>1771</v>
      </c>
      <c r="F363" s="660" t="s">
        <v>1741</v>
      </c>
      <c r="G363" s="660" t="s">
        <v>1795</v>
      </c>
      <c r="H363" s="660" t="s">
        <v>561</v>
      </c>
      <c r="I363" s="660" t="s">
        <v>2222</v>
      </c>
      <c r="J363" s="660" t="s">
        <v>2182</v>
      </c>
      <c r="K363" s="660" t="s">
        <v>2223</v>
      </c>
      <c r="L363" s="661">
        <v>294.74</v>
      </c>
      <c r="M363" s="661">
        <v>1473.7</v>
      </c>
      <c r="N363" s="660">
        <v>5</v>
      </c>
      <c r="O363" s="741">
        <v>1</v>
      </c>
      <c r="P363" s="661"/>
      <c r="Q363" s="676">
        <v>0</v>
      </c>
      <c r="R363" s="660"/>
      <c r="S363" s="676">
        <v>0</v>
      </c>
      <c r="T363" s="741"/>
      <c r="U363" s="699">
        <v>0</v>
      </c>
    </row>
    <row r="364" spans="1:21" ht="14.4" customHeight="1" x14ac:dyDescent="0.3">
      <c r="A364" s="659">
        <v>25</v>
      </c>
      <c r="B364" s="660" t="s">
        <v>1608</v>
      </c>
      <c r="C364" s="660">
        <v>89301252</v>
      </c>
      <c r="D364" s="739" t="s">
        <v>2390</v>
      </c>
      <c r="E364" s="740" t="s">
        <v>1771</v>
      </c>
      <c r="F364" s="660" t="s">
        <v>1741</v>
      </c>
      <c r="G364" s="660" t="s">
        <v>1795</v>
      </c>
      <c r="H364" s="660" t="s">
        <v>561</v>
      </c>
      <c r="I364" s="660" t="s">
        <v>2224</v>
      </c>
      <c r="J364" s="660" t="s">
        <v>2182</v>
      </c>
      <c r="K364" s="660" t="s">
        <v>1696</v>
      </c>
      <c r="L364" s="661">
        <v>0</v>
      </c>
      <c r="M364" s="661">
        <v>0</v>
      </c>
      <c r="N364" s="660">
        <v>3</v>
      </c>
      <c r="O364" s="741">
        <v>1</v>
      </c>
      <c r="P364" s="661"/>
      <c r="Q364" s="676"/>
      <c r="R364" s="660"/>
      <c r="S364" s="676">
        <v>0</v>
      </c>
      <c r="T364" s="741"/>
      <c r="U364" s="699">
        <v>0</v>
      </c>
    </row>
    <row r="365" spans="1:21" ht="14.4" customHeight="1" x14ac:dyDescent="0.3">
      <c r="A365" s="659">
        <v>25</v>
      </c>
      <c r="B365" s="660" t="s">
        <v>1608</v>
      </c>
      <c r="C365" s="660">
        <v>89301252</v>
      </c>
      <c r="D365" s="739" t="s">
        <v>2390</v>
      </c>
      <c r="E365" s="740" t="s">
        <v>1771</v>
      </c>
      <c r="F365" s="660" t="s">
        <v>1741</v>
      </c>
      <c r="G365" s="660" t="s">
        <v>2004</v>
      </c>
      <c r="H365" s="660" t="s">
        <v>1229</v>
      </c>
      <c r="I365" s="660" t="s">
        <v>1494</v>
      </c>
      <c r="J365" s="660" t="s">
        <v>1491</v>
      </c>
      <c r="K365" s="660" t="s">
        <v>1709</v>
      </c>
      <c r="L365" s="661">
        <v>782.22</v>
      </c>
      <c r="M365" s="661">
        <v>2346.66</v>
      </c>
      <c r="N365" s="660">
        <v>3</v>
      </c>
      <c r="O365" s="741">
        <v>2.5</v>
      </c>
      <c r="P365" s="661">
        <v>782.22</v>
      </c>
      <c r="Q365" s="676">
        <v>0.33333333333333337</v>
      </c>
      <c r="R365" s="660">
        <v>1</v>
      </c>
      <c r="S365" s="676">
        <v>0.33333333333333331</v>
      </c>
      <c r="T365" s="741">
        <v>1</v>
      </c>
      <c r="U365" s="699">
        <v>0.4</v>
      </c>
    </row>
    <row r="366" spans="1:21" ht="14.4" customHeight="1" x14ac:dyDescent="0.3">
      <c r="A366" s="659">
        <v>25</v>
      </c>
      <c r="B366" s="660" t="s">
        <v>1608</v>
      </c>
      <c r="C366" s="660">
        <v>89301252</v>
      </c>
      <c r="D366" s="739" t="s">
        <v>2390</v>
      </c>
      <c r="E366" s="740" t="s">
        <v>1771</v>
      </c>
      <c r="F366" s="660" t="s">
        <v>1741</v>
      </c>
      <c r="G366" s="660" t="s">
        <v>2004</v>
      </c>
      <c r="H366" s="660" t="s">
        <v>1229</v>
      </c>
      <c r="I366" s="660" t="s">
        <v>2225</v>
      </c>
      <c r="J366" s="660" t="s">
        <v>2226</v>
      </c>
      <c r="K366" s="660" t="s">
        <v>2227</v>
      </c>
      <c r="L366" s="661">
        <v>181.01</v>
      </c>
      <c r="M366" s="661">
        <v>724.04</v>
      </c>
      <c r="N366" s="660">
        <v>4</v>
      </c>
      <c r="O366" s="741">
        <v>1.5</v>
      </c>
      <c r="P366" s="661">
        <v>543.03</v>
      </c>
      <c r="Q366" s="676">
        <v>0.75</v>
      </c>
      <c r="R366" s="660">
        <v>3</v>
      </c>
      <c r="S366" s="676">
        <v>0.75</v>
      </c>
      <c r="T366" s="741">
        <v>0.5</v>
      </c>
      <c r="U366" s="699">
        <v>0.33333333333333331</v>
      </c>
    </row>
    <row r="367" spans="1:21" ht="14.4" customHeight="1" x14ac:dyDescent="0.3">
      <c r="A367" s="659">
        <v>25</v>
      </c>
      <c r="B367" s="660" t="s">
        <v>1608</v>
      </c>
      <c r="C367" s="660">
        <v>89301252</v>
      </c>
      <c r="D367" s="739" t="s">
        <v>2390</v>
      </c>
      <c r="E367" s="740" t="s">
        <v>1771</v>
      </c>
      <c r="F367" s="660" t="s">
        <v>1741</v>
      </c>
      <c r="G367" s="660" t="s">
        <v>1796</v>
      </c>
      <c r="H367" s="660" t="s">
        <v>561</v>
      </c>
      <c r="I367" s="660" t="s">
        <v>1797</v>
      </c>
      <c r="J367" s="660" t="s">
        <v>1798</v>
      </c>
      <c r="K367" s="660" t="s">
        <v>1799</v>
      </c>
      <c r="L367" s="661">
        <v>0</v>
      </c>
      <c r="M367" s="661">
        <v>0</v>
      </c>
      <c r="N367" s="660">
        <v>1</v>
      </c>
      <c r="O367" s="741">
        <v>1</v>
      </c>
      <c r="P367" s="661"/>
      <c r="Q367" s="676"/>
      <c r="R367" s="660"/>
      <c r="S367" s="676">
        <v>0</v>
      </c>
      <c r="T367" s="741"/>
      <c r="U367" s="699">
        <v>0</v>
      </c>
    </row>
    <row r="368" spans="1:21" ht="14.4" customHeight="1" x14ac:dyDescent="0.3">
      <c r="A368" s="659">
        <v>25</v>
      </c>
      <c r="B368" s="660" t="s">
        <v>1608</v>
      </c>
      <c r="C368" s="660">
        <v>89301252</v>
      </c>
      <c r="D368" s="739" t="s">
        <v>2390</v>
      </c>
      <c r="E368" s="740" t="s">
        <v>1771</v>
      </c>
      <c r="F368" s="660" t="s">
        <v>1741</v>
      </c>
      <c r="G368" s="660" t="s">
        <v>1806</v>
      </c>
      <c r="H368" s="660" t="s">
        <v>561</v>
      </c>
      <c r="I368" s="660" t="s">
        <v>1390</v>
      </c>
      <c r="J368" s="660" t="s">
        <v>1391</v>
      </c>
      <c r="K368" s="660" t="s">
        <v>1807</v>
      </c>
      <c r="L368" s="661">
        <v>50.27</v>
      </c>
      <c r="M368" s="661">
        <v>100.54</v>
      </c>
      <c r="N368" s="660">
        <v>2</v>
      </c>
      <c r="O368" s="741">
        <v>2</v>
      </c>
      <c r="P368" s="661">
        <v>50.27</v>
      </c>
      <c r="Q368" s="676">
        <v>0.5</v>
      </c>
      <c r="R368" s="660">
        <v>1</v>
      </c>
      <c r="S368" s="676">
        <v>0.5</v>
      </c>
      <c r="T368" s="741">
        <v>1</v>
      </c>
      <c r="U368" s="699">
        <v>0.5</v>
      </c>
    </row>
    <row r="369" spans="1:21" ht="14.4" customHeight="1" x14ac:dyDescent="0.3">
      <c r="A369" s="659">
        <v>25</v>
      </c>
      <c r="B369" s="660" t="s">
        <v>1608</v>
      </c>
      <c r="C369" s="660">
        <v>89301252</v>
      </c>
      <c r="D369" s="739" t="s">
        <v>2390</v>
      </c>
      <c r="E369" s="740" t="s">
        <v>1771</v>
      </c>
      <c r="F369" s="660" t="s">
        <v>1741</v>
      </c>
      <c r="G369" s="660" t="s">
        <v>1834</v>
      </c>
      <c r="H369" s="660" t="s">
        <v>561</v>
      </c>
      <c r="I369" s="660" t="s">
        <v>803</v>
      </c>
      <c r="J369" s="660" t="s">
        <v>804</v>
      </c>
      <c r="K369" s="660" t="s">
        <v>1835</v>
      </c>
      <c r="L369" s="661">
        <v>0</v>
      </c>
      <c r="M369" s="661">
        <v>0</v>
      </c>
      <c r="N369" s="660">
        <v>1</v>
      </c>
      <c r="O369" s="741">
        <v>0.5</v>
      </c>
      <c r="P369" s="661"/>
      <c r="Q369" s="676"/>
      <c r="R369" s="660"/>
      <c r="S369" s="676">
        <v>0</v>
      </c>
      <c r="T369" s="741"/>
      <c r="U369" s="699">
        <v>0</v>
      </c>
    </row>
    <row r="370" spans="1:21" ht="14.4" customHeight="1" x14ac:dyDescent="0.3">
      <c r="A370" s="659">
        <v>25</v>
      </c>
      <c r="B370" s="660" t="s">
        <v>1608</v>
      </c>
      <c r="C370" s="660">
        <v>89301252</v>
      </c>
      <c r="D370" s="739" t="s">
        <v>2390</v>
      </c>
      <c r="E370" s="740" t="s">
        <v>1771</v>
      </c>
      <c r="F370" s="660" t="s">
        <v>1741</v>
      </c>
      <c r="G370" s="660" t="s">
        <v>1791</v>
      </c>
      <c r="H370" s="660" t="s">
        <v>1229</v>
      </c>
      <c r="I370" s="660" t="s">
        <v>1475</v>
      </c>
      <c r="J370" s="660" t="s">
        <v>1476</v>
      </c>
      <c r="K370" s="660" t="s">
        <v>1477</v>
      </c>
      <c r="L370" s="661">
        <v>154.01</v>
      </c>
      <c r="M370" s="661">
        <v>1694.11</v>
      </c>
      <c r="N370" s="660">
        <v>11</v>
      </c>
      <c r="O370" s="741">
        <v>7</v>
      </c>
      <c r="P370" s="661">
        <v>770.05</v>
      </c>
      <c r="Q370" s="676">
        <v>0.45454545454545453</v>
      </c>
      <c r="R370" s="660">
        <v>5</v>
      </c>
      <c r="S370" s="676">
        <v>0.45454545454545453</v>
      </c>
      <c r="T370" s="741">
        <v>5</v>
      </c>
      <c r="U370" s="699">
        <v>0.7142857142857143</v>
      </c>
    </row>
    <row r="371" spans="1:21" ht="14.4" customHeight="1" x14ac:dyDescent="0.3">
      <c r="A371" s="659">
        <v>25</v>
      </c>
      <c r="B371" s="660" t="s">
        <v>1608</v>
      </c>
      <c r="C371" s="660">
        <v>89301252</v>
      </c>
      <c r="D371" s="739" t="s">
        <v>2390</v>
      </c>
      <c r="E371" s="740" t="s">
        <v>1771</v>
      </c>
      <c r="F371" s="660" t="s">
        <v>1741</v>
      </c>
      <c r="G371" s="660" t="s">
        <v>1791</v>
      </c>
      <c r="H371" s="660" t="s">
        <v>561</v>
      </c>
      <c r="I371" s="660" t="s">
        <v>2045</v>
      </c>
      <c r="J371" s="660" t="s">
        <v>1476</v>
      </c>
      <c r="K371" s="660" t="s">
        <v>1477</v>
      </c>
      <c r="L371" s="661">
        <v>154.01</v>
      </c>
      <c r="M371" s="661">
        <v>308.02</v>
      </c>
      <c r="N371" s="660">
        <v>2</v>
      </c>
      <c r="O371" s="741">
        <v>2</v>
      </c>
      <c r="P371" s="661">
        <v>154.01</v>
      </c>
      <c r="Q371" s="676">
        <v>0.5</v>
      </c>
      <c r="R371" s="660">
        <v>1</v>
      </c>
      <c r="S371" s="676">
        <v>0.5</v>
      </c>
      <c r="T371" s="741">
        <v>1</v>
      </c>
      <c r="U371" s="699">
        <v>0.5</v>
      </c>
    </row>
    <row r="372" spans="1:21" ht="14.4" customHeight="1" x14ac:dyDescent="0.3">
      <c r="A372" s="659">
        <v>25</v>
      </c>
      <c r="B372" s="660" t="s">
        <v>1608</v>
      </c>
      <c r="C372" s="660">
        <v>89301252</v>
      </c>
      <c r="D372" s="739" t="s">
        <v>2390</v>
      </c>
      <c r="E372" s="740" t="s">
        <v>1771</v>
      </c>
      <c r="F372" s="660" t="s">
        <v>1741</v>
      </c>
      <c r="G372" s="660" t="s">
        <v>1836</v>
      </c>
      <c r="H372" s="660" t="s">
        <v>561</v>
      </c>
      <c r="I372" s="660" t="s">
        <v>1394</v>
      </c>
      <c r="J372" s="660" t="s">
        <v>1395</v>
      </c>
      <c r="K372" s="660" t="s">
        <v>1837</v>
      </c>
      <c r="L372" s="661">
        <v>38.65</v>
      </c>
      <c r="M372" s="661">
        <v>38.65</v>
      </c>
      <c r="N372" s="660">
        <v>1</v>
      </c>
      <c r="O372" s="741">
        <v>0.5</v>
      </c>
      <c r="P372" s="661"/>
      <c r="Q372" s="676">
        <v>0</v>
      </c>
      <c r="R372" s="660"/>
      <c r="S372" s="676">
        <v>0</v>
      </c>
      <c r="T372" s="741"/>
      <c r="U372" s="699">
        <v>0</v>
      </c>
    </row>
    <row r="373" spans="1:21" ht="14.4" customHeight="1" x14ac:dyDescent="0.3">
      <c r="A373" s="659">
        <v>25</v>
      </c>
      <c r="B373" s="660" t="s">
        <v>1608</v>
      </c>
      <c r="C373" s="660">
        <v>89301252</v>
      </c>
      <c r="D373" s="739" t="s">
        <v>2390</v>
      </c>
      <c r="E373" s="740" t="s">
        <v>1771</v>
      </c>
      <c r="F373" s="660" t="s">
        <v>1741</v>
      </c>
      <c r="G373" s="660" t="s">
        <v>1792</v>
      </c>
      <c r="H373" s="660" t="s">
        <v>1229</v>
      </c>
      <c r="I373" s="660" t="s">
        <v>1235</v>
      </c>
      <c r="J373" s="660" t="s">
        <v>665</v>
      </c>
      <c r="K373" s="660" t="s">
        <v>1711</v>
      </c>
      <c r="L373" s="661">
        <v>96.63</v>
      </c>
      <c r="M373" s="661">
        <v>966.3</v>
      </c>
      <c r="N373" s="660">
        <v>10</v>
      </c>
      <c r="O373" s="741">
        <v>9</v>
      </c>
      <c r="P373" s="661">
        <v>483.15</v>
      </c>
      <c r="Q373" s="676">
        <v>0.5</v>
      </c>
      <c r="R373" s="660">
        <v>5</v>
      </c>
      <c r="S373" s="676">
        <v>0.5</v>
      </c>
      <c r="T373" s="741">
        <v>4.5</v>
      </c>
      <c r="U373" s="699">
        <v>0.5</v>
      </c>
    </row>
    <row r="374" spans="1:21" ht="14.4" customHeight="1" x14ac:dyDescent="0.3">
      <c r="A374" s="659">
        <v>25</v>
      </c>
      <c r="B374" s="660" t="s">
        <v>1608</v>
      </c>
      <c r="C374" s="660">
        <v>89301252</v>
      </c>
      <c r="D374" s="739" t="s">
        <v>2390</v>
      </c>
      <c r="E374" s="740" t="s">
        <v>1771</v>
      </c>
      <c r="F374" s="660" t="s">
        <v>1741</v>
      </c>
      <c r="G374" s="660" t="s">
        <v>1792</v>
      </c>
      <c r="H374" s="660" t="s">
        <v>1229</v>
      </c>
      <c r="I374" s="660" t="s">
        <v>1235</v>
      </c>
      <c r="J374" s="660" t="s">
        <v>665</v>
      </c>
      <c r="K374" s="660" t="s">
        <v>1711</v>
      </c>
      <c r="L374" s="661">
        <v>59.55</v>
      </c>
      <c r="M374" s="661">
        <v>357.29999999999995</v>
      </c>
      <c r="N374" s="660">
        <v>6</v>
      </c>
      <c r="O374" s="741">
        <v>6</v>
      </c>
      <c r="P374" s="661">
        <v>238.2</v>
      </c>
      <c r="Q374" s="676">
        <v>0.66666666666666674</v>
      </c>
      <c r="R374" s="660">
        <v>4</v>
      </c>
      <c r="S374" s="676">
        <v>0.66666666666666663</v>
      </c>
      <c r="T374" s="741">
        <v>4</v>
      </c>
      <c r="U374" s="699">
        <v>0.66666666666666663</v>
      </c>
    </row>
    <row r="375" spans="1:21" ht="14.4" customHeight="1" x14ac:dyDescent="0.3">
      <c r="A375" s="659">
        <v>25</v>
      </c>
      <c r="B375" s="660" t="s">
        <v>1608</v>
      </c>
      <c r="C375" s="660">
        <v>89301252</v>
      </c>
      <c r="D375" s="739" t="s">
        <v>2390</v>
      </c>
      <c r="E375" s="740" t="s">
        <v>1771</v>
      </c>
      <c r="F375" s="660" t="s">
        <v>1741</v>
      </c>
      <c r="G375" s="660" t="s">
        <v>1792</v>
      </c>
      <c r="H375" s="660" t="s">
        <v>1229</v>
      </c>
      <c r="I375" s="660" t="s">
        <v>1235</v>
      </c>
      <c r="J375" s="660" t="s">
        <v>665</v>
      </c>
      <c r="K375" s="660" t="s">
        <v>1711</v>
      </c>
      <c r="L375" s="661">
        <v>50.62</v>
      </c>
      <c r="M375" s="661">
        <v>50.62</v>
      </c>
      <c r="N375" s="660">
        <v>1</v>
      </c>
      <c r="O375" s="741">
        <v>0.5</v>
      </c>
      <c r="P375" s="661"/>
      <c r="Q375" s="676">
        <v>0</v>
      </c>
      <c r="R375" s="660"/>
      <c r="S375" s="676">
        <v>0</v>
      </c>
      <c r="T375" s="741"/>
      <c r="U375" s="699">
        <v>0</v>
      </c>
    </row>
    <row r="376" spans="1:21" ht="14.4" customHeight="1" x14ac:dyDescent="0.3">
      <c r="A376" s="659">
        <v>25</v>
      </c>
      <c r="B376" s="660" t="s">
        <v>1608</v>
      </c>
      <c r="C376" s="660">
        <v>89301252</v>
      </c>
      <c r="D376" s="739" t="s">
        <v>2390</v>
      </c>
      <c r="E376" s="740" t="s">
        <v>1771</v>
      </c>
      <c r="F376" s="660" t="s">
        <v>1741</v>
      </c>
      <c r="G376" s="660" t="s">
        <v>1792</v>
      </c>
      <c r="H376" s="660" t="s">
        <v>561</v>
      </c>
      <c r="I376" s="660" t="s">
        <v>1134</v>
      </c>
      <c r="J376" s="660" t="s">
        <v>665</v>
      </c>
      <c r="K376" s="660" t="s">
        <v>1802</v>
      </c>
      <c r="L376" s="661">
        <v>59.55</v>
      </c>
      <c r="M376" s="661">
        <v>119.1</v>
      </c>
      <c r="N376" s="660">
        <v>2</v>
      </c>
      <c r="O376" s="741">
        <v>2</v>
      </c>
      <c r="P376" s="661">
        <v>59.55</v>
      </c>
      <c r="Q376" s="676">
        <v>0.5</v>
      </c>
      <c r="R376" s="660">
        <v>1</v>
      </c>
      <c r="S376" s="676">
        <v>0.5</v>
      </c>
      <c r="T376" s="741">
        <v>1</v>
      </c>
      <c r="U376" s="699">
        <v>0.5</v>
      </c>
    </row>
    <row r="377" spans="1:21" ht="14.4" customHeight="1" x14ac:dyDescent="0.3">
      <c r="A377" s="659">
        <v>25</v>
      </c>
      <c r="B377" s="660" t="s">
        <v>1608</v>
      </c>
      <c r="C377" s="660">
        <v>89301252</v>
      </c>
      <c r="D377" s="739" t="s">
        <v>2390</v>
      </c>
      <c r="E377" s="740" t="s">
        <v>1771</v>
      </c>
      <c r="F377" s="660" t="s">
        <v>1741</v>
      </c>
      <c r="G377" s="660" t="s">
        <v>1811</v>
      </c>
      <c r="H377" s="660" t="s">
        <v>561</v>
      </c>
      <c r="I377" s="660" t="s">
        <v>2228</v>
      </c>
      <c r="J377" s="660" t="s">
        <v>2229</v>
      </c>
      <c r="K377" s="660" t="s">
        <v>673</v>
      </c>
      <c r="L377" s="661">
        <v>314.89999999999998</v>
      </c>
      <c r="M377" s="661">
        <v>314.89999999999998</v>
      </c>
      <c r="N377" s="660">
        <v>1</v>
      </c>
      <c r="O377" s="741">
        <v>1</v>
      </c>
      <c r="P377" s="661">
        <v>314.89999999999998</v>
      </c>
      <c r="Q377" s="676">
        <v>1</v>
      </c>
      <c r="R377" s="660">
        <v>1</v>
      </c>
      <c r="S377" s="676">
        <v>1</v>
      </c>
      <c r="T377" s="741">
        <v>1</v>
      </c>
      <c r="U377" s="699">
        <v>1</v>
      </c>
    </row>
    <row r="378" spans="1:21" ht="14.4" customHeight="1" x14ac:dyDescent="0.3">
      <c r="A378" s="659">
        <v>25</v>
      </c>
      <c r="B378" s="660" t="s">
        <v>1608</v>
      </c>
      <c r="C378" s="660">
        <v>89301252</v>
      </c>
      <c r="D378" s="739" t="s">
        <v>2390</v>
      </c>
      <c r="E378" s="740" t="s">
        <v>1771</v>
      </c>
      <c r="F378" s="660" t="s">
        <v>1741</v>
      </c>
      <c r="G378" s="660" t="s">
        <v>2230</v>
      </c>
      <c r="H378" s="660" t="s">
        <v>561</v>
      </c>
      <c r="I378" s="660" t="s">
        <v>2231</v>
      </c>
      <c r="J378" s="660" t="s">
        <v>734</v>
      </c>
      <c r="K378" s="660" t="s">
        <v>2232</v>
      </c>
      <c r="L378" s="661">
        <v>0</v>
      </c>
      <c r="M378" s="661">
        <v>0</v>
      </c>
      <c r="N378" s="660">
        <v>1</v>
      </c>
      <c r="O378" s="741">
        <v>1</v>
      </c>
      <c r="P378" s="661">
        <v>0</v>
      </c>
      <c r="Q378" s="676"/>
      <c r="R378" s="660">
        <v>1</v>
      </c>
      <c r="S378" s="676">
        <v>1</v>
      </c>
      <c r="T378" s="741">
        <v>1</v>
      </c>
      <c r="U378" s="699">
        <v>1</v>
      </c>
    </row>
    <row r="379" spans="1:21" ht="14.4" customHeight="1" x14ac:dyDescent="0.3">
      <c r="A379" s="659">
        <v>25</v>
      </c>
      <c r="B379" s="660" t="s">
        <v>1608</v>
      </c>
      <c r="C379" s="660">
        <v>89301252</v>
      </c>
      <c r="D379" s="739" t="s">
        <v>2390</v>
      </c>
      <c r="E379" s="740" t="s">
        <v>1771</v>
      </c>
      <c r="F379" s="660" t="s">
        <v>1741</v>
      </c>
      <c r="G379" s="660" t="s">
        <v>2143</v>
      </c>
      <c r="H379" s="660" t="s">
        <v>561</v>
      </c>
      <c r="I379" s="660" t="s">
        <v>707</v>
      </c>
      <c r="J379" s="660" t="s">
        <v>2144</v>
      </c>
      <c r="K379" s="660" t="s">
        <v>2145</v>
      </c>
      <c r="L379" s="661">
        <v>0</v>
      </c>
      <c r="M379" s="661">
        <v>0</v>
      </c>
      <c r="N379" s="660">
        <v>1</v>
      </c>
      <c r="O379" s="741">
        <v>0.5</v>
      </c>
      <c r="P379" s="661">
        <v>0</v>
      </c>
      <c r="Q379" s="676"/>
      <c r="R379" s="660">
        <v>1</v>
      </c>
      <c r="S379" s="676">
        <v>1</v>
      </c>
      <c r="T379" s="741">
        <v>0.5</v>
      </c>
      <c r="U379" s="699">
        <v>1</v>
      </c>
    </row>
    <row r="380" spans="1:21" ht="14.4" customHeight="1" x14ac:dyDescent="0.3">
      <c r="A380" s="659">
        <v>25</v>
      </c>
      <c r="B380" s="660" t="s">
        <v>1608</v>
      </c>
      <c r="C380" s="660">
        <v>89301252</v>
      </c>
      <c r="D380" s="739" t="s">
        <v>2390</v>
      </c>
      <c r="E380" s="740" t="s">
        <v>1771</v>
      </c>
      <c r="F380" s="660" t="s">
        <v>1741</v>
      </c>
      <c r="G380" s="660" t="s">
        <v>1921</v>
      </c>
      <c r="H380" s="660" t="s">
        <v>561</v>
      </c>
      <c r="I380" s="660" t="s">
        <v>2233</v>
      </c>
      <c r="J380" s="660" t="s">
        <v>1928</v>
      </c>
      <c r="K380" s="660" t="s">
        <v>2234</v>
      </c>
      <c r="L380" s="661">
        <v>0</v>
      </c>
      <c r="M380" s="661">
        <v>0</v>
      </c>
      <c r="N380" s="660">
        <v>1</v>
      </c>
      <c r="O380" s="741">
        <v>1</v>
      </c>
      <c r="P380" s="661">
        <v>0</v>
      </c>
      <c r="Q380" s="676"/>
      <c r="R380" s="660">
        <v>1</v>
      </c>
      <c r="S380" s="676">
        <v>1</v>
      </c>
      <c r="T380" s="741">
        <v>1</v>
      </c>
      <c r="U380" s="699">
        <v>1</v>
      </c>
    </row>
    <row r="381" spans="1:21" ht="14.4" customHeight="1" x14ac:dyDescent="0.3">
      <c r="A381" s="659">
        <v>25</v>
      </c>
      <c r="B381" s="660" t="s">
        <v>1608</v>
      </c>
      <c r="C381" s="660">
        <v>89301252</v>
      </c>
      <c r="D381" s="739" t="s">
        <v>2390</v>
      </c>
      <c r="E381" s="740" t="s">
        <v>1772</v>
      </c>
      <c r="F381" s="660" t="s">
        <v>1741</v>
      </c>
      <c r="G381" s="660" t="s">
        <v>1787</v>
      </c>
      <c r="H381" s="660" t="s">
        <v>561</v>
      </c>
      <c r="I381" s="660" t="s">
        <v>1401</v>
      </c>
      <c r="J381" s="660" t="s">
        <v>1691</v>
      </c>
      <c r="K381" s="660" t="s">
        <v>1692</v>
      </c>
      <c r="L381" s="661">
        <v>333.31</v>
      </c>
      <c r="M381" s="661">
        <v>4666.34</v>
      </c>
      <c r="N381" s="660">
        <v>14</v>
      </c>
      <c r="O381" s="741">
        <v>13.5</v>
      </c>
      <c r="P381" s="661">
        <v>1999.86</v>
      </c>
      <c r="Q381" s="676">
        <v>0.42857142857142855</v>
      </c>
      <c r="R381" s="660">
        <v>6</v>
      </c>
      <c r="S381" s="676">
        <v>0.42857142857142855</v>
      </c>
      <c r="T381" s="741">
        <v>6</v>
      </c>
      <c r="U381" s="699">
        <v>0.44444444444444442</v>
      </c>
    </row>
    <row r="382" spans="1:21" ht="14.4" customHeight="1" x14ac:dyDescent="0.3">
      <c r="A382" s="659">
        <v>25</v>
      </c>
      <c r="B382" s="660" t="s">
        <v>1608</v>
      </c>
      <c r="C382" s="660">
        <v>89301252</v>
      </c>
      <c r="D382" s="739" t="s">
        <v>2390</v>
      </c>
      <c r="E382" s="740" t="s">
        <v>1772</v>
      </c>
      <c r="F382" s="660" t="s">
        <v>1741</v>
      </c>
      <c r="G382" s="660" t="s">
        <v>1787</v>
      </c>
      <c r="H382" s="660" t="s">
        <v>561</v>
      </c>
      <c r="I382" s="660" t="s">
        <v>1401</v>
      </c>
      <c r="J382" s="660" t="s">
        <v>1691</v>
      </c>
      <c r="K382" s="660" t="s">
        <v>1692</v>
      </c>
      <c r="L382" s="661">
        <v>156.86000000000001</v>
      </c>
      <c r="M382" s="661">
        <v>5333.2400000000025</v>
      </c>
      <c r="N382" s="660">
        <v>34</v>
      </c>
      <c r="O382" s="741">
        <v>30.5</v>
      </c>
      <c r="P382" s="661">
        <v>2509.7600000000011</v>
      </c>
      <c r="Q382" s="676">
        <v>0.47058823529411764</v>
      </c>
      <c r="R382" s="660">
        <v>16</v>
      </c>
      <c r="S382" s="676">
        <v>0.47058823529411764</v>
      </c>
      <c r="T382" s="741">
        <v>13.5</v>
      </c>
      <c r="U382" s="699">
        <v>0.44262295081967212</v>
      </c>
    </row>
    <row r="383" spans="1:21" ht="14.4" customHeight="1" x14ac:dyDescent="0.3">
      <c r="A383" s="659">
        <v>25</v>
      </c>
      <c r="B383" s="660" t="s">
        <v>1608</v>
      </c>
      <c r="C383" s="660">
        <v>89301252</v>
      </c>
      <c r="D383" s="739" t="s">
        <v>2390</v>
      </c>
      <c r="E383" s="740" t="s">
        <v>1772</v>
      </c>
      <c r="F383" s="660" t="s">
        <v>1741</v>
      </c>
      <c r="G383" s="660" t="s">
        <v>1787</v>
      </c>
      <c r="H383" s="660" t="s">
        <v>561</v>
      </c>
      <c r="I383" s="660" t="s">
        <v>1556</v>
      </c>
      <c r="J383" s="660" t="s">
        <v>1733</v>
      </c>
      <c r="K383" s="660" t="s">
        <v>1734</v>
      </c>
      <c r="L383" s="661">
        <v>151.61000000000001</v>
      </c>
      <c r="M383" s="661">
        <v>303.22000000000003</v>
      </c>
      <c r="N383" s="660">
        <v>2</v>
      </c>
      <c r="O383" s="741">
        <v>2</v>
      </c>
      <c r="P383" s="661">
        <v>151.61000000000001</v>
      </c>
      <c r="Q383" s="676">
        <v>0.5</v>
      </c>
      <c r="R383" s="660">
        <v>1</v>
      </c>
      <c r="S383" s="676">
        <v>0.5</v>
      </c>
      <c r="T383" s="741">
        <v>1</v>
      </c>
      <c r="U383" s="699">
        <v>0.5</v>
      </c>
    </row>
    <row r="384" spans="1:21" ht="14.4" customHeight="1" x14ac:dyDescent="0.3">
      <c r="A384" s="659">
        <v>25</v>
      </c>
      <c r="B384" s="660" t="s">
        <v>1608</v>
      </c>
      <c r="C384" s="660">
        <v>89301252</v>
      </c>
      <c r="D384" s="739" t="s">
        <v>2390</v>
      </c>
      <c r="E384" s="740" t="s">
        <v>1772</v>
      </c>
      <c r="F384" s="660" t="s">
        <v>1741</v>
      </c>
      <c r="G384" s="660" t="s">
        <v>1787</v>
      </c>
      <c r="H384" s="660" t="s">
        <v>561</v>
      </c>
      <c r="I384" s="660" t="s">
        <v>1790</v>
      </c>
      <c r="J384" s="660" t="s">
        <v>1691</v>
      </c>
      <c r="K384" s="660" t="s">
        <v>1692</v>
      </c>
      <c r="L384" s="661">
        <v>156.86000000000001</v>
      </c>
      <c r="M384" s="661">
        <v>941.16000000000008</v>
      </c>
      <c r="N384" s="660">
        <v>6</v>
      </c>
      <c r="O384" s="741">
        <v>6</v>
      </c>
      <c r="P384" s="661">
        <v>627.44000000000005</v>
      </c>
      <c r="Q384" s="676">
        <v>0.66666666666666663</v>
      </c>
      <c r="R384" s="660">
        <v>4</v>
      </c>
      <c r="S384" s="676">
        <v>0.66666666666666663</v>
      </c>
      <c r="T384" s="741">
        <v>4</v>
      </c>
      <c r="U384" s="699">
        <v>0.66666666666666663</v>
      </c>
    </row>
    <row r="385" spans="1:21" ht="14.4" customHeight="1" x14ac:dyDescent="0.3">
      <c r="A385" s="659">
        <v>25</v>
      </c>
      <c r="B385" s="660" t="s">
        <v>1608</v>
      </c>
      <c r="C385" s="660">
        <v>89301252</v>
      </c>
      <c r="D385" s="739" t="s">
        <v>2390</v>
      </c>
      <c r="E385" s="740" t="s">
        <v>1772</v>
      </c>
      <c r="F385" s="660" t="s">
        <v>1741</v>
      </c>
      <c r="G385" s="660" t="s">
        <v>2235</v>
      </c>
      <c r="H385" s="660" t="s">
        <v>561</v>
      </c>
      <c r="I385" s="660" t="s">
        <v>2236</v>
      </c>
      <c r="J385" s="660" t="s">
        <v>2237</v>
      </c>
      <c r="K385" s="660" t="s">
        <v>2238</v>
      </c>
      <c r="L385" s="661">
        <v>65.209999999999994</v>
      </c>
      <c r="M385" s="661">
        <v>65.209999999999994</v>
      </c>
      <c r="N385" s="660">
        <v>1</v>
      </c>
      <c r="O385" s="741">
        <v>0.5</v>
      </c>
      <c r="P385" s="661">
        <v>65.209999999999994</v>
      </c>
      <c r="Q385" s="676">
        <v>1</v>
      </c>
      <c r="R385" s="660">
        <v>1</v>
      </c>
      <c r="S385" s="676">
        <v>1</v>
      </c>
      <c r="T385" s="741">
        <v>0.5</v>
      </c>
      <c r="U385" s="699">
        <v>1</v>
      </c>
    </row>
    <row r="386" spans="1:21" ht="14.4" customHeight="1" x14ac:dyDescent="0.3">
      <c r="A386" s="659">
        <v>25</v>
      </c>
      <c r="B386" s="660" t="s">
        <v>1608</v>
      </c>
      <c r="C386" s="660">
        <v>89301252</v>
      </c>
      <c r="D386" s="739" t="s">
        <v>2390</v>
      </c>
      <c r="E386" s="740" t="s">
        <v>1772</v>
      </c>
      <c r="F386" s="660" t="s">
        <v>1741</v>
      </c>
      <c r="G386" s="660" t="s">
        <v>1795</v>
      </c>
      <c r="H386" s="660" t="s">
        <v>1229</v>
      </c>
      <c r="I386" s="660" t="s">
        <v>1463</v>
      </c>
      <c r="J386" s="660" t="s">
        <v>1464</v>
      </c>
      <c r="K386" s="660" t="s">
        <v>1696</v>
      </c>
      <c r="L386" s="661">
        <v>178.27</v>
      </c>
      <c r="M386" s="661">
        <v>891.35000000000014</v>
      </c>
      <c r="N386" s="660">
        <v>5</v>
      </c>
      <c r="O386" s="741">
        <v>3</v>
      </c>
      <c r="P386" s="661">
        <v>534.81000000000006</v>
      </c>
      <c r="Q386" s="676">
        <v>0.6</v>
      </c>
      <c r="R386" s="660">
        <v>3</v>
      </c>
      <c r="S386" s="676">
        <v>0.6</v>
      </c>
      <c r="T386" s="741">
        <v>2</v>
      </c>
      <c r="U386" s="699">
        <v>0.66666666666666663</v>
      </c>
    </row>
    <row r="387" spans="1:21" ht="14.4" customHeight="1" x14ac:dyDescent="0.3">
      <c r="A387" s="659">
        <v>25</v>
      </c>
      <c r="B387" s="660" t="s">
        <v>1608</v>
      </c>
      <c r="C387" s="660">
        <v>89301252</v>
      </c>
      <c r="D387" s="739" t="s">
        <v>2390</v>
      </c>
      <c r="E387" s="740" t="s">
        <v>1772</v>
      </c>
      <c r="F387" s="660" t="s">
        <v>1741</v>
      </c>
      <c r="G387" s="660" t="s">
        <v>1795</v>
      </c>
      <c r="H387" s="660" t="s">
        <v>1229</v>
      </c>
      <c r="I387" s="660" t="s">
        <v>1463</v>
      </c>
      <c r="J387" s="660" t="s">
        <v>1464</v>
      </c>
      <c r="K387" s="660" t="s">
        <v>1696</v>
      </c>
      <c r="L387" s="661">
        <v>184.22</v>
      </c>
      <c r="M387" s="661">
        <v>2947.52</v>
      </c>
      <c r="N387" s="660">
        <v>16</v>
      </c>
      <c r="O387" s="741">
        <v>11.5</v>
      </c>
      <c r="P387" s="661">
        <v>1105.32</v>
      </c>
      <c r="Q387" s="676">
        <v>0.375</v>
      </c>
      <c r="R387" s="660">
        <v>6</v>
      </c>
      <c r="S387" s="676">
        <v>0.375</v>
      </c>
      <c r="T387" s="741">
        <v>4.5</v>
      </c>
      <c r="U387" s="699">
        <v>0.39130434782608697</v>
      </c>
    </row>
    <row r="388" spans="1:21" ht="14.4" customHeight="1" x14ac:dyDescent="0.3">
      <c r="A388" s="659">
        <v>25</v>
      </c>
      <c r="B388" s="660" t="s">
        <v>1608</v>
      </c>
      <c r="C388" s="660">
        <v>89301252</v>
      </c>
      <c r="D388" s="739" t="s">
        <v>2390</v>
      </c>
      <c r="E388" s="740" t="s">
        <v>1772</v>
      </c>
      <c r="F388" s="660" t="s">
        <v>1741</v>
      </c>
      <c r="G388" s="660" t="s">
        <v>2153</v>
      </c>
      <c r="H388" s="660" t="s">
        <v>1229</v>
      </c>
      <c r="I388" s="660" t="s">
        <v>2239</v>
      </c>
      <c r="J388" s="660" t="s">
        <v>1281</v>
      </c>
      <c r="K388" s="660" t="s">
        <v>2240</v>
      </c>
      <c r="L388" s="661">
        <v>413.22</v>
      </c>
      <c r="M388" s="661">
        <v>413.22</v>
      </c>
      <c r="N388" s="660">
        <v>1</v>
      </c>
      <c r="O388" s="741">
        <v>0.5</v>
      </c>
      <c r="P388" s="661">
        <v>413.22</v>
      </c>
      <c r="Q388" s="676">
        <v>1</v>
      </c>
      <c r="R388" s="660">
        <v>1</v>
      </c>
      <c r="S388" s="676">
        <v>1</v>
      </c>
      <c r="T388" s="741">
        <v>0.5</v>
      </c>
      <c r="U388" s="699">
        <v>1</v>
      </c>
    </row>
    <row r="389" spans="1:21" ht="14.4" customHeight="1" x14ac:dyDescent="0.3">
      <c r="A389" s="659">
        <v>25</v>
      </c>
      <c r="B389" s="660" t="s">
        <v>1608</v>
      </c>
      <c r="C389" s="660">
        <v>89301252</v>
      </c>
      <c r="D389" s="739" t="s">
        <v>2390</v>
      </c>
      <c r="E389" s="740" t="s">
        <v>1772</v>
      </c>
      <c r="F389" s="660" t="s">
        <v>1741</v>
      </c>
      <c r="G389" s="660" t="s">
        <v>1939</v>
      </c>
      <c r="H389" s="660" t="s">
        <v>561</v>
      </c>
      <c r="I389" s="660" t="s">
        <v>751</v>
      </c>
      <c r="J389" s="660" t="s">
        <v>1941</v>
      </c>
      <c r="K389" s="660" t="s">
        <v>1999</v>
      </c>
      <c r="L389" s="661">
        <v>128.9</v>
      </c>
      <c r="M389" s="661">
        <v>128.9</v>
      </c>
      <c r="N389" s="660">
        <v>1</v>
      </c>
      <c r="O389" s="741">
        <v>0.5</v>
      </c>
      <c r="P389" s="661">
        <v>128.9</v>
      </c>
      <c r="Q389" s="676">
        <v>1</v>
      </c>
      <c r="R389" s="660">
        <v>1</v>
      </c>
      <c r="S389" s="676">
        <v>1</v>
      </c>
      <c r="T389" s="741">
        <v>0.5</v>
      </c>
      <c r="U389" s="699">
        <v>1</v>
      </c>
    </row>
    <row r="390" spans="1:21" ht="14.4" customHeight="1" x14ac:dyDescent="0.3">
      <c r="A390" s="659">
        <v>25</v>
      </c>
      <c r="B390" s="660" t="s">
        <v>1608</v>
      </c>
      <c r="C390" s="660">
        <v>89301252</v>
      </c>
      <c r="D390" s="739" t="s">
        <v>2390</v>
      </c>
      <c r="E390" s="740" t="s">
        <v>1772</v>
      </c>
      <c r="F390" s="660" t="s">
        <v>1741</v>
      </c>
      <c r="G390" s="660" t="s">
        <v>1944</v>
      </c>
      <c r="H390" s="660" t="s">
        <v>561</v>
      </c>
      <c r="I390" s="660" t="s">
        <v>737</v>
      </c>
      <c r="J390" s="660" t="s">
        <v>738</v>
      </c>
      <c r="K390" s="660" t="s">
        <v>1945</v>
      </c>
      <c r="L390" s="661">
        <v>163.9</v>
      </c>
      <c r="M390" s="661">
        <v>163.9</v>
      </c>
      <c r="N390" s="660">
        <v>1</v>
      </c>
      <c r="O390" s="741">
        <v>1</v>
      </c>
      <c r="P390" s="661">
        <v>163.9</v>
      </c>
      <c r="Q390" s="676">
        <v>1</v>
      </c>
      <c r="R390" s="660">
        <v>1</v>
      </c>
      <c r="S390" s="676">
        <v>1</v>
      </c>
      <c r="T390" s="741">
        <v>1</v>
      </c>
      <c r="U390" s="699">
        <v>1</v>
      </c>
    </row>
    <row r="391" spans="1:21" ht="14.4" customHeight="1" x14ac:dyDescent="0.3">
      <c r="A391" s="659">
        <v>25</v>
      </c>
      <c r="B391" s="660" t="s">
        <v>1608</v>
      </c>
      <c r="C391" s="660">
        <v>89301252</v>
      </c>
      <c r="D391" s="739" t="s">
        <v>2390</v>
      </c>
      <c r="E391" s="740" t="s">
        <v>1772</v>
      </c>
      <c r="F391" s="660" t="s">
        <v>1741</v>
      </c>
      <c r="G391" s="660" t="s">
        <v>1791</v>
      </c>
      <c r="H391" s="660" t="s">
        <v>1229</v>
      </c>
      <c r="I391" s="660" t="s">
        <v>1475</v>
      </c>
      <c r="J391" s="660" t="s">
        <v>1476</v>
      </c>
      <c r="K391" s="660" t="s">
        <v>1477</v>
      </c>
      <c r="L391" s="661">
        <v>154.01</v>
      </c>
      <c r="M391" s="661">
        <v>3234.21</v>
      </c>
      <c r="N391" s="660">
        <v>21</v>
      </c>
      <c r="O391" s="741">
        <v>19.5</v>
      </c>
      <c r="P391" s="661">
        <v>1848.12</v>
      </c>
      <c r="Q391" s="676">
        <v>0.5714285714285714</v>
      </c>
      <c r="R391" s="660">
        <v>12</v>
      </c>
      <c r="S391" s="676">
        <v>0.5714285714285714</v>
      </c>
      <c r="T391" s="741">
        <v>11.5</v>
      </c>
      <c r="U391" s="699">
        <v>0.58974358974358976</v>
      </c>
    </row>
    <row r="392" spans="1:21" ht="14.4" customHeight="1" x14ac:dyDescent="0.3">
      <c r="A392" s="659">
        <v>25</v>
      </c>
      <c r="B392" s="660" t="s">
        <v>1608</v>
      </c>
      <c r="C392" s="660">
        <v>89301252</v>
      </c>
      <c r="D392" s="739" t="s">
        <v>2390</v>
      </c>
      <c r="E392" s="740" t="s">
        <v>1772</v>
      </c>
      <c r="F392" s="660" t="s">
        <v>1741</v>
      </c>
      <c r="G392" s="660" t="s">
        <v>1792</v>
      </c>
      <c r="H392" s="660" t="s">
        <v>1229</v>
      </c>
      <c r="I392" s="660" t="s">
        <v>1793</v>
      </c>
      <c r="J392" s="660" t="s">
        <v>665</v>
      </c>
      <c r="K392" s="660" t="s">
        <v>1794</v>
      </c>
      <c r="L392" s="661">
        <v>48.31</v>
      </c>
      <c r="M392" s="661">
        <v>193.24</v>
      </c>
      <c r="N392" s="660">
        <v>4</v>
      </c>
      <c r="O392" s="741">
        <v>2.5</v>
      </c>
      <c r="P392" s="661">
        <v>144.93</v>
      </c>
      <c r="Q392" s="676">
        <v>0.75</v>
      </c>
      <c r="R392" s="660">
        <v>3</v>
      </c>
      <c r="S392" s="676">
        <v>0.75</v>
      </c>
      <c r="T392" s="741">
        <v>1.5</v>
      </c>
      <c r="U392" s="699">
        <v>0.6</v>
      </c>
    </row>
    <row r="393" spans="1:21" ht="14.4" customHeight="1" x14ac:dyDescent="0.3">
      <c r="A393" s="659">
        <v>25</v>
      </c>
      <c r="B393" s="660" t="s">
        <v>1608</v>
      </c>
      <c r="C393" s="660">
        <v>89301252</v>
      </c>
      <c r="D393" s="739" t="s">
        <v>2390</v>
      </c>
      <c r="E393" s="740" t="s">
        <v>1772</v>
      </c>
      <c r="F393" s="660" t="s">
        <v>1741</v>
      </c>
      <c r="G393" s="660" t="s">
        <v>1792</v>
      </c>
      <c r="H393" s="660" t="s">
        <v>1229</v>
      </c>
      <c r="I393" s="660" t="s">
        <v>1793</v>
      </c>
      <c r="J393" s="660" t="s">
        <v>665</v>
      </c>
      <c r="K393" s="660" t="s">
        <v>1794</v>
      </c>
      <c r="L393" s="661">
        <v>29.78</v>
      </c>
      <c r="M393" s="661">
        <v>59.56</v>
      </c>
      <c r="N393" s="660">
        <v>2</v>
      </c>
      <c r="O393" s="741">
        <v>2</v>
      </c>
      <c r="P393" s="661">
        <v>59.56</v>
      </c>
      <c r="Q393" s="676">
        <v>1</v>
      </c>
      <c r="R393" s="660">
        <v>2</v>
      </c>
      <c r="S393" s="676">
        <v>1</v>
      </c>
      <c r="T393" s="741">
        <v>2</v>
      </c>
      <c r="U393" s="699">
        <v>1</v>
      </c>
    </row>
    <row r="394" spans="1:21" ht="14.4" customHeight="1" x14ac:dyDescent="0.3">
      <c r="A394" s="659">
        <v>25</v>
      </c>
      <c r="B394" s="660" t="s">
        <v>1608</v>
      </c>
      <c r="C394" s="660">
        <v>89301252</v>
      </c>
      <c r="D394" s="739" t="s">
        <v>2390</v>
      </c>
      <c r="E394" s="740" t="s">
        <v>1772</v>
      </c>
      <c r="F394" s="660" t="s">
        <v>1741</v>
      </c>
      <c r="G394" s="660" t="s">
        <v>1792</v>
      </c>
      <c r="H394" s="660" t="s">
        <v>1229</v>
      </c>
      <c r="I394" s="660" t="s">
        <v>1793</v>
      </c>
      <c r="J394" s="660" t="s">
        <v>665</v>
      </c>
      <c r="K394" s="660" t="s">
        <v>1794</v>
      </c>
      <c r="L394" s="661">
        <v>25.32</v>
      </c>
      <c r="M394" s="661">
        <v>101.28</v>
      </c>
      <c r="N394" s="660">
        <v>4</v>
      </c>
      <c r="O394" s="741">
        <v>2</v>
      </c>
      <c r="P394" s="661">
        <v>50.64</v>
      </c>
      <c r="Q394" s="676">
        <v>0.5</v>
      </c>
      <c r="R394" s="660">
        <v>2</v>
      </c>
      <c r="S394" s="676">
        <v>0.5</v>
      </c>
      <c r="T394" s="741">
        <v>1</v>
      </c>
      <c r="U394" s="699">
        <v>0.5</v>
      </c>
    </row>
    <row r="395" spans="1:21" ht="14.4" customHeight="1" x14ac:dyDescent="0.3">
      <c r="A395" s="659">
        <v>25</v>
      </c>
      <c r="B395" s="660" t="s">
        <v>1608</v>
      </c>
      <c r="C395" s="660">
        <v>89301252</v>
      </c>
      <c r="D395" s="739" t="s">
        <v>2390</v>
      </c>
      <c r="E395" s="740" t="s">
        <v>1772</v>
      </c>
      <c r="F395" s="660" t="s">
        <v>1741</v>
      </c>
      <c r="G395" s="660" t="s">
        <v>1792</v>
      </c>
      <c r="H395" s="660" t="s">
        <v>1229</v>
      </c>
      <c r="I395" s="660" t="s">
        <v>1235</v>
      </c>
      <c r="J395" s="660" t="s">
        <v>665</v>
      </c>
      <c r="K395" s="660" t="s">
        <v>1711</v>
      </c>
      <c r="L395" s="661">
        <v>59.55</v>
      </c>
      <c r="M395" s="661">
        <v>59.55</v>
      </c>
      <c r="N395" s="660">
        <v>1</v>
      </c>
      <c r="O395" s="741">
        <v>1</v>
      </c>
      <c r="P395" s="661">
        <v>59.55</v>
      </c>
      <c r="Q395" s="676">
        <v>1</v>
      </c>
      <c r="R395" s="660">
        <v>1</v>
      </c>
      <c r="S395" s="676">
        <v>1</v>
      </c>
      <c r="T395" s="741">
        <v>1</v>
      </c>
      <c r="U395" s="699">
        <v>1</v>
      </c>
    </row>
    <row r="396" spans="1:21" ht="14.4" customHeight="1" x14ac:dyDescent="0.3">
      <c r="A396" s="659">
        <v>25</v>
      </c>
      <c r="B396" s="660" t="s">
        <v>1608</v>
      </c>
      <c r="C396" s="660">
        <v>89301252</v>
      </c>
      <c r="D396" s="739" t="s">
        <v>2390</v>
      </c>
      <c r="E396" s="740" t="s">
        <v>1772</v>
      </c>
      <c r="F396" s="660" t="s">
        <v>1741</v>
      </c>
      <c r="G396" s="660" t="s">
        <v>1792</v>
      </c>
      <c r="H396" s="660" t="s">
        <v>561</v>
      </c>
      <c r="I396" s="660" t="s">
        <v>2241</v>
      </c>
      <c r="J396" s="660" t="s">
        <v>2242</v>
      </c>
      <c r="K396" s="660" t="s">
        <v>2243</v>
      </c>
      <c r="L396" s="661">
        <v>0</v>
      </c>
      <c r="M396" s="661">
        <v>0</v>
      </c>
      <c r="N396" s="660">
        <v>4</v>
      </c>
      <c r="O396" s="741">
        <v>3.5</v>
      </c>
      <c r="P396" s="661">
        <v>0</v>
      </c>
      <c r="Q396" s="676"/>
      <c r="R396" s="660">
        <v>1</v>
      </c>
      <c r="S396" s="676">
        <v>0.25</v>
      </c>
      <c r="T396" s="741">
        <v>0.5</v>
      </c>
      <c r="U396" s="699">
        <v>0.14285714285714285</v>
      </c>
    </row>
    <row r="397" spans="1:21" ht="14.4" customHeight="1" x14ac:dyDescent="0.3">
      <c r="A397" s="659">
        <v>25</v>
      </c>
      <c r="B397" s="660" t="s">
        <v>1608</v>
      </c>
      <c r="C397" s="660">
        <v>89301252</v>
      </c>
      <c r="D397" s="739" t="s">
        <v>2390</v>
      </c>
      <c r="E397" s="740" t="s">
        <v>1772</v>
      </c>
      <c r="F397" s="660" t="s">
        <v>1741</v>
      </c>
      <c r="G397" s="660" t="s">
        <v>2244</v>
      </c>
      <c r="H397" s="660" t="s">
        <v>561</v>
      </c>
      <c r="I397" s="660" t="s">
        <v>2245</v>
      </c>
      <c r="J397" s="660" t="s">
        <v>2246</v>
      </c>
      <c r="K397" s="660" t="s">
        <v>2247</v>
      </c>
      <c r="L397" s="661">
        <v>0</v>
      </c>
      <c r="M397" s="661">
        <v>0</v>
      </c>
      <c r="N397" s="660">
        <v>1</v>
      </c>
      <c r="O397" s="741">
        <v>1</v>
      </c>
      <c r="P397" s="661"/>
      <c r="Q397" s="676"/>
      <c r="R397" s="660"/>
      <c r="S397" s="676">
        <v>0</v>
      </c>
      <c r="T397" s="741"/>
      <c r="U397" s="699">
        <v>0</v>
      </c>
    </row>
    <row r="398" spans="1:21" ht="14.4" customHeight="1" x14ac:dyDescent="0.3">
      <c r="A398" s="659">
        <v>25</v>
      </c>
      <c r="B398" s="660" t="s">
        <v>1608</v>
      </c>
      <c r="C398" s="660">
        <v>89301252</v>
      </c>
      <c r="D398" s="739" t="s">
        <v>2390</v>
      </c>
      <c r="E398" s="740" t="s">
        <v>1772</v>
      </c>
      <c r="F398" s="660" t="s">
        <v>1741</v>
      </c>
      <c r="G398" s="660" t="s">
        <v>1921</v>
      </c>
      <c r="H398" s="660" t="s">
        <v>561</v>
      </c>
      <c r="I398" s="660" t="s">
        <v>1922</v>
      </c>
      <c r="J398" s="660" t="s">
        <v>1923</v>
      </c>
      <c r="K398" s="660" t="s">
        <v>1924</v>
      </c>
      <c r="L398" s="661">
        <v>0</v>
      </c>
      <c r="M398" s="661">
        <v>0</v>
      </c>
      <c r="N398" s="660">
        <v>6</v>
      </c>
      <c r="O398" s="741">
        <v>1.5</v>
      </c>
      <c r="P398" s="661"/>
      <c r="Q398" s="676"/>
      <c r="R398" s="660"/>
      <c r="S398" s="676">
        <v>0</v>
      </c>
      <c r="T398" s="741"/>
      <c r="U398" s="699">
        <v>0</v>
      </c>
    </row>
    <row r="399" spans="1:21" ht="14.4" customHeight="1" x14ac:dyDescent="0.3">
      <c r="A399" s="659">
        <v>25</v>
      </c>
      <c r="B399" s="660" t="s">
        <v>1608</v>
      </c>
      <c r="C399" s="660">
        <v>89301252</v>
      </c>
      <c r="D399" s="739" t="s">
        <v>2390</v>
      </c>
      <c r="E399" s="740" t="s">
        <v>1773</v>
      </c>
      <c r="F399" s="660" t="s">
        <v>1741</v>
      </c>
      <c r="G399" s="660" t="s">
        <v>2248</v>
      </c>
      <c r="H399" s="660" t="s">
        <v>561</v>
      </c>
      <c r="I399" s="660" t="s">
        <v>2249</v>
      </c>
      <c r="J399" s="660" t="s">
        <v>2250</v>
      </c>
      <c r="K399" s="660" t="s">
        <v>2251</v>
      </c>
      <c r="L399" s="661">
        <v>0</v>
      </c>
      <c r="M399" s="661">
        <v>0</v>
      </c>
      <c r="N399" s="660">
        <v>1</v>
      </c>
      <c r="O399" s="741">
        <v>1</v>
      </c>
      <c r="P399" s="661"/>
      <c r="Q399" s="676"/>
      <c r="R399" s="660"/>
      <c r="S399" s="676">
        <v>0</v>
      </c>
      <c r="T399" s="741"/>
      <c r="U399" s="699">
        <v>0</v>
      </c>
    </row>
    <row r="400" spans="1:21" ht="14.4" customHeight="1" x14ac:dyDescent="0.3">
      <c r="A400" s="659">
        <v>25</v>
      </c>
      <c r="B400" s="660" t="s">
        <v>1608</v>
      </c>
      <c r="C400" s="660">
        <v>89301252</v>
      </c>
      <c r="D400" s="739" t="s">
        <v>2390</v>
      </c>
      <c r="E400" s="740" t="s">
        <v>1773</v>
      </c>
      <c r="F400" s="660" t="s">
        <v>1741</v>
      </c>
      <c r="G400" s="660" t="s">
        <v>1787</v>
      </c>
      <c r="H400" s="660" t="s">
        <v>561</v>
      </c>
      <c r="I400" s="660" t="s">
        <v>1788</v>
      </c>
      <c r="J400" s="660" t="s">
        <v>1691</v>
      </c>
      <c r="K400" s="660" t="s">
        <v>1789</v>
      </c>
      <c r="L400" s="661">
        <v>0</v>
      </c>
      <c r="M400" s="661">
        <v>0</v>
      </c>
      <c r="N400" s="660">
        <v>13</v>
      </c>
      <c r="O400" s="741">
        <v>11.5</v>
      </c>
      <c r="P400" s="661">
        <v>0</v>
      </c>
      <c r="Q400" s="676"/>
      <c r="R400" s="660">
        <v>9</v>
      </c>
      <c r="S400" s="676">
        <v>0.69230769230769229</v>
      </c>
      <c r="T400" s="741">
        <v>8</v>
      </c>
      <c r="U400" s="699">
        <v>0.69565217391304346</v>
      </c>
    </row>
    <row r="401" spans="1:21" ht="14.4" customHeight="1" x14ac:dyDescent="0.3">
      <c r="A401" s="659">
        <v>25</v>
      </c>
      <c r="B401" s="660" t="s">
        <v>1608</v>
      </c>
      <c r="C401" s="660">
        <v>89301252</v>
      </c>
      <c r="D401" s="739" t="s">
        <v>2390</v>
      </c>
      <c r="E401" s="740" t="s">
        <v>1773</v>
      </c>
      <c r="F401" s="660" t="s">
        <v>1741</v>
      </c>
      <c r="G401" s="660" t="s">
        <v>1787</v>
      </c>
      <c r="H401" s="660" t="s">
        <v>561</v>
      </c>
      <c r="I401" s="660" t="s">
        <v>1401</v>
      </c>
      <c r="J401" s="660" t="s">
        <v>1691</v>
      </c>
      <c r="K401" s="660" t="s">
        <v>1692</v>
      </c>
      <c r="L401" s="661">
        <v>156.86000000000001</v>
      </c>
      <c r="M401" s="661">
        <v>470.58000000000004</v>
      </c>
      <c r="N401" s="660">
        <v>3</v>
      </c>
      <c r="O401" s="741">
        <v>3</v>
      </c>
      <c r="P401" s="661">
        <v>156.86000000000001</v>
      </c>
      <c r="Q401" s="676">
        <v>0.33333333333333331</v>
      </c>
      <c r="R401" s="660">
        <v>1</v>
      </c>
      <c r="S401" s="676">
        <v>0.33333333333333331</v>
      </c>
      <c r="T401" s="741">
        <v>1</v>
      </c>
      <c r="U401" s="699">
        <v>0.33333333333333331</v>
      </c>
    </row>
    <row r="402" spans="1:21" ht="14.4" customHeight="1" x14ac:dyDescent="0.3">
      <c r="A402" s="659">
        <v>25</v>
      </c>
      <c r="B402" s="660" t="s">
        <v>1608</v>
      </c>
      <c r="C402" s="660">
        <v>89301252</v>
      </c>
      <c r="D402" s="739" t="s">
        <v>2390</v>
      </c>
      <c r="E402" s="740" t="s">
        <v>1773</v>
      </c>
      <c r="F402" s="660" t="s">
        <v>1741</v>
      </c>
      <c r="G402" s="660" t="s">
        <v>1787</v>
      </c>
      <c r="H402" s="660" t="s">
        <v>561</v>
      </c>
      <c r="I402" s="660" t="s">
        <v>1790</v>
      </c>
      <c r="J402" s="660" t="s">
        <v>1691</v>
      </c>
      <c r="K402" s="660" t="s">
        <v>1692</v>
      </c>
      <c r="L402" s="661">
        <v>156.86000000000001</v>
      </c>
      <c r="M402" s="661">
        <v>156.86000000000001</v>
      </c>
      <c r="N402" s="660">
        <v>1</v>
      </c>
      <c r="O402" s="741">
        <v>1</v>
      </c>
      <c r="P402" s="661">
        <v>156.86000000000001</v>
      </c>
      <c r="Q402" s="676">
        <v>1</v>
      </c>
      <c r="R402" s="660">
        <v>1</v>
      </c>
      <c r="S402" s="676">
        <v>1</v>
      </c>
      <c r="T402" s="741">
        <v>1</v>
      </c>
      <c r="U402" s="699">
        <v>1</v>
      </c>
    </row>
    <row r="403" spans="1:21" ht="14.4" customHeight="1" x14ac:dyDescent="0.3">
      <c r="A403" s="659">
        <v>25</v>
      </c>
      <c r="B403" s="660" t="s">
        <v>1608</v>
      </c>
      <c r="C403" s="660">
        <v>89301252</v>
      </c>
      <c r="D403" s="739" t="s">
        <v>2390</v>
      </c>
      <c r="E403" s="740" t="s">
        <v>1773</v>
      </c>
      <c r="F403" s="660" t="s">
        <v>1741</v>
      </c>
      <c r="G403" s="660" t="s">
        <v>1866</v>
      </c>
      <c r="H403" s="660" t="s">
        <v>561</v>
      </c>
      <c r="I403" s="660" t="s">
        <v>2252</v>
      </c>
      <c r="J403" s="660" t="s">
        <v>2090</v>
      </c>
      <c r="K403" s="660" t="s">
        <v>2253</v>
      </c>
      <c r="L403" s="661">
        <v>0</v>
      </c>
      <c r="M403" s="661">
        <v>0</v>
      </c>
      <c r="N403" s="660">
        <v>1</v>
      </c>
      <c r="O403" s="741">
        <v>1</v>
      </c>
      <c r="P403" s="661"/>
      <c r="Q403" s="676"/>
      <c r="R403" s="660"/>
      <c r="S403" s="676">
        <v>0</v>
      </c>
      <c r="T403" s="741"/>
      <c r="U403" s="699">
        <v>0</v>
      </c>
    </row>
    <row r="404" spans="1:21" ht="14.4" customHeight="1" x14ac:dyDescent="0.3">
      <c r="A404" s="659">
        <v>25</v>
      </c>
      <c r="B404" s="660" t="s">
        <v>1608</v>
      </c>
      <c r="C404" s="660">
        <v>89301252</v>
      </c>
      <c r="D404" s="739" t="s">
        <v>2390</v>
      </c>
      <c r="E404" s="740" t="s">
        <v>1773</v>
      </c>
      <c r="F404" s="660" t="s">
        <v>1741</v>
      </c>
      <c r="G404" s="660" t="s">
        <v>1870</v>
      </c>
      <c r="H404" s="660" t="s">
        <v>561</v>
      </c>
      <c r="I404" s="660" t="s">
        <v>1871</v>
      </c>
      <c r="J404" s="660" t="s">
        <v>1872</v>
      </c>
      <c r="K404" s="660" t="s">
        <v>1873</v>
      </c>
      <c r="L404" s="661">
        <v>0</v>
      </c>
      <c r="M404" s="661">
        <v>0</v>
      </c>
      <c r="N404" s="660">
        <v>2</v>
      </c>
      <c r="O404" s="741">
        <v>2</v>
      </c>
      <c r="P404" s="661">
        <v>0</v>
      </c>
      <c r="Q404" s="676"/>
      <c r="R404" s="660">
        <v>1</v>
      </c>
      <c r="S404" s="676">
        <v>0.5</v>
      </c>
      <c r="T404" s="741">
        <v>1</v>
      </c>
      <c r="U404" s="699">
        <v>0.5</v>
      </c>
    </row>
    <row r="405" spans="1:21" ht="14.4" customHeight="1" x14ac:dyDescent="0.3">
      <c r="A405" s="659">
        <v>25</v>
      </c>
      <c r="B405" s="660" t="s">
        <v>1608</v>
      </c>
      <c r="C405" s="660">
        <v>89301252</v>
      </c>
      <c r="D405" s="739" t="s">
        <v>2390</v>
      </c>
      <c r="E405" s="740" t="s">
        <v>1773</v>
      </c>
      <c r="F405" s="660" t="s">
        <v>1741</v>
      </c>
      <c r="G405" s="660" t="s">
        <v>1870</v>
      </c>
      <c r="H405" s="660" t="s">
        <v>561</v>
      </c>
      <c r="I405" s="660" t="s">
        <v>1996</v>
      </c>
      <c r="J405" s="660" t="s">
        <v>1997</v>
      </c>
      <c r="K405" s="660" t="s">
        <v>1998</v>
      </c>
      <c r="L405" s="661">
        <v>0</v>
      </c>
      <c r="M405" s="661">
        <v>0</v>
      </c>
      <c r="N405" s="660">
        <v>1</v>
      </c>
      <c r="O405" s="741">
        <v>1</v>
      </c>
      <c r="P405" s="661">
        <v>0</v>
      </c>
      <c r="Q405" s="676"/>
      <c r="R405" s="660">
        <v>1</v>
      </c>
      <c r="S405" s="676">
        <v>1</v>
      </c>
      <c r="T405" s="741">
        <v>1</v>
      </c>
      <c r="U405" s="699">
        <v>1</v>
      </c>
    </row>
    <row r="406" spans="1:21" ht="14.4" customHeight="1" x14ac:dyDescent="0.3">
      <c r="A406" s="659">
        <v>25</v>
      </c>
      <c r="B406" s="660" t="s">
        <v>1608</v>
      </c>
      <c r="C406" s="660">
        <v>89301252</v>
      </c>
      <c r="D406" s="739" t="s">
        <v>2390</v>
      </c>
      <c r="E406" s="740" t="s">
        <v>1773</v>
      </c>
      <c r="F406" s="660" t="s">
        <v>1741</v>
      </c>
      <c r="G406" s="660" t="s">
        <v>1791</v>
      </c>
      <c r="H406" s="660" t="s">
        <v>561</v>
      </c>
      <c r="I406" s="660" t="s">
        <v>2254</v>
      </c>
      <c r="J406" s="660" t="s">
        <v>2255</v>
      </c>
      <c r="K406" s="660" t="s">
        <v>2256</v>
      </c>
      <c r="L406" s="661">
        <v>36.130000000000003</v>
      </c>
      <c r="M406" s="661">
        <v>36.130000000000003</v>
      </c>
      <c r="N406" s="660">
        <v>1</v>
      </c>
      <c r="O406" s="741">
        <v>1</v>
      </c>
      <c r="P406" s="661">
        <v>36.130000000000003</v>
      </c>
      <c r="Q406" s="676">
        <v>1</v>
      </c>
      <c r="R406" s="660">
        <v>1</v>
      </c>
      <c r="S406" s="676">
        <v>1</v>
      </c>
      <c r="T406" s="741">
        <v>1</v>
      </c>
      <c r="U406" s="699">
        <v>1</v>
      </c>
    </row>
    <row r="407" spans="1:21" ht="14.4" customHeight="1" x14ac:dyDescent="0.3">
      <c r="A407" s="659">
        <v>25</v>
      </c>
      <c r="B407" s="660" t="s">
        <v>1608</v>
      </c>
      <c r="C407" s="660">
        <v>89301252</v>
      </c>
      <c r="D407" s="739" t="s">
        <v>2390</v>
      </c>
      <c r="E407" s="740" t="s">
        <v>1773</v>
      </c>
      <c r="F407" s="660" t="s">
        <v>1741</v>
      </c>
      <c r="G407" s="660" t="s">
        <v>1961</v>
      </c>
      <c r="H407" s="660" t="s">
        <v>561</v>
      </c>
      <c r="I407" s="660" t="s">
        <v>1962</v>
      </c>
      <c r="J407" s="660" t="s">
        <v>1963</v>
      </c>
      <c r="K407" s="660" t="s">
        <v>1964</v>
      </c>
      <c r="L407" s="661">
        <v>64.13</v>
      </c>
      <c r="M407" s="661">
        <v>64.13</v>
      </c>
      <c r="N407" s="660">
        <v>1</v>
      </c>
      <c r="O407" s="741">
        <v>1</v>
      </c>
      <c r="P407" s="661">
        <v>64.13</v>
      </c>
      <c r="Q407" s="676">
        <v>1</v>
      </c>
      <c r="R407" s="660">
        <v>1</v>
      </c>
      <c r="S407" s="676">
        <v>1</v>
      </c>
      <c r="T407" s="741">
        <v>1</v>
      </c>
      <c r="U407" s="699">
        <v>1</v>
      </c>
    </row>
    <row r="408" spans="1:21" ht="14.4" customHeight="1" x14ac:dyDescent="0.3">
      <c r="A408" s="659">
        <v>25</v>
      </c>
      <c r="B408" s="660" t="s">
        <v>1608</v>
      </c>
      <c r="C408" s="660">
        <v>89301252</v>
      </c>
      <c r="D408" s="739" t="s">
        <v>2390</v>
      </c>
      <c r="E408" s="740" t="s">
        <v>1773</v>
      </c>
      <c r="F408" s="660" t="s">
        <v>1741</v>
      </c>
      <c r="G408" s="660" t="s">
        <v>1792</v>
      </c>
      <c r="H408" s="660" t="s">
        <v>561</v>
      </c>
      <c r="I408" s="660" t="s">
        <v>2257</v>
      </c>
      <c r="J408" s="660" t="s">
        <v>665</v>
      </c>
      <c r="K408" s="660" t="s">
        <v>2258</v>
      </c>
      <c r="L408" s="661">
        <v>0</v>
      </c>
      <c r="M408" s="661">
        <v>0</v>
      </c>
      <c r="N408" s="660">
        <v>1</v>
      </c>
      <c r="O408" s="741">
        <v>0.5</v>
      </c>
      <c r="P408" s="661"/>
      <c r="Q408" s="676"/>
      <c r="R408" s="660"/>
      <c r="S408" s="676">
        <v>0</v>
      </c>
      <c r="T408" s="741"/>
      <c r="U408" s="699">
        <v>0</v>
      </c>
    </row>
    <row r="409" spans="1:21" ht="14.4" customHeight="1" x14ac:dyDescent="0.3">
      <c r="A409" s="659">
        <v>25</v>
      </c>
      <c r="B409" s="660" t="s">
        <v>1608</v>
      </c>
      <c r="C409" s="660">
        <v>89301252</v>
      </c>
      <c r="D409" s="739" t="s">
        <v>2390</v>
      </c>
      <c r="E409" s="740" t="s">
        <v>1773</v>
      </c>
      <c r="F409" s="660" t="s">
        <v>1741</v>
      </c>
      <c r="G409" s="660" t="s">
        <v>1792</v>
      </c>
      <c r="H409" s="660" t="s">
        <v>561</v>
      </c>
      <c r="I409" s="660" t="s">
        <v>2259</v>
      </c>
      <c r="J409" s="660" t="s">
        <v>665</v>
      </c>
      <c r="K409" s="660" t="s">
        <v>2199</v>
      </c>
      <c r="L409" s="661">
        <v>0</v>
      </c>
      <c r="M409" s="661">
        <v>0</v>
      </c>
      <c r="N409" s="660">
        <v>1</v>
      </c>
      <c r="O409" s="741">
        <v>0.5</v>
      </c>
      <c r="P409" s="661">
        <v>0</v>
      </c>
      <c r="Q409" s="676"/>
      <c r="R409" s="660">
        <v>1</v>
      </c>
      <c r="S409" s="676">
        <v>1</v>
      </c>
      <c r="T409" s="741">
        <v>0.5</v>
      </c>
      <c r="U409" s="699">
        <v>1</v>
      </c>
    </row>
    <row r="410" spans="1:21" ht="14.4" customHeight="1" x14ac:dyDescent="0.3">
      <c r="A410" s="659">
        <v>25</v>
      </c>
      <c r="B410" s="660" t="s">
        <v>1608</v>
      </c>
      <c r="C410" s="660">
        <v>89301252</v>
      </c>
      <c r="D410" s="739" t="s">
        <v>2390</v>
      </c>
      <c r="E410" s="740" t="s">
        <v>1773</v>
      </c>
      <c r="F410" s="660" t="s">
        <v>1741</v>
      </c>
      <c r="G410" s="660" t="s">
        <v>1792</v>
      </c>
      <c r="H410" s="660" t="s">
        <v>561</v>
      </c>
      <c r="I410" s="660" t="s">
        <v>664</v>
      </c>
      <c r="J410" s="660" t="s">
        <v>665</v>
      </c>
      <c r="K410" s="660" t="s">
        <v>1849</v>
      </c>
      <c r="L410" s="661">
        <v>48.31</v>
      </c>
      <c r="M410" s="661">
        <v>48.31</v>
      </c>
      <c r="N410" s="660">
        <v>1</v>
      </c>
      <c r="O410" s="741">
        <v>0.5</v>
      </c>
      <c r="P410" s="661">
        <v>48.31</v>
      </c>
      <c r="Q410" s="676">
        <v>1</v>
      </c>
      <c r="R410" s="660">
        <v>1</v>
      </c>
      <c r="S410" s="676">
        <v>1</v>
      </c>
      <c r="T410" s="741">
        <v>0.5</v>
      </c>
      <c r="U410" s="699">
        <v>1</v>
      </c>
    </row>
    <row r="411" spans="1:21" ht="14.4" customHeight="1" x14ac:dyDescent="0.3">
      <c r="A411" s="659">
        <v>25</v>
      </c>
      <c r="B411" s="660" t="s">
        <v>1608</v>
      </c>
      <c r="C411" s="660">
        <v>89301252</v>
      </c>
      <c r="D411" s="739" t="s">
        <v>2390</v>
      </c>
      <c r="E411" s="740" t="s">
        <v>1773</v>
      </c>
      <c r="F411" s="660" t="s">
        <v>1741</v>
      </c>
      <c r="G411" s="660" t="s">
        <v>1930</v>
      </c>
      <c r="H411" s="660" t="s">
        <v>561</v>
      </c>
      <c r="I411" s="660" t="s">
        <v>2038</v>
      </c>
      <c r="J411" s="660" t="s">
        <v>1932</v>
      </c>
      <c r="K411" s="660" t="s">
        <v>771</v>
      </c>
      <c r="L411" s="661">
        <v>0</v>
      </c>
      <c r="M411" s="661">
        <v>0</v>
      </c>
      <c r="N411" s="660">
        <v>2</v>
      </c>
      <c r="O411" s="741">
        <v>1</v>
      </c>
      <c r="P411" s="661"/>
      <c r="Q411" s="676"/>
      <c r="R411" s="660"/>
      <c r="S411" s="676">
        <v>0</v>
      </c>
      <c r="T411" s="741"/>
      <c r="U411" s="699">
        <v>0</v>
      </c>
    </row>
    <row r="412" spans="1:21" ht="14.4" customHeight="1" x14ac:dyDescent="0.3">
      <c r="A412" s="659">
        <v>25</v>
      </c>
      <c r="B412" s="660" t="s">
        <v>1608</v>
      </c>
      <c r="C412" s="660">
        <v>89301252</v>
      </c>
      <c r="D412" s="739" t="s">
        <v>2390</v>
      </c>
      <c r="E412" s="740" t="s">
        <v>1773</v>
      </c>
      <c r="F412" s="660" t="s">
        <v>1741</v>
      </c>
      <c r="G412" s="660" t="s">
        <v>1930</v>
      </c>
      <c r="H412" s="660" t="s">
        <v>561</v>
      </c>
      <c r="I412" s="660" t="s">
        <v>2260</v>
      </c>
      <c r="J412" s="660" t="s">
        <v>2261</v>
      </c>
      <c r="K412" s="660" t="s">
        <v>2262</v>
      </c>
      <c r="L412" s="661">
        <v>0</v>
      </c>
      <c r="M412" s="661">
        <v>0</v>
      </c>
      <c r="N412" s="660">
        <v>3</v>
      </c>
      <c r="O412" s="741">
        <v>3</v>
      </c>
      <c r="P412" s="661"/>
      <c r="Q412" s="676"/>
      <c r="R412" s="660"/>
      <c r="S412" s="676">
        <v>0</v>
      </c>
      <c r="T412" s="741"/>
      <c r="U412" s="699">
        <v>0</v>
      </c>
    </row>
    <row r="413" spans="1:21" ht="14.4" customHeight="1" x14ac:dyDescent="0.3">
      <c r="A413" s="659">
        <v>25</v>
      </c>
      <c r="B413" s="660" t="s">
        <v>1608</v>
      </c>
      <c r="C413" s="660">
        <v>89301252</v>
      </c>
      <c r="D413" s="739" t="s">
        <v>2390</v>
      </c>
      <c r="E413" s="740" t="s">
        <v>1774</v>
      </c>
      <c r="F413" s="660" t="s">
        <v>1741</v>
      </c>
      <c r="G413" s="660" t="s">
        <v>1787</v>
      </c>
      <c r="H413" s="660" t="s">
        <v>561</v>
      </c>
      <c r="I413" s="660" t="s">
        <v>1401</v>
      </c>
      <c r="J413" s="660" t="s">
        <v>1691</v>
      </c>
      <c r="K413" s="660" t="s">
        <v>1692</v>
      </c>
      <c r="L413" s="661">
        <v>333.31</v>
      </c>
      <c r="M413" s="661">
        <v>666.62</v>
      </c>
      <c r="N413" s="660">
        <v>2</v>
      </c>
      <c r="O413" s="741">
        <v>2</v>
      </c>
      <c r="P413" s="661">
        <v>333.31</v>
      </c>
      <c r="Q413" s="676">
        <v>0.5</v>
      </c>
      <c r="R413" s="660">
        <v>1</v>
      </c>
      <c r="S413" s="676">
        <v>0.5</v>
      </c>
      <c r="T413" s="741">
        <v>1</v>
      </c>
      <c r="U413" s="699">
        <v>0.5</v>
      </c>
    </row>
    <row r="414" spans="1:21" ht="14.4" customHeight="1" x14ac:dyDescent="0.3">
      <c r="A414" s="659">
        <v>25</v>
      </c>
      <c r="B414" s="660" t="s">
        <v>1608</v>
      </c>
      <c r="C414" s="660">
        <v>89301252</v>
      </c>
      <c r="D414" s="739" t="s">
        <v>2390</v>
      </c>
      <c r="E414" s="740" t="s">
        <v>1774</v>
      </c>
      <c r="F414" s="660" t="s">
        <v>1741</v>
      </c>
      <c r="G414" s="660" t="s">
        <v>1787</v>
      </c>
      <c r="H414" s="660" t="s">
        <v>561</v>
      </c>
      <c r="I414" s="660" t="s">
        <v>1401</v>
      </c>
      <c r="J414" s="660" t="s">
        <v>1691</v>
      </c>
      <c r="K414" s="660" t="s">
        <v>1692</v>
      </c>
      <c r="L414" s="661">
        <v>156.86000000000001</v>
      </c>
      <c r="M414" s="661">
        <v>1411.7400000000002</v>
      </c>
      <c r="N414" s="660">
        <v>9</v>
      </c>
      <c r="O414" s="741">
        <v>9</v>
      </c>
      <c r="P414" s="661">
        <v>784.30000000000007</v>
      </c>
      <c r="Q414" s="676">
        <v>0.55555555555555547</v>
      </c>
      <c r="R414" s="660">
        <v>5</v>
      </c>
      <c r="S414" s="676">
        <v>0.55555555555555558</v>
      </c>
      <c r="T414" s="741">
        <v>5</v>
      </c>
      <c r="U414" s="699">
        <v>0.55555555555555558</v>
      </c>
    </row>
    <row r="415" spans="1:21" ht="14.4" customHeight="1" x14ac:dyDescent="0.3">
      <c r="A415" s="659">
        <v>25</v>
      </c>
      <c r="B415" s="660" t="s">
        <v>1608</v>
      </c>
      <c r="C415" s="660">
        <v>89301252</v>
      </c>
      <c r="D415" s="739" t="s">
        <v>2390</v>
      </c>
      <c r="E415" s="740" t="s">
        <v>1774</v>
      </c>
      <c r="F415" s="660" t="s">
        <v>1741</v>
      </c>
      <c r="G415" s="660" t="s">
        <v>1831</v>
      </c>
      <c r="H415" s="660" t="s">
        <v>1229</v>
      </c>
      <c r="I415" s="660" t="s">
        <v>1832</v>
      </c>
      <c r="J415" s="660" t="s">
        <v>1833</v>
      </c>
      <c r="K415" s="660" t="s">
        <v>1696</v>
      </c>
      <c r="L415" s="661">
        <v>69.86</v>
      </c>
      <c r="M415" s="661">
        <v>69.86</v>
      </c>
      <c r="N415" s="660">
        <v>1</v>
      </c>
      <c r="O415" s="741">
        <v>1</v>
      </c>
      <c r="P415" s="661">
        <v>69.86</v>
      </c>
      <c r="Q415" s="676">
        <v>1</v>
      </c>
      <c r="R415" s="660">
        <v>1</v>
      </c>
      <c r="S415" s="676">
        <v>1</v>
      </c>
      <c r="T415" s="741">
        <v>1</v>
      </c>
      <c r="U415" s="699">
        <v>1</v>
      </c>
    </row>
    <row r="416" spans="1:21" ht="14.4" customHeight="1" x14ac:dyDescent="0.3">
      <c r="A416" s="659">
        <v>25</v>
      </c>
      <c r="B416" s="660" t="s">
        <v>1608</v>
      </c>
      <c r="C416" s="660">
        <v>89301252</v>
      </c>
      <c r="D416" s="739" t="s">
        <v>2390</v>
      </c>
      <c r="E416" s="740" t="s">
        <v>1774</v>
      </c>
      <c r="F416" s="660" t="s">
        <v>1741</v>
      </c>
      <c r="G416" s="660" t="s">
        <v>2263</v>
      </c>
      <c r="H416" s="660" t="s">
        <v>1229</v>
      </c>
      <c r="I416" s="660" t="s">
        <v>1340</v>
      </c>
      <c r="J416" s="660" t="s">
        <v>1341</v>
      </c>
      <c r="K416" s="660" t="s">
        <v>1724</v>
      </c>
      <c r="L416" s="661">
        <v>216.16</v>
      </c>
      <c r="M416" s="661">
        <v>216.16</v>
      </c>
      <c r="N416" s="660">
        <v>1</v>
      </c>
      <c r="O416" s="741">
        <v>1</v>
      </c>
      <c r="P416" s="661">
        <v>216.16</v>
      </c>
      <c r="Q416" s="676">
        <v>1</v>
      </c>
      <c r="R416" s="660">
        <v>1</v>
      </c>
      <c r="S416" s="676">
        <v>1</v>
      </c>
      <c r="T416" s="741">
        <v>1</v>
      </c>
      <c r="U416" s="699">
        <v>1</v>
      </c>
    </row>
    <row r="417" spans="1:21" ht="14.4" customHeight="1" x14ac:dyDescent="0.3">
      <c r="A417" s="659">
        <v>25</v>
      </c>
      <c r="B417" s="660" t="s">
        <v>1608</v>
      </c>
      <c r="C417" s="660">
        <v>89301252</v>
      </c>
      <c r="D417" s="739" t="s">
        <v>2390</v>
      </c>
      <c r="E417" s="740" t="s">
        <v>1774</v>
      </c>
      <c r="F417" s="660" t="s">
        <v>1741</v>
      </c>
      <c r="G417" s="660" t="s">
        <v>1866</v>
      </c>
      <c r="H417" s="660" t="s">
        <v>561</v>
      </c>
      <c r="I417" s="660" t="s">
        <v>2252</v>
      </c>
      <c r="J417" s="660" t="s">
        <v>2090</v>
      </c>
      <c r="K417" s="660" t="s">
        <v>2253</v>
      </c>
      <c r="L417" s="661">
        <v>0</v>
      </c>
      <c r="M417" s="661">
        <v>0</v>
      </c>
      <c r="N417" s="660">
        <v>2</v>
      </c>
      <c r="O417" s="741">
        <v>1.5</v>
      </c>
      <c r="P417" s="661"/>
      <c r="Q417" s="676"/>
      <c r="R417" s="660"/>
      <c r="S417" s="676">
        <v>0</v>
      </c>
      <c r="T417" s="741"/>
      <c r="U417" s="699">
        <v>0</v>
      </c>
    </row>
    <row r="418" spans="1:21" ht="14.4" customHeight="1" x14ac:dyDescent="0.3">
      <c r="A418" s="659">
        <v>25</v>
      </c>
      <c r="B418" s="660" t="s">
        <v>1608</v>
      </c>
      <c r="C418" s="660">
        <v>89301252</v>
      </c>
      <c r="D418" s="739" t="s">
        <v>2390</v>
      </c>
      <c r="E418" s="740" t="s">
        <v>1774</v>
      </c>
      <c r="F418" s="660" t="s">
        <v>1741</v>
      </c>
      <c r="G418" s="660" t="s">
        <v>1866</v>
      </c>
      <c r="H418" s="660" t="s">
        <v>561</v>
      </c>
      <c r="I418" s="660" t="s">
        <v>2264</v>
      </c>
      <c r="J418" s="660" t="s">
        <v>2093</v>
      </c>
      <c r="K418" s="660" t="s">
        <v>2265</v>
      </c>
      <c r="L418" s="661">
        <v>0</v>
      </c>
      <c r="M418" s="661">
        <v>0</v>
      </c>
      <c r="N418" s="660">
        <v>1</v>
      </c>
      <c r="O418" s="741">
        <v>0.5</v>
      </c>
      <c r="P418" s="661"/>
      <c r="Q418" s="676"/>
      <c r="R418" s="660"/>
      <c r="S418" s="676">
        <v>0</v>
      </c>
      <c r="T418" s="741"/>
      <c r="U418" s="699">
        <v>0</v>
      </c>
    </row>
    <row r="419" spans="1:21" ht="14.4" customHeight="1" x14ac:dyDescent="0.3">
      <c r="A419" s="659">
        <v>25</v>
      </c>
      <c r="B419" s="660" t="s">
        <v>1608</v>
      </c>
      <c r="C419" s="660">
        <v>89301252</v>
      </c>
      <c r="D419" s="739" t="s">
        <v>2390</v>
      </c>
      <c r="E419" s="740" t="s">
        <v>1774</v>
      </c>
      <c r="F419" s="660" t="s">
        <v>1741</v>
      </c>
      <c r="G419" s="660" t="s">
        <v>1866</v>
      </c>
      <c r="H419" s="660" t="s">
        <v>561</v>
      </c>
      <c r="I419" s="660" t="s">
        <v>2266</v>
      </c>
      <c r="J419" s="660" t="s">
        <v>2093</v>
      </c>
      <c r="K419" s="660" t="s">
        <v>2267</v>
      </c>
      <c r="L419" s="661">
        <v>0</v>
      </c>
      <c r="M419" s="661">
        <v>0</v>
      </c>
      <c r="N419" s="660">
        <v>2</v>
      </c>
      <c r="O419" s="741">
        <v>2</v>
      </c>
      <c r="P419" s="661">
        <v>0</v>
      </c>
      <c r="Q419" s="676"/>
      <c r="R419" s="660">
        <v>1</v>
      </c>
      <c r="S419" s="676">
        <v>0.5</v>
      </c>
      <c r="T419" s="741">
        <v>1</v>
      </c>
      <c r="U419" s="699">
        <v>0.5</v>
      </c>
    </row>
    <row r="420" spans="1:21" ht="14.4" customHeight="1" x14ac:dyDescent="0.3">
      <c r="A420" s="659">
        <v>25</v>
      </c>
      <c r="B420" s="660" t="s">
        <v>1608</v>
      </c>
      <c r="C420" s="660">
        <v>89301252</v>
      </c>
      <c r="D420" s="739" t="s">
        <v>2390</v>
      </c>
      <c r="E420" s="740" t="s">
        <v>1774</v>
      </c>
      <c r="F420" s="660" t="s">
        <v>1741</v>
      </c>
      <c r="G420" s="660" t="s">
        <v>1866</v>
      </c>
      <c r="H420" s="660" t="s">
        <v>561</v>
      </c>
      <c r="I420" s="660" t="s">
        <v>2160</v>
      </c>
      <c r="J420" s="660" t="s">
        <v>2090</v>
      </c>
      <c r="K420" s="660" t="s">
        <v>2161</v>
      </c>
      <c r="L420" s="661">
        <v>37.68</v>
      </c>
      <c r="M420" s="661">
        <v>37.68</v>
      </c>
      <c r="N420" s="660">
        <v>1</v>
      </c>
      <c r="O420" s="741">
        <v>1</v>
      </c>
      <c r="P420" s="661"/>
      <c r="Q420" s="676">
        <v>0</v>
      </c>
      <c r="R420" s="660"/>
      <c r="S420" s="676">
        <v>0</v>
      </c>
      <c r="T420" s="741"/>
      <c r="U420" s="699">
        <v>0</v>
      </c>
    </row>
    <row r="421" spans="1:21" ht="14.4" customHeight="1" x14ac:dyDescent="0.3">
      <c r="A421" s="659">
        <v>25</v>
      </c>
      <c r="B421" s="660" t="s">
        <v>1608</v>
      </c>
      <c r="C421" s="660">
        <v>89301252</v>
      </c>
      <c r="D421" s="739" t="s">
        <v>2390</v>
      </c>
      <c r="E421" s="740" t="s">
        <v>1774</v>
      </c>
      <c r="F421" s="660" t="s">
        <v>1741</v>
      </c>
      <c r="G421" s="660" t="s">
        <v>1866</v>
      </c>
      <c r="H421" s="660" t="s">
        <v>561</v>
      </c>
      <c r="I421" s="660" t="s">
        <v>2268</v>
      </c>
      <c r="J421" s="660" t="s">
        <v>2093</v>
      </c>
      <c r="K421" s="660" t="s">
        <v>2269</v>
      </c>
      <c r="L421" s="661">
        <v>0</v>
      </c>
      <c r="M421" s="661">
        <v>0</v>
      </c>
      <c r="N421" s="660">
        <v>1</v>
      </c>
      <c r="O421" s="741">
        <v>1</v>
      </c>
      <c r="P421" s="661">
        <v>0</v>
      </c>
      <c r="Q421" s="676"/>
      <c r="R421" s="660">
        <v>1</v>
      </c>
      <c r="S421" s="676">
        <v>1</v>
      </c>
      <c r="T421" s="741">
        <v>1</v>
      </c>
      <c r="U421" s="699">
        <v>1</v>
      </c>
    </row>
    <row r="422" spans="1:21" ht="14.4" customHeight="1" x14ac:dyDescent="0.3">
      <c r="A422" s="659">
        <v>25</v>
      </c>
      <c r="B422" s="660" t="s">
        <v>1608</v>
      </c>
      <c r="C422" s="660">
        <v>89301252</v>
      </c>
      <c r="D422" s="739" t="s">
        <v>2390</v>
      </c>
      <c r="E422" s="740" t="s">
        <v>1774</v>
      </c>
      <c r="F422" s="660" t="s">
        <v>1741</v>
      </c>
      <c r="G422" s="660" t="s">
        <v>1866</v>
      </c>
      <c r="H422" s="660" t="s">
        <v>561</v>
      </c>
      <c r="I422" s="660" t="s">
        <v>2268</v>
      </c>
      <c r="J422" s="660" t="s">
        <v>2093</v>
      </c>
      <c r="K422" s="660" t="s">
        <v>2269</v>
      </c>
      <c r="L422" s="661">
        <v>74.45</v>
      </c>
      <c r="M422" s="661">
        <v>74.45</v>
      </c>
      <c r="N422" s="660">
        <v>1</v>
      </c>
      <c r="O422" s="741">
        <v>0.5</v>
      </c>
      <c r="P422" s="661"/>
      <c r="Q422" s="676">
        <v>0</v>
      </c>
      <c r="R422" s="660"/>
      <c r="S422" s="676">
        <v>0</v>
      </c>
      <c r="T422" s="741"/>
      <c r="U422" s="699">
        <v>0</v>
      </c>
    </row>
    <row r="423" spans="1:21" ht="14.4" customHeight="1" x14ac:dyDescent="0.3">
      <c r="A423" s="659">
        <v>25</v>
      </c>
      <c r="B423" s="660" t="s">
        <v>1608</v>
      </c>
      <c r="C423" s="660">
        <v>89301252</v>
      </c>
      <c r="D423" s="739" t="s">
        <v>2390</v>
      </c>
      <c r="E423" s="740" t="s">
        <v>1774</v>
      </c>
      <c r="F423" s="660" t="s">
        <v>1741</v>
      </c>
      <c r="G423" s="660" t="s">
        <v>2004</v>
      </c>
      <c r="H423" s="660" t="s">
        <v>1229</v>
      </c>
      <c r="I423" s="660" t="s">
        <v>1490</v>
      </c>
      <c r="J423" s="660" t="s">
        <v>1491</v>
      </c>
      <c r="K423" s="660" t="s">
        <v>1708</v>
      </c>
      <c r="L423" s="661">
        <v>3127.19</v>
      </c>
      <c r="M423" s="661">
        <v>3127.19</v>
      </c>
      <c r="N423" s="660">
        <v>1</v>
      </c>
      <c r="O423" s="741">
        <v>1</v>
      </c>
      <c r="P423" s="661">
        <v>3127.19</v>
      </c>
      <c r="Q423" s="676">
        <v>1</v>
      </c>
      <c r="R423" s="660">
        <v>1</v>
      </c>
      <c r="S423" s="676">
        <v>1</v>
      </c>
      <c r="T423" s="741">
        <v>1</v>
      </c>
      <c r="U423" s="699">
        <v>1</v>
      </c>
    </row>
    <row r="424" spans="1:21" ht="14.4" customHeight="1" x14ac:dyDescent="0.3">
      <c r="A424" s="659">
        <v>25</v>
      </c>
      <c r="B424" s="660" t="s">
        <v>1608</v>
      </c>
      <c r="C424" s="660">
        <v>89301252</v>
      </c>
      <c r="D424" s="739" t="s">
        <v>2390</v>
      </c>
      <c r="E424" s="740" t="s">
        <v>1774</v>
      </c>
      <c r="F424" s="660" t="s">
        <v>1741</v>
      </c>
      <c r="G424" s="660" t="s">
        <v>1845</v>
      </c>
      <c r="H424" s="660" t="s">
        <v>561</v>
      </c>
      <c r="I424" s="660" t="s">
        <v>1846</v>
      </c>
      <c r="J424" s="660" t="s">
        <v>1847</v>
      </c>
      <c r="K424" s="660" t="s">
        <v>1848</v>
      </c>
      <c r="L424" s="661">
        <v>0</v>
      </c>
      <c r="M424" s="661">
        <v>0</v>
      </c>
      <c r="N424" s="660">
        <v>4</v>
      </c>
      <c r="O424" s="741">
        <v>2</v>
      </c>
      <c r="P424" s="661">
        <v>0</v>
      </c>
      <c r="Q424" s="676"/>
      <c r="R424" s="660">
        <v>2</v>
      </c>
      <c r="S424" s="676">
        <v>0.5</v>
      </c>
      <c r="T424" s="741">
        <v>1</v>
      </c>
      <c r="U424" s="699">
        <v>0.5</v>
      </c>
    </row>
    <row r="425" spans="1:21" ht="14.4" customHeight="1" x14ac:dyDescent="0.3">
      <c r="A425" s="659">
        <v>25</v>
      </c>
      <c r="B425" s="660" t="s">
        <v>1608</v>
      </c>
      <c r="C425" s="660">
        <v>89301252</v>
      </c>
      <c r="D425" s="739" t="s">
        <v>2390</v>
      </c>
      <c r="E425" s="740" t="s">
        <v>1774</v>
      </c>
      <c r="F425" s="660" t="s">
        <v>1741</v>
      </c>
      <c r="G425" s="660" t="s">
        <v>1834</v>
      </c>
      <c r="H425" s="660" t="s">
        <v>561</v>
      </c>
      <c r="I425" s="660" t="s">
        <v>2270</v>
      </c>
      <c r="J425" s="660" t="s">
        <v>804</v>
      </c>
      <c r="K425" s="660" t="s">
        <v>2271</v>
      </c>
      <c r="L425" s="661">
        <v>0</v>
      </c>
      <c r="M425" s="661">
        <v>0</v>
      </c>
      <c r="N425" s="660">
        <v>1</v>
      </c>
      <c r="O425" s="741">
        <v>0.5</v>
      </c>
      <c r="P425" s="661"/>
      <c r="Q425" s="676"/>
      <c r="R425" s="660"/>
      <c r="S425" s="676">
        <v>0</v>
      </c>
      <c r="T425" s="741"/>
      <c r="U425" s="699">
        <v>0</v>
      </c>
    </row>
    <row r="426" spans="1:21" ht="14.4" customHeight="1" x14ac:dyDescent="0.3">
      <c r="A426" s="659">
        <v>25</v>
      </c>
      <c r="B426" s="660" t="s">
        <v>1608</v>
      </c>
      <c r="C426" s="660">
        <v>89301252</v>
      </c>
      <c r="D426" s="739" t="s">
        <v>2390</v>
      </c>
      <c r="E426" s="740" t="s">
        <v>1774</v>
      </c>
      <c r="F426" s="660" t="s">
        <v>1741</v>
      </c>
      <c r="G426" s="660" t="s">
        <v>1880</v>
      </c>
      <c r="H426" s="660" t="s">
        <v>561</v>
      </c>
      <c r="I426" s="660" t="s">
        <v>2206</v>
      </c>
      <c r="J426" s="660" t="s">
        <v>2101</v>
      </c>
      <c r="K426" s="660" t="s">
        <v>2202</v>
      </c>
      <c r="L426" s="661">
        <v>77.08</v>
      </c>
      <c r="M426" s="661">
        <v>154.16</v>
      </c>
      <c r="N426" s="660">
        <v>2</v>
      </c>
      <c r="O426" s="741">
        <v>1</v>
      </c>
      <c r="P426" s="661"/>
      <c r="Q426" s="676">
        <v>0</v>
      </c>
      <c r="R426" s="660"/>
      <c r="S426" s="676">
        <v>0</v>
      </c>
      <c r="T426" s="741"/>
      <c r="U426" s="699">
        <v>0</v>
      </c>
    </row>
    <row r="427" spans="1:21" ht="14.4" customHeight="1" x14ac:dyDescent="0.3">
      <c r="A427" s="659">
        <v>25</v>
      </c>
      <c r="B427" s="660" t="s">
        <v>1608</v>
      </c>
      <c r="C427" s="660">
        <v>89301252</v>
      </c>
      <c r="D427" s="739" t="s">
        <v>2390</v>
      </c>
      <c r="E427" s="740" t="s">
        <v>1774</v>
      </c>
      <c r="F427" s="660" t="s">
        <v>1741</v>
      </c>
      <c r="G427" s="660" t="s">
        <v>1791</v>
      </c>
      <c r="H427" s="660" t="s">
        <v>1229</v>
      </c>
      <c r="I427" s="660" t="s">
        <v>1475</v>
      </c>
      <c r="J427" s="660" t="s">
        <v>1476</v>
      </c>
      <c r="K427" s="660" t="s">
        <v>1477</v>
      </c>
      <c r="L427" s="661">
        <v>154.01</v>
      </c>
      <c r="M427" s="661">
        <v>924.06</v>
      </c>
      <c r="N427" s="660">
        <v>6</v>
      </c>
      <c r="O427" s="741">
        <v>2.5</v>
      </c>
      <c r="P427" s="661"/>
      <c r="Q427" s="676">
        <v>0</v>
      </c>
      <c r="R427" s="660"/>
      <c r="S427" s="676">
        <v>0</v>
      </c>
      <c r="T427" s="741"/>
      <c r="U427" s="699">
        <v>0</v>
      </c>
    </row>
    <row r="428" spans="1:21" ht="14.4" customHeight="1" x14ac:dyDescent="0.3">
      <c r="A428" s="659">
        <v>25</v>
      </c>
      <c r="B428" s="660" t="s">
        <v>1608</v>
      </c>
      <c r="C428" s="660">
        <v>89301252</v>
      </c>
      <c r="D428" s="739" t="s">
        <v>2390</v>
      </c>
      <c r="E428" s="740" t="s">
        <v>1774</v>
      </c>
      <c r="F428" s="660" t="s">
        <v>1741</v>
      </c>
      <c r="G428" s="660" t="s">
        <v>1791</v>
      </c>
      <c r="H428" s="660" t="s">
        <v>1229</v>
      </c>
      <c r="I428" s="660" t="s">
        <v>1822</v>
      </c>
      <c r="J428" s="660" t="s">
        <v>1823</v>
      </c>
      <c r="K428" s="660" t="s">
        <v>1824</v>
      </c>
      <c r="L428" s="661">
        <v>77.010000000000005</v>
      </c>
      <c r="M428" s="661">
        <v>231.03000000000003</v>
      </c>
      <c r="N428" s="660">
        <v>3</v>
      </c>
      <c r="O428" s="741">
        <v>0.5</v>
      </c>
      <c r="P428" s="661"/>
      <c r="Q428" s="676">
        <v>0</v>
      </c>
      <c r="R428" s="660"/>
      <c r="S428" s="676">
        <v>0</v>
      </c>
      <c r="T428" s="741"/>
      <c r="U428" s="699">
        <v>0</v>
      </c>
    </row>
    <row r="429" spans="1:21" ht="14.4" customHeight="1" x14ac:dyDescent="0.3">
      <c r="A429" s="659">
        <v>25</v>
      </c>
      <c r="B429" s="660" t="s">
        <v>1608</v>
      </c>
      <c r="C429" s="660">
        <v>89301252</v>
      </c>
      <c r="D429" s="739" t="s">
        <v>2390</v>
      </c>
      <c r="E429" s="740" t="s">
        <v>1774</v>
      </c>
      <c r="F429" s="660" t="s">
        <v>1741</v>
      </c>
      <c r="G429" s="660" t="s">
        <v>1961</v>
      </c>
      <c r="H429" s="660" t="s">
        <v>561</v>
      </c>
      <c r="I429" s="660" t="s">
        <v>1962</v>
      </c>
      <c r="J429" s="660" t="s">
        <v>1963</v>
      </c>
      <c r="K429" s="660" t="s">
        <v>1964</v>
      </c>
      <c r="L429" s="661">
        <v>64.13</v>
      </c>
      <c r="M429" s="661">
        <v>64.13</v>
      </c>
      <c r="N429" s="660">
        <v>1</v>
      </c>
      <c r="O429" s="741"/>
      <c r="P429" s="661">
        <v>64.13</v>
      </c>
      <c r="Q429" s="676">
        <v>1</v>
      </c>
      <c r="R429" s="660">
        <v>1</v>
      </c>
      <c r="S429" s="676">
        <v>1</v>
      </c>
      <c r="T429" s="741"/>
      <c r="U429" s="699"/>
    </row>
    <row r="430" spans="1:21" ht="14.4" customHeight="1" x14ac:dyDescent="0.3">
      <c r="A430" s="659">
        <v>25</v>
      </c>
      <c r="B430" s="660" t="s">
        <v>1608</v>
      </c>
      <c r="C430" s="660">
        <v>89301252</v>
      </c>
      <c r="D430" s="739" t="s">
        <v>2390</v>
      </c>
      <c r="E430" s="740" t="s">
        <v>1774</v>
      </c>
      <c r="F430" s="660" t="s">
        <v>1741</v>
      </c>
      <c r="G430" s="660" t="s">
        <v>1792</v>
      </c>
      <c r="H430" s="660" t="s">
        <v>561</v>
      </c>
      <c r="I430" s="660" t="s">
        <v>1134</v>
      </c>
      <c r="J430" s="660" t="s">
        <v>665</v>
      </c>
      <c r="K430" s="660" t="s">
        <v>1802</v>
      </c>
      <c r="L430" s="661">
        <v>96.63</v>
      </c>
      <c r="M430" s="661">
        <v>96.63</v>
      </c>
      <c r="N430" s="660">
        <v>1</v>
      </c>
      <c r="O430" s="741">
        <v>1</v>
      </c>
      <c r="P430" s="661"/>
      <c r="Q430" s="676">
        <v>0</v>
      </c>
      <c r="R430" s="660"/>
      <c r="S430" s="676">
        <v>0</v>
      </c>
      <c r="T430" s="741"/>
      <c r="U430" s="699">
        <v>0</v>
      </c>
    </row>
    <row r="431" spans="1:21" ht="14.4" customHeight="1" x14ac:dyDescent="0.3">
      <c r="A431" s="659">
        <v>25</v>
      </c>
      <c r="B431" s="660" t="s">
        <v>1608</v>
      </c>
      <c r="C431" s="660">
        <v>89301252</v>
      </c>
      <c r="D431" s="739" t="s">
        <v>2390</v>
      </c>
      <c r="E431" s="740" t="s">
        <v>1774</v>
      </c>
      <c r="F431" s="660" t="s">
        <v>1741</v>
      </c>
      <c r="G431" s="660" t="s">
        <v>1792</v>
      </c>
      <c r="H431" s="660" t="s">
        <v>561</v>
      </c>
      <c r="I431" s="660" t="s">
        <v>664</v>
      </c>
      <c r="J431" s="660" t="s">
        <v>665</v>
      </c>
      <c r="K431" s="660" t="s">
        <v>1849</v>
      </c>
      <c r="L431" s="661">
        <v>25.32</v>
      </c>
      <c r="M431" s="661">
        <v>25.32</v>
      </c>
      <c r="N431" s="660">
        <v>1</v>
      </c>
      <c r="O431" s="741">
        <v>1</v>
      </c>
      <c r="P431" s="661"/>
      <c r="Q431" s="676">
        <v>0</v>
      </c>
      <c r="R431" s="660"/>
      <c r="S431" s="676">
        <v>0</v>
      </c>
      <c r="T431" s="741"/>
      <c r="U431" s="699">
        <v>0</v>
      </c>
    </row>
    <row r="432" spans="1:21" ht="14.4" customHeight="1" x14ac:dyDescent="0.3">
      <c r="A432" s="659">
        <v>25</v>
      </c>
      <c r="B432" s="660" t="s">
        <v>1608</v>
      </c>
      <c r="C432" s="660">
        <v>89301252</v>
      </c>
      <c r="D432" s="739" t="s">
        <v>2390</v>
      </c>
      <c r="E432" s="740" t="s">
        <v>1774</v>
      </c>
      <c r="F432" s="660" t="s">
        <v>1741</v>
      </c>
      <c r="G432" s="660" t="s">
        <v>2213</v>
      </c>
      <c r="H432" s="660" t="s">
        <v>561</v>
      </c>
      <c r="I432" s="660" t="s">
        <v>649</v>
      </c>
      <c r="J432" s="660" t="s">
        <v>2214</v>
      </c>
      <c r="K432" s="660" t="s">
        <v>1821</v>
      </c>
      <c r="L432" s="661">
        <v>0</v>
      </c>
      <c r="M432" s="661">
        <v>0</v>
      </c>
      <c r="N432" s="660">
        <v>1</v>
      </c>
      <c r="O432" s="741">
        <v>1</v>
      </c>
      <c r="P432" s="661"/>
      <c r="Q432" s="676"/>
      <c r="R432" s="660"/>
      <c r="S432" s="676">
        <v>0</v>
      </c>
      <c r="T432" s="741"/>
      <c r="U432" s="699">
        <v>0</v>
      </c>
    </row>
    <row r="433" spans="1:21" ht="14.4" customHeight="1" x14ac:dyDescent="0.3">
      <c r="A433" s="659">
        <v>25</v>
      </c>
      <c r="B433" s="660" t="s">
        <v>1608</v>
      </c>
      <c r="C433" s="660">
        <v>89301252</v>
      </c>
      <c r="D433" s="739" t="s">
        <v>2390</v>
      </c>
      <c r="E433" s="740" t="s">
        <v>1774</v>
      </c>
      <c r="F433" s="660" t="s">
        <v>1741</v>
      </c>
      <c r="G433" s="660" t="s">
        <v>1817</v>
      </c>
      <c r="H433" s="660" t="s">
        <v>561</v>
      </c>
      <c r="I433" s="660" t="s">
        <v>1980</v>
      </c>
      <c r="J433" s="660" t="s">
        <v>1981</v>
      </c>
      <c r="K433" s="660" t="s">
        <v>1819</v>
      </c>
      <c r="L433" s="661">
        <v>102.89</v>
      </c>
      <c r="M433" s="661">
        <v>102.89</v>
      </c>
      <c r="N433" s="660">
        <v>1</v>
      </c>
      <c r="O433" s="741">
        <v>1</v>
      </c>
      <c r="P433" s="661"/>
      <c r="Q433" s="676">
        <v>0</v>
      </c>
      <c r="R433" s="660"/>
      <c r="S433" s="676">
        <v>0</v>
      </c>
      <c r="T433" s="741"/>
      <c r="U433" s="699">
        <v>0</v>
      </c>
    </row>
    <row r="434" spans="1:21" ht="14.4" customHeight="1" x14ac:dyDescent="0.3">
      <c r="A434" s="659">
        <v>25</v>
      </c>
      <c r="B434" s="660" t="s">
        <v>1608</v>
      </c>
      <c r="C434" s="660">
        <v>89301252</v>
      </c>
      <c r="D434" s="739" t="s">
        <v>2390</v>
      </c>
      <c r="E434" s="740" t="s">
        <v>1776</v>
      </c>
      <c r="F434" s="660" t="s">
        <v>1741</v>
      </c>
      <c r="G434" s="660" t="s">
        <v>2272</v>
      </c>
      <c r="H434" s="660" t="s">
        <v>561</v>
      </c>
      <c r="I434" s="660" t="s">
        <v>2273</v>
      </c>
      <c r="J434" s="660" t="s">
        <v>2274</v>
      </c>
      <c r="K434" s="660" t="s">
        <v>2275</v>
      </c>
      <c r="L434" s="661">
        <v>0</v>
      </c>
      <c r="M434" s="661">
        <v>0</v>
      </c>
      <c r="N434" s="660">
        <v>3</v>
      </c>
      <c r="O434" s="741">
        <v>0.5</v>
      </c>
      <c r="P434" s="661"/>
      <c r="Q434" s="676"/>
      <c r="R434" s="660"/>
      <c r="S434" s="676">
        <v>0</v>
      </c>
      <c r="T434" s="741"/>
      <c r="U434" s="699">
        <v>0</v>
      </c>
    </row>
    <row r="435" spans="1:21" ht="14.4" customHeight="1" x14ac:dyDescent="0.3">
      <c r="A435" s="659">
        <v>25</v>
      </c>
      <c r="B435" s="660" t="s">
        <v>1608</v>
      </c>
      <c r="C435" s="660">
        <v>89301252</v>
      </c>
      <c r="D435" s="739" t="s">
        <v>2390</v>
      </c>
      <c r="E435" s="740" t="s">
        <v>1776</v>
      </c>
      <c r="F435" s="660" t="s">
        <v>1741</v>
      </c>
      <c r="G435" s="660" t="s">
        <v>2276</v>
      </c>
      <c r="H435" s="660" t="s">
        <v>561</v>
      </c>
      <c r="I435" s="660" t="s">
        <v>2277</v>
      </c>
      <c r="J435" s="660" t="s">
        <v>2278</v>
      </c>
      <c r="K435" s="660" t="s">
        <v>832</v>
      </c>
      <c r="L435" s="661">
        <v>203.07</v>
      </c>
      <c r="M435" s="661">
        <v>609.21</v>
      </c>
      <c r="N435" s="660">
        <v>3</v>
      </c>
      <c r="O435" s="741">
        <v>1.5</v>
      </c>
      <c r="P435" s="661">
        <v>609.21</v>
      </c>
      <c r="Q435" s="676">
        <v>1</v>
      </c>
      <c r="R435" s="660">
        <v>3</v>
      </c>
      <c r="S435" s="676">
        <v>1</v>
      </c>
      <c r="T435" s="741">
        <v>1.5</v>
      </c>
      <c r="U435" s="699">
        <v>1</v>
      </c>
    </row>
    <row r="436" spans="1:21" ht="14.4" customHeight="1" x14ac:dyDescent="0.3">
      <c r="A436" s="659">
        <v>25</v>
      </c>
      <c r="B436" s="660" t="s">
        <v>1608</v>
      </c>
      <c r="C436" s="660">
        <v>89301252</v>
      </c>
      <c r="D436" s="739" t="s">
        <v>2390</v>
      </c>
      <c r="E436" s="740" t="s">
        <v>1776</v>
      </c>
      <c r="F436" s="660" t="s">
        <v>1741</v>
      </c>
      <c r="G436" s="660" t="s">
        <v>1787</v>
      </c>
      <c r="H436" s="660" t="s">
        <v>561</v>
      </c>
      <c r="I436" s="660" t="s">
        <v>1401</v>
      </c>
      <c r="J436" s="660" t="s">
        <v>1691</v>
      </c>
      <c r="K436" s="660" t="s">
        <v>1692</v>
      </c>
      <c r="L436" s="661">
        <v>333.31</v>
      </c>
      <c r="M436" s="661">
        <v>666.62</v>
      </c>
      <c r="N436" s="660">
        <v>2</v>
      </c>
      <c r="O436" s="741">
        <v>2</v>
      </c>
      <c r="P436" s="661">
        <v>333.31</v>
      </c>
      <c r="Q436" s="676">
        <v>0.5</v>
      </c>
      <c r="R436" s="660">
        <v>1</v>
      </c>
      <c r="S436" s="676">
        <v>0.5</v>
      </c>
      <c r="T436" s="741">
        <v>1</v>
      </c>
      <c r="U436" s="699">
        <v>0.5</v>
      </c>
    </row>
    <row r="437" spans="1:21" ht="14.4" customHeight="1" x14ac:dyDescent="0.3">
      <c r="A437" s="659">
        <v>25</v>
      </c>
      <c r="B437" s="660" t="s">
        <v>1608</v>
      </c>
      <c r="C437" s="660">
        <v>89301252</v>
      </c>
      <c r="D437" s="739" t="s">
        <v>2390</v>
      </c>
      <c r="E437" s="740" t="s">
        <v>1776</v>
      </c>
      <c r="F437" s="660" t="s">
        <v>1741</v>
      </c>
      <c r="G437" s="660" t="s">
        <v>1787</v>
      </c>
      <c r="H437" s="660" t="s">
        <v>561</v>
      </c>
      <c r="I437" s="660" t="s">
        <v>1401</v>
      </c>
      <c r="J437" s="660" t="s">
        <v>1691</v>
      </c>
      <c r="K437" s="660" t="s">
        <v>1692</v>
      </c>
      <c r="L437" s="661">
        <v>156.86000000000001</v>
      </c>
      <c r="M437" s="661">
        <v>313.72000000000003</v>
      </c>
      <c r="N437" s="660">
        <v>2</v>
      </c>
      <c r="O437" s="741">
        <v>2</v>
      </c>
      <c r="P437" s="661"/>
      <c r="Q437" s="676">
        <v>0</v>
      </c>
      <c r="R437" s="660"/>
      <c r="S437" s="676">
        <v>0</v>
      </c>
      <c r="T437" s="741"/>
      <c r="U437" s="699">
        <v>0</v>
      </c>
    </row>
    <row r="438" spans="1:21" ht="14.4" customHeight="1" x14ac:dyDescent="0.3">
      <c r="A438" s="659">
        <v>25</v>
      </c>
      <c r="B438" s="660" t="s">
        <v>1608</v>
      </c>
      <c r="C438" s="660">
        <v>89301252</v>
      </c>
      <c r="D438" s="739" t="s">
        <v>2390</v>
      </c>
      <c r="E438" s="740" t="s">
        <v>1776</v>
      </c>
      <c r="F438" s="660" t="s">
        <v>1741</v>
      </c>
      <c r="G438" s="660" t="s">
        <v>2131</v>
      </c>
      <c r="H438" s="660" t="s">
        <v>561</v>
      </c>
      <c r="I438" s="660" t="s">
        <v>2279</v>
      </c>
      <c r="J438" s="660" t="s">
        <v>2280</v>
      </c>
      <c r="K438" s="660" t="s">
        <v>2134</v>
      </c>
      <c r="L438" s="661">
        <v>222.25</v>
      </c>
      <c r="M438" s="661">
        <v>222.25</v>
      </c>
      <c r="N438" s="660">
        <v>1</v>
      </c>
      <c r="O438" s="741">
        <v>0.5</v>
      </c>
      <c r="P438" s="661"/>
      <c r="Q438" s="676">
        <v>0</v>
      </c>
      <c r="R438" s="660"/>
      <c r="S438" s="676">
        <v>0</v>
      </c>
      <c r="T438" s="741"/>
      <c r="U438" s="699">
        <v>0</v>
      </c>
    </row>
    <row r="439" spans="1:21" ht="14.4" customHeight="1" x14ac:dyDescent="0.3">
      <c r="A439" s="659">
        <v>25</v>
      </c>
      <c r="B439" s="660" t="s">
        <v>1608</v>
      </c>
      <c r="C439" s="660">
        <v>89301252</v>
      </c>
      <c r="D439" s="739" t="s">
        <v>2390</v>
      </c>
      <c r="E439" s="740" t="s">
        <v>1776</v>
      </c>
      <c r="F439" s="660" t="s">
        <v>1741</v>
      </c>
      <c r="G439" s="660" t="s">
        <v>2057</v>
      </c>
      <c r="H439" s="660" t="s">
        <v>561</v>
      </c>
      <c r="I439" s="660" t="s">
        <v>755</v>
      </c>
      <c r="J439" s="660" t="s">
        <v>2058</v>
      </c>
      <c r="K439" s="660" t="s">
        <v>2059</v>
      </c>
      <c r="L439" s="661">
        <v>0</v>
      </c>
      <c r="M439" s="661">
        <v>0</v>
      </c>
      <c r="N439" s="660">
        <v>1</v>
      </c>
      <c r="O439" s="741">
        <v>1</v>
      </c>
      <c r="P439" s="661">
        <v>0</v>
      </c>
      <c r="Q439" s="676"/>
      <c r="R439" s="660">
        <v>1</v>
      </c>
      <c r="S439" s="676">
        <v>1</v>
      </c>
      <c r="T439" s="741">
        <v>1</v>
      </c>
      <c r="U439" s="699">
        <v>1</v>
      </c>
    </row>
    <row r="440" spans="1:21" ht="14.4" customHeight="1" x14ac:dyDescent="0.3">
      <c r="A440" s="659">
        <v>25</v>
      </c>
      <c r="B440" s="660" t="s">
        <v>1608</v>
      </c>
      <c r="C440" s="660">
        <v>89301252</v>
      </c>
      <c r="D440" s="739" t="s">
        <v>2390</v>
      </c>
      <c r="E440" s="740" t="s">
        <v>1776</v>
      </c>
      <c r="F440" s="660" t="s">
        <v>1741</v>
      </c>
      <c r="G440" s="660" t="s">
        <v>1795</v>
      </c>
      <c r="H440" s="660" t="s">
        <v>1229</v>
      </c>
      <c r="I440" s="660" t="s">
        <v>1463</v>
      </c>
      <c r="J440" s="660" t="s">
        <v>1464</v>
      </c>
      <c r="K440" s="660" t="s">
        <v>1696</v>
      </c>
      <c r="L440" s="661">
        <v>184.22</v>
      </c>
      <c r="M440" s="661">
        <v>921.09999999999991</v>
      </c>
      <c r="N440" s="660">
        <v>5</v>
      </c>
      <c r="O440" s="741">
        <v>1</v>
      </c>
      <c r="P440" s="661">
        <v>552.66</v>
      </c>
      <c r="Q440" s="676">
        <v>0.6</v>
      </c>
      <c r="R440" s="660">
        <v>3</v>
      </c>
      <c r="S440" s="676">
        <v>0.6</v>
      </c>
      <c r="T440" s="741">
        <v>0.5</v>
      </c>
      <c r="U440" s="699">
        <v>0.5</v>
      </c>
    </row>
    <row r="441" spans="1:21" ht="14.4" customHeight="1" x14ac:dyDescent="0.3">
      <c r="A441" s="659">
        <v>25</v>
      </c>
      <c r="B441" s="660" t="s">
        <v>1608</v>
      </c>
      <c r="C441" s="660">
        <v>89301252</v>
      </c>
      <c r="D441" s="739" t="s">
        <v>2390</v>
      </c>
      <c r="E441" s="740" t="s">
        <v>1776</v>
      </c>
      <c r="F441" s="660" t="s">
        <v>1741</v>
      </c>
      <c r="G441" s="660" t="s">
        <v>2064</v>
      </c>
      <c r="H441" s="660" t="s">
        <v>561</v>
      </c>
      <c r="I441" s="660" t="s">
        <v>856</v>
      </c>
      <c r="J441" s="660" t="s">
        <v>857</v>
      </c>
      <c r="K441" s="660" t="s">
        <v>2067</v>
      </c>
      <c r="L441" s="661">
        <v>45.75</v>
      </c>
      <c r="M441" s="661">
        <v>45.75</v>
      </c>
      <c r="N441" s="660">
        <v>1</v>
      </c>
      <c r="O441" s="741">
        <v>0.5</v>
      </c>
      <c r="P441" s="661">
        <v>45.75</v>
      </c>
      <c r="Q441" s="676">
        <v>1</v>
      </c>
      <c r="R441" s="660">
        <v>1</v>
      </c>
      <c r="S441" s="676">
        <v>1</v>
      </c>
      <c r="T441" s="741">
        <v>0.5</v>
      </c>
      <c r="U441" s="699">
        <v>1</v>
      </c>
    </row>
    <row r="442" spans="1:21" ht="14.4" customHeight="1" x14ac:dyDescent="0.3">
      <c r="A442" s="659">
        <v>25</v>
      </c>
      <c r="B442" s="660" t="s">
        <v>1608</v>
      </c>
      <c r="C442" s="660">
        <v>89301252</v>
      </c>
      <c r="D442" s="739" t="s">
        <v>2390</v>
      </c>
      <c r="E442" s="740" t="s">
        <v>1776</v>
      </c>
      <c r="F442" s="660" t="s">
        <v>1741</v>
      </c>
      <c r="G442" s="660" t="s">
        <v>1939</v>
      </c>
      <c r="H442" s="660" t="s">
        <v>561</v>
      </c>
      <c r="I442" s="660" t="s">
        <v>2281</v>
      </c>
      <c r="J442" s="660" t="s">
        <v>1941</v>
      </c>
      <c r="K442" s="660" t="s">
        <v>2282</v>
      </c>
      <c r="L442" s="661">
        <v>386.72</v>
      </c>
      <c r="M442" s="661">
        <v>386.72</v>
      </c>
      <c r="N442" s="660">
        <v>1</v>
      </c>
      <c r="O442" s="741">
        <v>1</v>
      </c>
      <c r="P442" s="661">
        <v>386.72</v>
      </c>
      <c r="Q442" s="676">
        <v>1</v>
      </c>
      <c r="R442" s="660">
        <v>1</v>
      </c>
      <c r="S442" s="676">
        <v>1</v>
      </c>
      <c r="T442" s="741">
        <v>1</v>
      </c>
      <c r="U442" s="699">
        <v>1</v>
      </c>
    </row>
    <row r="443" spans="1:21" ht="14.4" customHeight="1" x14ac:dyDescent="0.3">
      <c r="A443" s="659">
        <v>25</v>
      </c>
      <c r="B443" s="660" t="s">
        <v>1608</v>
      </c>
      <c r="C443" s="660">
        <v>89301252</v>
      </c>
      <c r="D443" s="739" t="s">
        <v>2390</v>
      </c>
      <c r="E443" s="740" t="s">
        <v>1776</v>
      </c>
      <c r="F443" s="660" t="s">
        <v>1741</v>
      </c>
      <c r="G443" s="660" t="s">
        <v>1791</v>
      </c>
      <c r="H443" s="660" t="s">
        <v>1229</v>
      </c>
      <c r="I443" s="660" t="s">
        <v>1475</v>
      </c>
      <c r="J443" s="660" t="s">
        <v>1476</v>
      </c>
      <c r="K443" s="660" t="s">
        <v>1477</v>
      </c>
      <c r="L443" s="661">
        <v>154.01</v>
      </c>
      <c r="M443" s="661">
        <v>924.06</v>
      </c>
      <c r="N443" s="660">
        <v>6</v>
      </c>
      <c r="O443" s="741">
        <v>2</v>
      </c>
      <c r="P443" s="661">
        <v>924.06</v>
      </c>
      <c r="Q443" s="676">
        <v>1</v>
      </c>
      <c r="R443" s="660">
        <v>6</v>
      </c>
      <c r="S443" s="676">
        <v>1</v>
      </c>
      <c r="T443" s="741">
        <v>2</v>
      </c>
      <c r="U443" s="699">
        <v>1</v>
      </c>
    </row>
    <row r="444" spans="1:21" ht="14.4" customHeight="1" x14ac:dyDescent="0.3">
      <c r="A444" s="659">
        <v>25</v>
      </c>
      <c r="B444" s="660" t="s">
        <v>1608</v>
      </c>
      <c r="C444" s="660">
        <v>89301252</v>
      </c>
      <c r="D444" s="739" t="s">
        <v>2390</v>
      </c>
      <c r="E444" s="740" t="s">
        <v>1776</v>
      </c>
      <c r="F444" s="660" t="s">
        <v>1741</v>
      </c>
      <c r="G444" s="660" t="s">
        <v>1791</v>
      </c>
      <c r="H444" s="660" t="s">
        <v>561</v>
      </c>
      <c r="I444" s="660" t="s">
        <v>2045</v>
      </c>
      <c r="J444" s="660" t="s">
        <v>1476</v>
      </c>
      <c r="K444" s="660" t="s">
        <v>1477</v>
      </c>
      <c r="L444" s="661">
        <v>154.01</v>
      </c>
      <c r="M444" s="661">
        <v>616.04</v>
      </c>
      <c r="N444" s="660">
        <v>4</v>
      </c>
      <c r="O444" s="741">
        <v>1</v>
      </c>
      <c r="P444" s="661">
        <v>616.04</v>
      </c>
      <c r="Q444" s="676">
        <v>1</v>
      </c>
      <c r="R444" s="660">
        <v>4</v>
      </c>
      <c r="S444" s="676">
        <v>1</v>
      </c>
      <c r="T444" s="741">
        <v>1</v>
      </c>
      <c r="U444" s="699">
        <v>1</v>
      </c>
    </row>
    <row r="445" spans="1:21" ht="14.4" customHeight="1" x14ac:dyDescent="0.3">
      <c r="A445" s="659">
        <v>25</v>
      </c>
      <c r="B445" s="660" t="s">
        <v>1608</v>
      </c>
      <c r="C445" s="660">
        <v>89301252</v>
      </c>
      <c r="D445" s="739" t="s">
        <v>2390</v>
      </c>
      <c r="E445" s="740" t="s">
        <v>1776</v>
      </c>
      <c r="F445" s="660" t="s">
        <v>1741</v>
      </c>
      <c r="G445" s="660" t="s">
        <v>2050</v>
      </c>
      <c r="H445" s="660" t="s">
        <v>561</v>
      </c>
      <c r="I445" s="660" t="s">
        <v>2068</v>
      </c>
      <c r="J445" s="660" t="s">
        <v>2051</v>
      </c>
      <c r="K445" s="660" t="s">
        <v>2069</v>
      </c>
      <c r="L445" s="661">
        <v>34.31</v>
      </c>
      <c r="M445" s="661">
        <v>68.62</v>
      </c>
      <c r="N445" s="660">
        <v>2</v>
      </c>
      <c r="O445" s="741">
        <v>0.5</v>
      </c>
      <c r="P445" s="661"/>
      <c r="Q445" s="676">
        <v>0</v>
      </c>
      <c r="R445" s="660"/>
      <c r="S445" s="676">
        <v>0</v>
      </c>
      <c r="T445" s="741"/>
      <c r="U445" s="699">
        <v>0</v>
      </c>
    </row>
    <row r="446" spans="1:21" ht="14.4" customHeight="1" x14ac:dyDescent="0.3">
      <c r="A446" s="659">
        <v>25</v>
      </c>
      <c r="B446" s="660" t="s">
        <v>1608</v>
      </c>
      <c r="C446" s="660">
        <v>89301252</v>
      </c>
      <c r="D446" s="739" t="s">
        <v>2390</v>
      </c>
      <c r="E446" s="740" t="s">
        <v>1776</v>
      </c>
      <c r="F446" s="660" t="s">
        <v>1741</v>
      </c>
      <c r="G446" s="660" t="s">
        <v>2070</v>
      </c>
      <c r="H446" s="660" t="s">
        <v>561</v>
      </c>
      <c r="I446" s="660" t="s">
        <v>1009</v>
      </c>
      <c r="J446" s="660" t="s">
        <v>2071</v>
      </c>
      <c r="K446" s="660" t="s">
        <v>2072</v>
      </c>
      <c r="L446" s="661">
        <v>65.069999999999993</v>
      </c>
      <c r="M446" s="661">
        <v>65.069999999999993</v>
      </c>
      <c r="N446" s="660">
        <v>1</v>
      </c>
      <c r="O446" s="741">
        <v>0.5</v>
      </c>
      <c r="P446" s="661"/>
      <c r="Q446" s="676">
        <v>0</v>
      </c>
      <c r="R446" s="660"/>
      <c r="S446" s="676">
        <v>0</v>
      </c>
      <c r="T446" s="741"/>
      <c r="U446" s="699">
        <v>0</v>
      </c>
    </row>
    <row r="447" spans="1:21" ht="14.4" customHeight="1" x14ac:dyDescent="0.3">
      <c r="A447" s="659">
        <v>25</v>
      </c>
      <c r="B447" s="660" t="s">
        <v>1608</v>
      </c>
      <c r="C447" s="660">
        <v>89301252</v>
      </c>
      <c r="D447" s="739" t="s">
        <v>2390</v>
      </c>
      <c r="E447" s="740" t="s">
        <v>1776</v>
      </c>
      <c r="F447" s="660" t="s">
        <v>1741</v>
      </c>
      <c r="G447" s="660" t="s">
        <v>2283</v>
      </c>
      <c r="H447" s="660" t="s">
        <v>1229</v>
      </c>
      <c r="I447" s="660" t="s">
        <v>1253</v>
      </c>
      <c r="J447" s="660" t="s">
        <v>1254</v>
      </c>
      <c r="K447" s="660" t="s">
        <v>1255</v>
      </c>
      <c r="L447" s="661">
        <v>937.93</v>
      </c>
      <c r="M447" s="661">
        <v>1875.86</v>
      </c>
      <c r="N447" s="660">
        <v>2</v>
      </c>
      <c r="O447" s="741">
        <v>0.5</v>
      </c>
      <c r="P447" s="661">
        <v>1875.86</v>
      </c>
      <c r="Q447" s="676">
        <v>1</v>
      </c>
      <c r="R447" s="660">
        <v>2</v>
      </c>
      <c r="S447" s="676">
        <v>1</v>
      </c>
      <c r="T447" s="741">
        <v>0.5</v>
      </c>
      <c r="U447" s="699">
        <v>1</v>
      </c>
    </row>
    <row r="448" spans="1:21" ht="14.4" customHeight="1" x14ac:dyDescent="0.3">
      <c r="A448" s="659">
        <v>25</v>
      </c>
      <c r="B448" s="660" t="s">
        <v>1608</v>
      </c>
      <c r="C448" s="660">
        <v>89301252</v>
      </c>
      <c r="D448" s="739" t="s">
        <v>2390</v>
      </c>
      <c r="E448" s="740" t="s">
        <v>1776</v>
      </c>
      <c r="F448" s="660" t="s">
        <v>1741</v>
      </c>
      <c r="G448" s="660" t="s">
        <v>2019</v>
      </c>
      <c r="H448" s="660" t="s">
        <v>561</v>
      </c>
      <c r="I448" s="660" t="s">
        <v>2020</v>
      </c>
      <c r="J448" s="660" t="s">
        <v>1091</v>
      </c>
      <c r="K448" s="660" t="s">
        <v>1092</v>
      </c>
      <c r="L448" s="661">
        <v>0</v>
      </c>
      <c r="M448" s="661">
        <v>0</v>
      </c>
      <c r="N448" s="660">
        <v>1</v>
      </c>
      <c r="O448" s="741">
        <v>0.5</v>
      </c>
      <c r="P448" s="661"/>
      <c r="Q448" s="676"/>
      <c r="R448" s="660"/>
      <c r="S448" s="676">
        <v>0</v>
      </c>
      <c r="T448" s="741"/>
      <c r="U448" s="699">
        <v>0</v>
      </c>
    </row>
    <row r="449" spans="1:21" ht="14.4" customHeight="1" x14ac:dyDescent="0.3">
      <c r="A449" s="659">
        <v>25</v>
      </c>
      <c r="B449" s="660" t="s">
        <v>1608</v>
      </c>
      <c r="C449" s="660">
        <v>89301252</v>
      </c>
      <c r="D449" s="739" t="s">
        <v>2390</v>
      </c>
      <c r="E449" s="740" t="s">
        <v>1776</v>
      </c>
      <c r="F449" s="660" t="s">
        <v>1741</v>
      </c>
      <c r="G449" s="660" t="s">
        <v>1792</v>
      </c>
      <c r="H449" s="660" t="s">
        <v>561</v>
      </c>
      <c r="I449" s="660" t="s">
        <v>1134</v>
      </c>
      <c r="J449" s="660" t="s">
        <v>665</v>
      </c>
      <c r="K449" s="660" t="s">
        <v>1802</v>
      </c>
      <c r="L449" s="661">
        <v>59.55</v>
      </c>
      <c r="M449" s="661">
        <v>59.55</v>
      </c>
      <c r="N449" s="660">
        <v>1</v>
      </c>
      <c r="O449" s="741">
        <v>1</v>
      </c>
      <c r="P449" s="661">
        <v>59.55</v>
      </c>
      <c r="Q449" s="676">
        <v>1</v>
      </c>
      <c r="R449" s="660">
        <v>1</v>
      </c>
      <c r="S449" s="676">
        <v>1</v>
      </c>
      <c r="T449" s="741">
        <v>1</v>
      </c>
      <c r="U449" s="699">
        <v>1</v>
      </c>
    </row>
    <row r="450" spans="1:21" ht="14.4" customHeight="1" x14ac:dyDescent="0.3">
      <c r="A450" s="659">
        <v>25</v>
      </c>
      <c r="B450" s="660" t="s">
        <v>1608</v>
      </c>
      <c r="C450" s="660">
        <v>89301252</v>
      </c>
      <c r="D450" s="739" t="s">
        <v>2390</v>
      </c>
      <c r="E450" s="740" t="s">
        <v>1776</v>
      </c>
      <c r="F450" s="660" t="s">
        <v>1741</v>
      </c>
      <c r="G450" s="660" t="s">
        <v>2284</v>
      </c>
      <c r="H450" s="660" t="s">
        <v>1229</v>
      </c>
      <c r="I450" s="660" t="s">
        <v>2285</v>
      </c>
      <c r="J450" s="660" t="s">
        <v>1269</v>
      </c>
      <c r="K450" s="660" t="s">
        <v>2286</v>
      </c>
      <c r="L450" s="661">
        <v>0</v>
      </c>
      <c r="M450" s="661">
        <v>0</v>
      </c>
      <c r="N450" s="660">
        <v>2</v>
      </c>
      <c r="O450" s="741">
        <v>1</v>
      </c>
      <c r="P450" s="661">
        <v>0</v>
      </c>
      <c r="Q450" s="676"/>
      <c r="R450" s="660">
        <v>2</v>
      </c>
      <c r="S450" s="676">
        <v>1</v>
      </c>
      <c r="T450" s="741">
        <v>1</v>
      </c>
      <c r="U450" s="699">
        <v>1</v>
      </c>
    </row>
    <row r="451" spans="1:21" ht="14.4" customHeight="1" x14ac:dyDescent="0.3">
      <c r="A451" s="659">
        <v>25</v>
      </c>
      <c r="B451" s="660" t="s">
        <v>1608</v>
      </c>
      <c r="C451" s="660">
        <v>89301252</v>
      </c>
      <c r="D451" s="739" t="s">
        <v>2390</v>
      </c>
      <c r="E451" s="740" t="s">
        <v>1776</v>
      </c>
      <c r="F451" s="660" t="s">
        <v>1741</v>
      </c>
      <c r="G451" s="660" t="s">
        <v>2287</v>
      </c>
      <c r="H451" s="660" t="s">
        <v>561</v>
      </c>
      <c r="I451" s="660" t="s">
        <v>2288</v>
      </c>
      <c r="J451" s="660" t="s">
        <v>2289</v>
      </c>
      <c r="K451" s="660" t="s">
        <v>2290</v>
      </c>
      <c r="L451" s="661">
        <v>116.52</v>
      </c>
      <c r="M451" s="661">
        <v>116.52</v>
      </c>
      <c r="N451" s="660">
        <v>1</v>
      </c>
      <c r="O451" s="741">
        <v>1</v>
      </c>
      <c r="P451" s="661">
        <v>116.52</v>
      </c>
      <c r="Q451" s="676">
        <v>1</v>
      </c>
      <c r="R451" s="660">
        <v>1</v>
      </c>
      <c r="S451" s="676">
        <v>1</v>
      </c>
      <c r="T451" s="741">
        <v>1</v>
      </c>
      <c r="U451" s="699">
        <v>1</v>
      </c>
    </row>
    <row r="452" spans="1:21" ht="14.4" customHeight="1" x14ac:dyDescent="0.3">
      <c r="A452" s="659">
        <v>25</v>
      </c>
      <c r="B452" s="660" t="s">
        <v>1608</v>
      </c>
      <c r="C452" s="660">
        <v>89301252</v>
      </c>
      <c r="D452" s="739" t="s">
        <v>2390</v>
      </c>
      <c r="E452" s="740" t="s">
        <v>1776</v>
      </c>
      <c r="F452" s="660" t="s">
        <v>1741</v>
      </c>
      <c r="G452" s="660" t="s">
        <v>2291</v>
      </c>
      <c r="H452" s="660" t="s">
        <v>561</v>
      </c>
      <c r="I452" s="660" t="s">
        <v>2292</v>
      </c>
      <c r="J452" s="660" t="s">
        <v>2293</v>
      </c>
      <c r="K452" s="660" t="s">
        <v>2294</v>
      </c>
      <c r="L452" s="661">
        <v>42.74</v>
      </c>
      <c r="M452" s="661">
        <v>42.74</v>
      </c>
      <c r="N452" s="660">
        <v>1</v>
      </c>
      <c r="O452" s="741">
        <v>1</v>
      </c>
      <c r="P452" s="661"/>
      <c r="Q452" s="676">
        <v>0</v>
      </c>
      <c r="R452" s="660"/>
      <c r="S452" s="676">
        <v>0</v>
      </c>
      <c r="T452" s="741"/>
      <c r="U452" s="699">
        <v>0</v>
      </c>
    </row>
    <row r="453" spans="1:21" ht="14.4" customHeight="1" x14ac:dyDescent="0.3">
      <c r="A453" s="659">
        <v>25</v>
      </c>
      <c r="B453" s="660" t="s">
        <v>1608</v>
      </c>
      <c r="C453" s="660">
        <v>89301252</v>
      </c>
      <c r="D453" s="739" t="s">
        <v>2390</v>
      </c>
      <c r="E453" s="740" t="s">
        <v>1776</v>
      </c>
      <c r="F453" s="660" t="s">
        <v>1741</v>
      </c>
      <c r="G453" s="660" t="s">
        <v>1930</v>
      </c>
      <c r="H453" s="660" t="s">
        <v>561</v>
      </c>
      <c r="I453" s="660" t="s">
        <v>2295</v>
      </c>
      <c r="J453" s="660" t="s">
        <v>1932</v>
      </c>
      <c r="K453" s="660" t="s">
        <v>1063</v>
      </c>
      <c r="L453" s="661">
        <v>0</v>
      </c>
      <c r="M453" s="661">
        <v>0</v>
      </c>
      <c r="N453" s="660">
        <v>2</v>
      </c>
      <c r="O453" s="741">
        <v>1</v>
      </c>
      <c r="P453" s="661"/>
      <c r="Q453" s="676"/>
      <c r="R453" s="660"/>
      <c r="S453" s="676">
        <v>0</v>
      </c>
      <c r="T453" s="741"/>
      <c r="U453" s="699">
        <v>0</v>
      </c>
    </row>
    <row r="454" spans="1:21" ht="14.4" customHeight="1" x14ac:dyDescent="0.3">
      <c r="A454" s="659">
        <v>25</v>
      </c>
      <c r="B454" s="660" t="s">
        <v>1608</v>
      </c>
      <c r="C454" s="660">
        <v>89301252</v>
      </c>
      <c r="D454" s="739" t="s">
        <v>2390</v>
      </c>
      <c r="E454" s="740" t="s">
        <v>1780</v>
      </c>
      <c r="F454" s="660" t="s">
        <v>1741</v>
      </c>
      <c r="G454" s="660" t="s">
        <v>2296</v>
      </c>
      <c r="H454" s="660" t="s">
        <v>561</v>
      </c>
      <c r="I454" s="660" t="s">
        <v>2297</v>
      </c>
      <c r="J454" s="660" t="s">
        <v>2298</v>
      </c>
      <c r="K454" s="660" t="s">
        <v>1029</v>
      </c>
      <c r="L454" s="661">
        <v>275.23</v>
      </c>
      <c r="M454" s="661">
        <v>550.46</v>
      </c>
      <c r="N454" s="660">
        <v>2</v>
      </c>
      <c r="O454" s="741">
        <v>2</v>
      </c>
      <c r="P454" s="661">
        <v>550.46</v>
      </c>
      <c r="Q454" s="676">
        <v>1</v>
      </c>
      <c r="R454" s="660">
        <v>2</v>
      </c>
      <c r="S454" s="676">
        <v>1</v>
      </c>
      <c r="T454" s="741">
        <v>2</v>
      </c>
      <c r="U454" s="699">
        <v>1</v>
      </c>
    </row>
    <row r="455" spans="1:21" ht="14.4" customHeight="1" x14ac:dyDescent="0.3">
      <c r="A455" s="659">
        <v>25</v>
      </c>
      <c r="B455" s="660" t="s">
        <v>1608</v>
      </c>
      <c r="C455" s="660">
        <v>89301252</v>
      </c>
      <c r="D455" s="739" t="s">
        <v>2390</v>
      </c>
      <c r="E455" s="740" t="s">
        <v>1780</v>
      </c>
      <c r="F455" s="660" t="s">
        <v>1741</v>
      </c>
      <c r="G455" s="660" t="s">
        <v>1787</v>
      </c>
      <c r="H455" s="660" t="s">
        <v>561</v>
      </c>
      <c r="I455" s="660" t="s">
        <v>1788</v>
      </c>
      <c r="J455" s="660" t="s">
        <v>1691</v>
      </c>
      <c r="K455" s="660" t="s">
        <v>1789</v>
      </c>
      <c r="L455" s="661">
        <v>0</v>
      </c>
      <c r="M455" s="661">
        <v>0</v>
      </c>
      <c r="N455" s="660">
        <v>14</v>
      </c>
      <c r="O455" s="741">
        <v>14</v>
      </c>
      <c r="P455" s="661">
        <v>0</v>
      </c>
      <c r="Q455" s="676"/>
      <c r="R455" s="660">
        <v>10</v>
      </c>
      <c r="S455" s="676">
        <v>0.7142857142857143</v>
      </c>
      <c r="T455" s="741">
        <v>10</v>
      </c>
      <c r="U455" s="699">
        <v>0.7142857142857143</v>
      </c>
    </row>
    <row r="456" spans="1:21" ht="14.4" customHeight="1" x14ac:dyDescent="0.3">
      <c r="A456" s="659">
        <v>25</v>
      </c>
      <c r="B456" s="660" t="s">
        <v>1608</v>
      </c>
      <c r="C456" s="660">
        <v>89301252</v>
      </c>
      <c r="D456" s="739" t="s">
        <v>2390</v>
      </c>
      <c r="E456" s="740" t="s">
        <v>1780</v>
      </c>
      <c r="F456" s="660" t="s">
        <v>1741</v>
      </c>
      <c r="G456" s="660" t="s">
        <v>1787</v>
      </c>
      <c r="H456" s="660" t="s">
        <v>561</v>
      </c>
      <c r="I456" s="660" t="s">
        <v>1401</v>
      </c>
      <c r="J456" s="660" t="s">
        <v>1691</v>
      </c>
      <c r="K456" s="660" t="s">
        <v>1692</v>
      </c>
      <c r="L456" s="661">
        <v>156.86000000000001</v>
      </c>
      <c r="M456" s="661">
        <v>8156.720000000003</v>
      </c>
      <c r="N456" s="660">
        <v>52</v>
      </c>
      <c r="O456" s="741">
        <v>49</v>
      </c>
      <c r="P456" s="661">
        <v>4862.6600000000008</v>
      </c>
      <c r="Q456" s="676">
        <v>0.59615384615384603</v>
      </c>
      <c r="R456" s="660">
        <v>31</v>
      </c>
      <c r="S456" s="676">
        <v>0.59615384615384615</v>
      </c>
      <c r="T456" s="741">
        <v>29</v>
      </c>
      <c r="U456" s="699">
        <v>0.59183673469387754</v>
      </c>
    </row>
    <row r="457" spans="1:21" ht="14.4" customHeight="1" x14ac:dyDescent="0.3">
      <c r="A457" s="659">
        <v>25</v>
      </c>
      <c r="B457" s="660" t="s">
        <v>1608</v>
      </c>
      <c r="C457" s="660">
        <v>89301252</v>
      </c>
      <c r="D457" s="739" t="s">
        <v>2390</v>
      </c>
      <c r="E457" s="740" t="s">
        <v>1780</v>
      </c>
      <c r="F457" s="660" t="s">
        <v>1741</v>
      </c>
      <c r="G457" s="660" t="s">
        <v>2131</v>
      </c>
      <c r="H457" s="660" t="s">
        <v>1229</v>
      </c>
      <c r="I457" s="660" t="s">
        <v>2299</v>
      </c>
      <c r="J457" s="660" t="s">
        <v>2300</v>
      </c>
      <c r="K457" s="660" t="s">
        <v>2301</v>
      </c>
      <c r="L457" s="661">
        <v>125.14</v>
      </c>
      <c r="M457" s="661">
        <v>125.14</v>
      </c>
      <c r="N457" s="660">
        <v>1</v>
      </c>
      <c r="O457" s="741">
        <v>1</v>
      </c>
      <c r="P457" s="661"/>
      <c r="Q457" s="676">
        <v>0</v>
      </c>
      <c r="R457" s="660"/>
      <c r="S457" s="676">
        <v>0</v>
      </c>
      <c r="T457" s="741"/>
      <c r="U457" s="699">
        <v>0</v>
      </c>
    </row>
    <row r="458" spans="1:21" ht="14.4" customHeight="1" x14ac:dyDescent="0.3">
      <c r="A458" s="659">
        <v>25</v>
      </c>
      <c r="B458" s="660" t="s">
        <v>1608</v>
      </c>
      <c r="C458" s="660">
        <v>89301252</v>
      </c>
      <c r="D458" s="739" t="s">
        <v>2390</v>
      </c>
      <c r="E458" s="740" t="s">
        <v>1780</v>
      </c>
      <c r="F458" s="660" t="s">
        <v>1741</v>
      </c>
      <c r="G458" s="660" t="s">
        <v>1820</v>
      </c>
      <c r="H458" s="660" t="s">
        <v>561</v>
      </c>
      <c r="I458" s="660" t="s">
        <v>1429</v>
      </c>
      <c r="J458" s="660" t="s">
        <v>1430</v>
      </c>
      <c r="K458" s="660" t="s">
        <v>1821</v>
      </c>
      <c r="L458" s="661">
        <v>67.040000000000006</v>
      </c>
      <c r="M458" s="661">
        <v>201.12</v>
      </c>
      <c r="N458" s="660">
        <v>3</v>
      </c>
      <c r="O458" s="741">
        <v>1.5</v>
      </c>
      <c r="P458" s="661">
        <v>201.12</v>
      </c>
      <c r="Q458" s="676">
        <v>1</v>
      </c>
      <c r="R458" s="660">
        <v>3</v>
      </c>
      <c r="S458" s="676">
        <v>1</v>
      </c>
      <c r="T458" s="741">
        <v>1.5</v>
      </c>
      <c r="U458" s="699">
        <v>1</v>
      </c>
    </row>
    <row r="459" spans="1:21" ht="14.4" customHeight="1" x14ac:dyDescent="0.3">
      <c r="A459" s="659">
        <v>25</v>
      </c>
      <c r="B459" s="660" t="s">
        <v>1608</v>
      </c>
      <c r="C459" s="660">
        <v>89301252</v>
      </c>
      <c r="D459" s="739" t="s">
        <v>2390</v>
      </c>
      <c r="E459" s="740" t="s">
        <v>1780</v>
      </c>
      <c r="F459" s="660" t="s">
        <v>1741</v>
      </c>
      <c r="G459" s="660" t="s">
        <v>1795</v>
      </c>
      <c r="H459" s="660" t="s">
        <v>1229</v>
      </c>
      <c r="I459" s="660" t="s">
        <v>1463</v>
      </c>
      <c r="J459" s="660" t="s">
        <v>1464</v>
      </c>
      <c r="K459" s="660" t="s">
        <v>1696</v>
      </c>
      <c r="L459" s="661">
        <v>178.27</v>
      </c>
      <c r="M459" s="661">
        <v>1247.8900000000001</v>
      </c>
      <c r="N459" s="660">
        <v>7</v>
      </c>
      <c r="O459" s="741">
        <v>5</v>
      </c>
      <c r="P459" s="661">
        <v>178.27</v>
      </c>
      <c r="Q459" s="676">
        <v>0.14285714285714285</v>
      </c>
      <c r="R459" s="660">
        <v>1</v>
      </c>
      <c r="S459" s="676">
        <v>0.14285714285714285</v>
      </c>
      <c r="T459" s="741">
        <v>1</v>
      </c>
      <c r="U459" s="699">
        <v>0.2</v>
      </c>
    </row>
    <row r="460" spans="1:21" ht="14.4" customHeight="1" x14ac:dyDescent="0.3">
      <c r="A460" s="659">
        <v>25</v>
      </c>
      <c r="B460" s="660" t="s">
        <v>1608</v>
      </c>
      <c r="C460" s="660">
        <v>89301252</v>
      </c>
      <c r="D460" s="739" t="s">
        <v>2390</v>
      </c>
      <c r="E460" s="740" t="s">
        <v>1780</v>
      </c>
      <c r="F460" s="660" t="s">
        <v>1741</v>
      </c>
      <c r="G460" s="660" t="s">
        <v>2155</v>
      </c>
      <c r="H460" s="660" t="s">
        <v>561</v>
      </c>
      <c r="I460" s="660" t="s">
        <v>2302</v>
      </c>
      <c r="J460" s="660" t="s">
        <v>2303</v>
      </c>
      <c r="K460" s="660" t="s">
        <v>2304</v>
      </c>
      <c r="L460" s="661">
        <v>356.47</v>
      </c>
      <c r="M460" s="661">
        <v>356.47</v>
      </c>
      <c r="N460" s="660">
        <v>1</v>
      </c>
      <c r="O460" s="741">
        <v>0.5</v>
      </c>
      <c r="P460" s="661">
        <v>356.47</v>
      </c>
      <c r="Q460" s="676">
        <v>1</v>
      </c>
      <c r="R460" s="660">
        <v>1</v>
      </c>
      <c r="S460" s="676">
        <v>1</v>
      </c>
      <c r="T460" s="741">
        <v>0.5</v>
      </c>
      <c r="U460" s="699">
        <v>1</v>
      </c>
    </row>
    <row r="461" spans="1:21" ht="14.4" customHeight="1" x14ac:dyDescent="0.3">
      <c r="A461" s="659">
        <v>25</v>
      </c>
      <c r="B461" s="660" t="s">
        <v>1608</v>
      </c>
      <c r="C461" s="660">
        <v>89301252</v>
      </c>
      <c r="D461" s="739" t="s">
        <v>2390</v>
      </c>
      <c r="E461" s="740" t="s">
        <v>1780</v>
      </c>
      <c r="F461" s="660" t="s">
        <v>1741</v>
      </c>
      <c r="G461" s="660" t="s">
        <v>1866</v>
      </c>
      <c r="H461" s="660" t="s">
        <v>561</v>
      </c>
      <c r="I461" s="660" t="s">
        <v>2305</v>
      </c>
      <c r="J461" s="660" t="s">
        <v>2306</v>
      </c>
      <c r="K461" s="660" t="s">
        <v>2307</v>
      </c>
      <c r="L461" s="661">
        <v>0</v>
      </c>
      <c r="M461" s="661">
        <v>0</v>
      </c>
      <c r="N461" s="660">
        <v>1</v>
      </c>
      <c r="O461" s="741">
        <v>1</v>
      </c>
      <c r="P461" s="661">
        <v>0</v>
      </c>
      <c r="Q461" s="676"/>
      <c r="R461" s="660">
        <v>1</v>
      </c>
      <c r="S461" s="676">
        <v>1</v>
      </c>
      <c r="T461" s="741">
        <v>1</v>
      </c>
      <c r="U461" s="699">
        <v>1</v>
      </c>
    </row>
    <row r="462" spans="1:21" ht="14.4" customHeight="1" x14ac:dyDescent="0.3">
      <c r="A462" s="659">
        <v>25</v>
      </c>
      <c r="B462" s="660" t="s">
        <v>1608</v>
      </c>
      <c r="C462" s="660">
        <v>89301252</v>
      </c>
      <c r="D462" s="739" t="s">
        <v>2390</v>
      </c>
      <c r="E462" s="740" t="s">
        <v>1780</v>
      </c>
      <c r="F462" s="660" t="s">
        <v>1741</v>
      </c>
      <c r="G462" s="660" t="s">
        <v>2193</v>
      </c>
      <c r="H462" s="660" t="s">
        <v>561</v>
      </c>
      <c r="I462" s="660" t="s">
        <v>2194</v>
      </c>
      <c r="J462" s="660" t="s">
        <v>778</v>
      </c>
      <c r="K462" s="660" t="s">
        <v>2195</v>
      </c>
      <c r="L462" s="661">
        <v>115.3</v>
      </c>
      <c r="M462" s="661">
        <v>345.9</v>
      </c>
      <c r="N462" s="660">
        <v>3</v>
      </c>
      <c r="O462" s="741">
        <v>0.5</v>
      </c>
      <c r="P462" s="661">
        <v>345.9</v>
      </c>
      <c r="Q462" s="676">
        <v>1</v>
      </c>
      <c r="R462" s="660">
        <v>3</v>
      </c>
      <c r="S462" s="676">
        <v>1</v>
      </c>
      <c r="T462" s="741">
        <v>0.5</v>
      </c>
      <c r="U462" s="699">
        <v>1</v>
      </c>
    </row>
    <row r="463" spans="1:21" ht="14.4" customHeight="1" x14ac:dyDescent="0.3">
      <c r="A463" s="659">
        <v>25</v>
      </c>
      <c r="B463" s="660" t="s">
        <v>1608</v>
      </c>
      <c r="C463" s="660">
        <v>89301252</v>
      </c>
      <c r="D463" s="739" t="s">
        <v>2390</v>
      </c>
      <c r="E463" s="740" t="s">
        <v>1780</v>
      </c>
      <c r="F463" s="660" t="s">
        <v>1741</v>
      </c>
      <c r="G463" s="660" t="s">
        <v>1870</v>
      </c>
      <c r="H463" s="660" t="s">
        <v>561</v>
      </c>
      <c r="I463" s="660" t="s">
        <v>2308</v>
      </c>
      <c r="J463" s="660" t="s">
        <v>2309</v>
      </c>
      <c r="K463" s="660" t="s">
        <v>1998</v>
      </c>
      <c r="L463" s="661">
        <v>0</v>
      </c>
      <c r="M463" s="661">
        <v>0</v>
      </c>
      <c r="N463" s="660">
        <v>2</v>
      </c>
      <c r="O463" s="741">
        <v>2</v>
      </c>
      <c r="P463" s="661"/>
      <c r="Q463" s="676"/>
      <c r="R463" s="660"/>
      <c r="S463" s="676">
        <v>0</v>
      </c>
      <c r="T463" s="741"/>
      <c r="U463" s="699">
        <v>0</v>
      </c>
    </row>
    <row r="464" spans="1:21" ht="14.4" customHeight="1" x14ac:dyDescent="0.3">
      <c r="A464" s="659">
        <v>25</v>
      </c>
      <c r="B464" s="660" t="s">
        <v>1608</v>
      </c>
      <c r="C464" s="660">
        <v>89301252</v>
      </c>
      <c r="D464" s="739" t="s">
        <v>2390</v>
      </c>
      <c r="E464" s="740" t="s">
        <v>1780</v>
      </c>
      <c r="F464" s="660" t="s">
        <v>1741</v>
      </c>
      <c r="G464" s="660" t="s">
        <v>1870</v>
      </c>
      <c r="H464" s="660" t="s">
        <v>561</v>
      </c>
      <c r="I464" s="660" t="s">
        <v>2310</v>
      </c>
      <c r="J464" s="660" t="s">
        <v>2311</v>
      </c>
      <c r="K464" s="660" t="s">
        <v>1998</v>
      </c>
      <c r="L464" s="661">
        <v>0</v>
      </c>
      <c r="M464" s="661">
        <v>0</v>
      </c>
      <c r="N464" s="660">
        <v>1</v>
      </c>
      <c r="O464" s="741">
        <v>1</v>
      </c>
      <c r="P464" s="661">
        <v>0</v>
      </c>
      <c r="Q464" s="676"/>
      <c r="R464" s="660">
        <v>1</v>
      </c>
      <c r="S464" s="676">
        <v>1</v>
      </c>
      <c r="T464" s="741">
        <v>1</v>
      </c>
      <c r="U464" s="699">
        <v>1</v>
      </c>
    </row>
    <row r="465" spans="1:21" ht="14.4" customHeight="1" x14ac:dyDescent="0.3">
      <c r="A465" s="659">
        <v>25</v>
      </c>
      <c r="B465" s="660" t="s">
        <v>1608</v>
      </c>
      <c r="C465" s="660">
        <v>89301252</v>
      </c>
      <c r="D465" s="739" t="s">
        <v>2390</v>
      </c>
      <c r="E465" s="740" t="s">
        <v>1780</v>
      </c>
      <c r="F465" s="660" t="s">
        <v>1741</v>
      </c>
      <c r="G465" s="660" t="s">
        <v>1944</v>
      </c>
      <c r="H465" s="660" t="s">
        <v>561</v>
      </c>
      <c r="I465" s="660" t="s">
        <v>737</v>
      </c>
      <c r="J465" s="660" t="s">
        <v>738</v>
      </c>
      <c r="K465" s="660" t="s">
        <v>1945</v>
      </c>
      <c r="L465" s="661">
        <v>163.9</v>
      </c>
      <c r="M465" s="661">
        <v>327.8</v>
      </c>
      <c r="N465" s="660">
        <v>2</v>
      </c>
      <c r="O465" s="741">
        <v>2</v>
      </c>
      <c r="P465" s="661">
        <v>327.8</v>
      </c>
      <c r="Q465" s="676">
        <v>1</v>
      </c>
      <c r="R465" s="660">
        <v>2</v>
      </c>
      <c r="S465" s="676">
        <v>1</v>
      </c>
      <c r="T465" s="741">
        <v>2</v>
      </c>
      <c r="U465" s="699">
        <v>1</v>
      </c>
    </row>
    <row r="466" spans="1:21" ht="14.4" customHeight="1" x14ac:dyDescent="0.3">
      <c r="A466" s="659">
        <v>25</v>
      </c>
      <c r="B466" s="660" t="s">
        <v>1608</v>
      </c>
      <c r="C466" s="660">
        <v>89301252</v>
      </c>
      <c r="D466" s="739" t="s">
        <v>2390</v>
      </c>
      <c r="E466" s="740" t="s">
        <v>1780</v>
      </c>
      <c r="F466" s="660" t="s">
        <v>1741</v>
      </c>
      <c r="G466" s="660" t="s">
        <v>1806</v>
      </c>
      <c r="H466" s="660" t="s">
        <v>561</v>
      </c>
      <c r="I466" s="660" t="s">
        <v>1390</v>
      </c>
      <c r="J466" s="660" t="s">
        <v>1391</v>
      </c>
      <c r="K466" s="660" t="s">
        <v>1807</v>
      </c>
      <c r="L466" s="661">
        <v>50.27</v>
      </c>
      <c r="M466" s="661">
        <v>251.35000000000002</v>
      </c>
      <c r="N466" s="660">
        <v>5</v>
      </c>
      <c r="O466" s="741">
        <v>4</v>
      </c>
      <c r="P466" s="661">
        <v>100.54</v>
      </c>
      <c r="Q466" s="676">
        <v>0.39999999999999997</v>
      </c>
      <c r="R466" s="660">
        <v>2</v>
      </c>
      <c r="S466" s="676">
        <v>0.4</v>
      </c>
      <c r="T466" s="741">
        <v>1</v>
      </c>
      <c r="U466" s="699">
        <v>0.25</v>
      </c>
    </row>
    <row r="467" spans="1:21" ht="14.4" customHeight="1" x14ac:dyDescent="0.3">
      <c r="A467" s="659">
        <v>25</v>
      </c>
      <c r="B467" s="660" t="s">
        <v>1608</v>
      </c>
      <c r="C467" s="660">
        <v>89301252</v>
      </c>
      <c r="D467" s="739" t="s">
        <v>2390</v>
      </c>
      <c r="E467" s="740" t="s">
        <v>1780</v>
      </c>
      <c r="F467" s="660" t="s">
        <v>1741</v>
      </c>
      <c r="G467" s="660" t="s">
        <v>1880</v>
      </c>
      <c r="H467" s="660" t="s">
        <v>561</v>
      </c>
      <c r="I467" s="660" t="s">
        <v>2206</v>
      </c>
      <c r="J467" s="660" t="s">
        <v>2101</v>
      </c>
      <c r="K467" s="660" t="s">
        <v>2202</v>
      </c>
      <c r="L467" s="661">
        <v>77.08</v>
      </c>
      <c r="M467" s="661">
        <v>462.48</v>
      </c>
      <c r="N467" s="660">
        <v>6</v>
      </c>
      <c r="O467" s="741">
        <v>6</v>
      </c>
      <c r="P467" s="661">
        <v>231.24</v>
      </c>
      <c r="Q467" s="676">
        <v>0.5</v>
      </c>
      <c r="R467" s="660">
        <v>3</v>
      </c>
      <c r="S467" s="676">
        <v>0.5</v>
      </c>
      <c r="T467" s="741">
        <v>3</v>
      </c>
      <c r="U467" s="699">
        <v>0.5</v>
      </c>
    </row>
    <row r="468" spans="1:21" ht="14.4" customHeight="1" x14ac:dyDescent="0.3">
      <c r="A468" s="659">
        <v>25</v>
      </c>
      <c r="B468" s="660" t="s">
        <v>1608</v>
      </c>
      <c r="C468" s="660">
        <v>89301252</v>
      </c>
      <c r="D468" s="739" t="s">
        <v>2390</v>
      </c>
      <c r="E468" s="740" t="s">
        <v>1780</v>
      </c>
      <c r="F468" s="660" t="s">
        <v>1741</v>
      </c>
      <c r="G468" s="660" t="s">
        <v>1880</v>
      </c>
      <c r="H468" s="660" t="s">
        <v>561</v>
      </c>
      <c r="I468" s="660" t="s">
        <v>2100</v>
      </c>
      <c r="J468" s="660" t="s">
        <v>2101</v>
      </c>
      <c r="K468" s="660" t="s">
        <v>2102</v>
      </c>
      <c r="L468" s="661">
        <v>38.549999999999997</v>
      </c>
      <c r="M468" s="661">
        <v>77.099999999999994</v>
      </c>
      <c r="N468" s="660">
        <v>2</v>
      </c>
      <c r="O468" s="741">
        <v>1</v>
      </c>
      <c r="P468" s="661"/>
      <c r="Q468" s="676">
        <v>0</v>
      </c>
      <c r="R468" s="660"/>
      <c r="S468" s="676">
        <v>0</v>
      </c>
      <c r="T468" s="741"/>
      <c r="U468" s="699">
        <v>0</v>
      </c>
    </row>
    <row r="469" spans="1:21" ht="14.4" customHeight="1" x14ac:dyDescent="0.3">
      <c r="A469" s="659">
        <v>25</v>
      </c>
      <c r="B469" s="660" t="s">
        <v>1608</v>
      </c>
      <c r="C469" s="660">
        <v>89301252</v>
      </c>
      <c r="D469" s="739" t="s">
        <v>2390</v>
      </c>
      <c r="E469" s="740" t="s">
        <v>1780</v>
      </c>
      <c r="F469" s="660" t="s">
        <v>1741</v>
      </c>
      <c r="G469" s="660" t="s">
        <v>1880</v>
      </c>
      <c r="H469" s="660" t="s">
        <v>561</v>
      </c>
      <c r="I469" s="660" t="s">
        <v>2312</v>
      </c>
      <c r="J469" s="660" t="s">
        <v>2101</v>
      </c>
      <c r="K469" s="660" t="s">
        <v>2313</v>
      </c>
      <c r="L469" s="661">
        <v>0</v>
      </c>
      <c r="M469" s="661">
        <v>0</v>
      </c>
      <c r="N469" s="660">
        <v>1</v>
      </c>
      <c r="O469" s="741">
        <v>0.5</v>
      </c>
      <c r="P469" s="661"/>
      <c r="Q469" s="676"/>
      <c r="R469" s="660"/>
      <c r="S469" s="676">
        <v>0</v>
      </c>
      <c r="T469" s="741"/>
      <c r="U469" s="699">
        <v>0</v>
      </c>
    </row>
    <row r="470" spans="1:21" ht="14.4" customHeight="1" x14ac:dyDescent="0.3">
      <c r="A470" s="659">
        <v>25</v>
      </c>
      <c r="B470" s="660" t="s">
        <v>1608</v>
      </c>
      <c r="C470" s="660">
        <v>89301252</v>
      </c>
      <c r="D470" s="739" t="s">
        <v>2390</v>
      </c>
      <c r="E470" s="740" t="s">
        <v>1780</v>
      </c>
      <c r="F470" s="660" t="s">
        <v>1741</v>
      </c>
      <c r="G470" s="660" t="s">
        <v>1791</v>
      </c>
      <c r="H470" s="660" t="s">
        <v>1229</v>
      </c>
      <c r="I470" s="660" t="s">
        <v>1475</v>
      </c>
      <c r="J470" s="660" t="s">
        <v>1476</v>
      </c>
      <c r="K470" s="660" t="s">
        <v>1477</v>
      </c>
      <c r="L470" s="661">
        <v>154.01</v>
      </c>
      <c r="M470" s="661">
        <v>4928.3200000000006</v>
      </c>
      <c r="N470" s="660">
        <v>32</v>
      </c>
      <c r="O470" s="741">
        <v>23.5</v>
      </c>
      <c r="P470" s="661">
        <v>4466.2900000000009</v>
      </c>
      <c r="Q470" s="676">
        <v>0.90625000000000011</v>
      </c>
      <c r="R470" s="660">
        <v>29</v>
      </c>
      <c r="S470" s="676">
        <v>0.90625</v>
      </c>
      <c r="T470" s="741">
        <v>20.5</v>
      </c>
      <c r="U470" s="699">
        <v>0.87234042553191493</v>
      </c>
    </row>
    <row r="471" spans="1:21" ht="14.4" customHeight="1" x14ac:dyDescent="0.3">
      <c r="A471" s="659">
        <v>25</v>
      </c>
      <c r="B471" s="660" t="s">
        <v>1608</v>
      </c>
      <c r="C471" s="660">
        <v>89301252</v>
      </c>
      <c r="D471" s="739" t="s">
        <v>2390</v>
      </c>
      <c r="E471" s="740" t="s">
        <v>1780</v>
      </c>
      <c r="F471" s="660" t="s">
        <v>1741</v>
      </c>
      <c r="G471" s="660" t="s">
        <v>1791</v>
      </c>
      <c r="H471" s="660" t="s">
        <v>1229</v>
      </c>
      <c r="I471" s="660" t="s">
        <v>1822</v>
      </c>
      <c r="J471" s="660" t="s">
        <v>1823</v>
      </c>
      <c r="K471" s="660" t="s">
        <v>1824</v>
      </c>
      <c r="L471" s="661">
        <v>77.010000000000005</v>
      </c>
      <c r="M471" s="661">
        <v>231.03000000000003</v>
      </c>
      <c r="N471" s="660">
        <v>3</v>
      </c>
      <c r="O471" s="741">
        <v>3</v>
      </c>
      <c r="P471" s="661">
        <v>77.010000000000005</v>
      </c>
      <c r="Q471" s="676">
        <v>0.33333333333333331</v>
      </c>
      <c r="R471" s="660">
        <v>1</v>
      </c>
      <c r="S471" s="676">
        <v>0.33333333333333331</v>
      </c>
      <c r="T471" s="741">
        <v>1</v>
      </c>
      <c r="U471" s="699">
        <v>0.33333333333333331</v>
      </c>
    </row>
    <row r="472" spans="1:21" ht="14.4" customHeight="1" x14ac:dyDescent="0.3">
      <c r="A472" s="659">
        <v>25</v>
      </c>
      <c r="B472" s="660" t="s">
        <v>1608</v>
      </c>
      <c r="C472" s="660">
        <v>89301252</v>
      </c>
      <c r="D472" s="739" t="s">
        <v>2390</v>
      </c>
      <c r="E472" s="740" t="s">
        <v>1780</v>
      </c>
      <c r="F472" s="660" t="s">
        <v>1741</v>
      </c>
      <c r="G472" s="660" t="s">
        <v>1800</v>
      </c>
      <c r="H472" s="660" t="s">
        <v>561</v>
      </c>
      <c r="I472" s="660" t="s">
        <v>1397</v>
      </c>
      <c r="J472" s="660" t="s">
        <v>1398</v>
      </c>
      <c r="K472" s="660" t="s">
        <v>1801</v>
      </c>
      <c r="L472" s="661">
        <v>31.54</v>
      </c>
      <c r="M472" s="661">
        <v>31.54</v>
      </c>
      <c r="N472" s="660">
        <v>1</v>
      </c>
      <c r="O472" s="741">
        <v>1</v>
      </c>
      <c r="P472" s="661">
        <v>31.54</v>
      </c>
      <c r="Q472" s="676">
        <v>1</v>
      </c>
      <c r="R472" s="660">
        <v>1</v>
      </c>
      <c r="S472" s="676">
        <v>1</v>
      </c>
      <c r="T472" s="741">
        <v>1</v>
      </c>
      <c r="U472" s="699">
        <v>1</v>
      </c>
    </row>
    <row r="473" spans="1:21" ht="14.4" customHeight="1" x14ac:dyDescent="0.3">
      <c r="A473" s="659">
        <v>25</v>
      </c>
      <c r="B473" s="660" t="s">
        <v>1608</v>
      </c>
      <c r="C473" s="660">
        <v>89301252</v>
      </c>
      <c r="D473" s="739" t="s">
        <v>2390</v>
      </c>
      <c r="E473" s="740" t="s">
        <v>1780</v>
      </c>
      <c r="F473" s="660" t="s">
        <v>1741</v>
      </c>
      <c r="G473" s="660" t="s">
        <v>2019</v>
      </c>
      <c r="H473" s="660" t="s">
        <v>561</v>
      </c>
      <c r="I473" s="660" t="s">
        <v>2020</v>
      </c>
      <c r="J473" s="660" t="s">
        <v>1091</v>
      </c>
      <c r="K473" s="660" t="s">
        <v>1092</v>
      </c>
      <c r="L473" s="661">
        <v>0</v>
      </c>
      <c r="M473" s="661">
        <v>0</v>
      </c>
      <c r="N473" s="660">
        <v>1</v>
      </c>
      <c r="O473" s="741">
        <v>0.5</v>
      </c>
      <c r="P473" s="661"/>
      <c r="Q473" s="676"/>
      <c r="R473" s="660"/>
      <c r="S473" s="676">
        <v>0</v>
      </c>
      <c r="T473" s="741"/>
      <c r="U473" s="699">
        <v>0</v>
      </c>
    </row>
    <row r="474" spans="1:21" ht="14.4" customHeight="1" x14ac:dyDescent="0.3">
      <c r="A474" s="659">
        <v>25</v>
      </c>
      <c r="B474" s="660" t="s">
        <v>1608</v>
      </c>
      <c r="C474" s="660">
        <v>89301252</v>
      </c>
      <c r="D474" s="739" t="s">
        <v>2390</v>
      </c>
      <c r="E474" s="740" t="s">
        <v>1780</v>
      </c>
      <c r="F474" s="660" t="s">
        <v>1741</v>
      </c>
      <c r="G474" s="660" t="s">
        <v>1792</v>
      </c>
      <c r="H474" s="660" t="s">
        <v>1229</v>
      </c>
      <c r="I474" s="660" t="s">
        <v>1793</v>
      </c>
      <c r="J474" s="660" t="s">
        <v>665</v>
      </c>
      <c r="K474" s="660" t="s">
        <v>1794</v>
      </c>
      <c r="L474" s="661">
        <v>29.78</v>
      </c>
      <c r="M474" s="661">
        <v>89.34</v>
      </c>
      <c r="N474" s="660">
        <v>3</v>
      </c>
      <c r="O474" s="741">
        <v>2.5</v>
      </c>
      <c r="P474" s="661">
        <v>59.56</v>
      </c>
      <c r="Q474" s="676">
        <v>0.66666666666666663</v>
      </c>
      <c r="R474" s="660">
        <v>2</v>
      </c>
      <c r="S474" s="676">
        <v>0.66666666666666663</v>
      </c>
      <c r="T474" s="741">
        <v>1.5</v>
      </c>
      <c r="U474" s="699">
        <v>0.6</v>
      </c>
    </row>
    <row r="475" spans="1:21" ht="14.4" customHeight="1" x14ac:dyDescent="0.3">
      <c r="A475" s="659">
        <v>25</v>
      </c>
      <c r="B475" s="660" t="s">
        <v>1608</v>
      </c>
      <c r="C475" s="660">
        <v>89301252</v>
      </c>
      <c r="D475" s="739" t="s">
        <v>2390</v>
      </c>
      <c r="E475" s="740" t="s">
        <v>1780</v>
      </c>
      <c r="F475" s="660" t="s">
        <v>1741</v>
      </c>
      <c r="G475" s="660" t="s">
        <v>1792</v>
      </c>
      <c r="H475" s="660" t="s">
        <v>1229</v>
      </c>
      <c r="I475" s="660" t="s">
        <v>1793</v>
      </c>
      <c r="J475" s="660" t="s">
        <v>665</v>
      </c>
      <c r="K475" s="660" t="s">
        <v>1794</v>
      </c>
      <c r="L475" s="661">
        <v>25.32</v>
      </c>
      <c r="M475" s="661">
        <v>101.28</v>
      </c>
      <c r="N475" s="660">
        <v>4</v>
      </c>
      <c r="O475" s="741">
        <v>2.5</v>
      </c>
      <c r="P475" s="661">
        <v>101.28</v>
      </c>
      <c r="Q475" s="676">
        <v>1</v>
      </c>
      <c r="R475" s="660">
        <v>4</v>
      </c>
      <c r="S475" s="676">
        <v>1</v>
      </c>
      <c r="T475" s="741">
        <v>2.5</v>
      </c>
      <c r="U475" s="699">
        <v>1</v>
      </c>
    </row>
    <row r="476" spans="1:21" ht="14.4" customHeight="1" x14ac:dyDescent="0.3">
      <c r="A476" s="659">
        <v>25</v>
      </c>
      <c r="B476" s="660" t="s">
        <v>1608</v>
      </c>
      <c r="C476" s="660">
        <v>89301252</v>
      </c>
      <c r="D476" s="739" t="s">
        <v>2390</v>
      </c>
      <c r="E476" s="740" t="s">
        <v>1780</v>
      </c>
      <c r="F476" s="660" t="s">
        <v>1741</v>
      </c>
      <c r="G476" s="660" t="s">
        <v>1792</v>
      </c>
      <c r="H476" s="660" t="s">
        <v>1229</v>
      </c>
      <c r="I476" s="660" t="s">
        <v>1235</v>
      </c>
      <c r="J476" s="660" t="s">
        <v>665</v>
      </c>
      <c r="K476" s="660" t="s">
        <v>1711</v>
      </c>
      <c r="L476" s="661">
        <v>50.62</v>
      </c>
      <c r="M476" s="661">
        <v>151.85999999999999</v>
      </c>
      <c r="N476" s="660">
        <v>3</v>
      </c>
      <c r="O476" s="741">
        <v>2</v>
      </c>
      <c r="P476" s="661">
        <v>50.62</v>
      </c>
      <c r="Q476" s="676">
        <v>0.33333333333333337</v>
      </c>
      <c r="R476" s="660">
        <v>1</v>
      </c>
      <c r="S476" s="676">
        <v>0.33333333333333331</v>
      </c>
      <c r="T476" s="741">
        <v>1</v>
      </c>
      <c r="U476" s="699">
        <v>0.5</v>
      </c>
    </row>
    <row r="477" spans="1:21" ht="14.4" customHeight="1" x14ac:dyDescent="0.3">
      <c r="A477" s="659">
        <v>25</v>
      </c>
      <c r="B477" s="660" t="s">
        <v>1608</v>
      </c>
      <c r="C477" s="660">
        <v>89301252</v>
      </c>
      <c r="D477" s="739" t="s">
        <v>2390</v>
      </c>
      <c r="E477" s="740" t="s">
        <v>1780</v>
      </c>
      <c r="F477" s="660" t="s">
        <v>1741</v>
      </c>
      <c r="G477" s="660" t="s">
        <v>1792</v>
      </c>
      <c r="H477" s="660" t="s">
        <v>561</v>
      </c>
      <c r="I477" s="660" t="s">
        <v>1134</v>
      </c>
      <c r="J477" s="660" t="s">
        <v>665</v>
      </c>
      <c r="K477" s="660" t="s">
        <v>1802</v>
      </c>
      <c r="L477" s="661">
        <v>50.62</v>
      </c>
      <c r="M477" s="661">
        <v>50.62</v>
      </c>
      <c r="N477" s="660">
        <v>1</v>
      </c>
      <c r="O477" s="741">
        <v>0.5</v>
      </c>
      <c r="P477" s="661"/>
      <c r="Q477" s="676">
        <v>0</v>
      </c>
      <c r="R477" s="660"/>
      <c r="S477" s="676">
        <v>0</v>
      </c>
      <c r="T477" s="741"/>
      <c r="U477" s="699">
        <v>0</v>
      </c>
    </row>
    <row r="478" spans="1:21" ht="14.4" customHeight="1" x14ac:dyDescent="0.3">
      <c r="A478" s="659">
        <v>25</v>
      </c>
      <c r="B478" s="660" t="s">
        <v>1608</v>
      </c>
      <c r="C478" s="660">
        <v>89301252</v>
      </c>
      <c r="D478" s="739" t="s">
        <v>2390</v>
      </c>
      <c r="E478" s="740" t="s">
        <v>1780</v>
      </c>
      <c r="F478" s="660" t="s">
        <v>1741</v>
      </c>
      <c r="G478" s="660" t="s">
        <v>1792</v>
      </c>
      <c r="H478" s="660" t="s">
        <v>561</v>
      </c>
      <c r="I478" s="660" t="s">
        <v>664</v>
      </c>
      <c r="J478" s="660" t="s">
        <v>665</v>
      </c>
      <c r="K478" s="660" t="s">
        <v>1849</v>
      </c>
      <c r="L478" s="661">
        <v>29.78</v>
      </c>
      <c r="M478" s="661">
        <v>59.56</v>
      </c>
      <c r="N478" s="660">
        <v>2</v>
      </c>
      <c r="O478" s="741">
        <v>2</v>
      </c>
      <c r="P478" s="661">
        <v>59.56</v>
      </c>
      <c r="Q478" s="676">
        <v>1</v>
      </c>
      <c r="R478" s="660">
        <v>2</v>
      </c>
      <c r="S478" s="676">
        <v>1</v>
      </c>
      <c r="T478" s="741">
        <v>2</v>
      </c>
      <c r="U478" s="699">
        <v>1</v>
      </c>
    </row>
    <row r="479" spans="1:21" ht="14.4" customHeight="1" x14ac:dyDescent="0.3">
      <c r="A479" s="659">
        <v>25</v>
      </c>
      <c r="B479" s="660" t="s">
        <v>1608</v>
      </c>
      <c r="C479" s="660">
        <v>89301252</v>
      </c>
      <c r="D479" s="739" t="s">
        <v>2390</v>
      </c>
      <c r="E479" s="740" t="s">
        <v>1780</v>
      </c>
      <c r="F479" s="660" t="s">
        <v>1741</v>
      </c>
      <c r="G479" s="660" t="s">
        <v>1792</v>
      </c>
      <c r="H479" s="660" t="s">
        <v>561</v>
      </c>
      <c r="I479" s="660" t="s">
        <v>664</v>
      </c>
      <c r="J479" s="660" t="s">
        <v>665</v>
      </c>
      <c r="K479" s="660" t="s">
        <v>1849</v>
      </c>
      <c r="L479" s="661">
        <v>25.32</v>
      </c>
      <c r="M479" s="661">
        <v>126.60000000000001</v>
      </c>
      <c r="N479" s="660">
        <v>5</v>
      </c>
      <c r="O479" s="741">
        <v>2.5</v>
      </c>
      <c r="P479" s="661">
        <v>75.960000000000008</v>
      </c>
      <c r="Q479" s="676">
        <v>0.6</v>
      </c>
      <c r="R479" s="660">
        <v>3</v>
      </c>
      <c r="S479" s="676">
        <v>0.6</v>
      </c>
      <c r="T479" s="741">
        <v>1.5</v>
      </c>
      <c r="U479" s="699">
        <v>0.6</v>
      </c>
    </row>
    <row r="480" spans="1:21" ht="14.4" customHeight="1" x14ac:dyDescent="0.3">
      <c r="A480" s="659">
        <v>25</v>
      </c>
      <c r="B480" s="660" t="s">
        <v>1608</v>
      </c>
      <c r="C480" s="660">
        <v>89301252</v>
      </c>
      <c r="D480" s="739" t="s">
        <v>2390</v>
      </c>
      <c r="E480" s="740" t="s">
        <v>1780</v>
      </c>
      <c r="F480" s="660" t="s">
        <v>1741</v>
      </c>
      <c r="G480" s="660" t="s">
        <v>2213</v>
      </c>
      <c r="H480" s="660" t="s">
        <v>561</v>
      </c>
      <c r="I480" s="660" t="s">
        <v>649</v>
      </c>
      <c r="J480" s="660" t="s">
        <v>2214</v>
      </c>
      <c r="K480" s="660" t="s">
        <v>1821</v>
      </c>
      <c r="L480" s="661">
        <v>0</v>
      </c>
      <c r="M480" s="661">
        <v>0</v>
      </c>
      <c r="N480" s="660">
        <v>1</v>
      </c>
      <c r="O480" s="741">
        <v>1</v>
      </c>
      <c r="P480" s="661"/>
      <c r="Q480" s="676"/>
      <c r="R480" s="660"/>
      <c r="S480" s="676">
        <v>0</v>
      </c>
      <c r="T480" s="741"/>
      <c r="U480" s="699">
        <v>0</v>
      </c>
    </row>
    <row r="481" spans="1:21" ht="14.4" customHeight="1" x14ac:dyDescent="0.3">
      <c r="A481" s="659">
        <v>25</v>
      </c>
      <c r="B481" s="660" t="s">
        <v>1608</v>
      </c>
      <c r="C481" s="660">
        <v>89301252</v>
      </c>
      <c r="D481" s="739" t="s">
        <v>2390</v>
      </c>
      <c r="E481" s="740" t="s">
        <v>1780</v>
      </c>
      <c r="F481" s="660" t="s">
        <v>1741</v>
      </c>
      <c r="G481" s="660" t="s">
        <v>2025</v>
      </c>
      <c r="H481" s="660" t="s">
        <v>561</v>
      </c>
      <c r="I481" s="660" t="s">
        <v>2314</v>
      </c>
      <c r="J481" s="660" t="s">
        <v>2027</v>
      </c>
      <c r="K481" s="660" t="s">
        <v>2315</v>
      </c>
      <c r="L481" s="661">
        <v>0</v>
      </c>
      <c r="M481" s="661">
        <v>0</v>
      </c>
      <c r="N481" s="660">
        <v>1</v>
      </c>
      <c r="O481" s="741">
        <v>0.5</v>
      </c>
      <c r="P481" s="661"/>
      <c r="Q481" s="676"/>
      <c r="R481" s="660"/>
      <c r="S481" s="676">
        <v>0</v>
      </c>
      <c r="T481" s="741"/>
      <c r="U481" s="699">
        <v>0</v>
      </c>
    </row>
    <row r="482" spans="1:21" ht="14.4" customHeight="1" x14ac:dyDescent="0.3">
      <c r="A482" s="659">
        <v>25</v>
      </c>
      <c r="B482" s="660" t="s">
        <v>1608</v>
      </c>
      <c r="C482" s="660">
        <v>89301252</v>
      </c>
      <c r="D482" s="739" t="s">
        <v>2390</v>
      </c>
      <c r="E482" s="740" t="s">
        <v>1780</v>
      </c>
      <c r="F482" s="660" t="s">
        <v>1741</v>
      </c>
      <c r="G482" s="660" t="s">
        <v>1911</v>
      </c>
      <c r="H482" s="660" t="s">
        <v>561</v>
      </c>
      <c r="I482" s="660" t="s">
        <v>713</v>
      </c>
      <c r="J482" s="660" t="s">
        <v>1912</v>
      </c>
      <c r="K482" s="660" t="s">
        <v>1913</v>
      </c>
      <c r="L482" s="661">
        <v>85.49</v>
      </c>
      <c r="M482" s="661">
        <v>85.49</v>
      </c>
      <c r="N482" s="660">
        <v>1</v>
      </c>
      <c r="O482" s="741">
        <v>1</v>
      </c>
      <c r="P482" s="661">
        <v>85.49</v>
      </c>
      <c r="Q482" s="676">
        <v>1</v>
      </c>
      <c r="R482" s="660">
        <v>1</v>
      </c>
      <c r="S482" s="676">
        <v>1</v>
      </c>
      <c r="T482" s="741">
        <v>1</v>
      </c>
      <c r="U482" s="699">
        <v>1</v>
      </c>
    </row>
    <row r="483" spans="1:21" ht="14.4" customHeight="1" x14ac:dyDescent="0.3">
      <c r="A483" s="659">
        <v>25</v>
      </c>
      <c r="B483" s="660" t="s">
        <v>1608</v>
      </c>
      <c r="C483" s="660">
        <v>89301252</v>
      </c>
      <c r="D483" s="739" t="s">
        <v>2390</v>
      </c>
      <c r="E483" s="740" t="s">
        <v>1780</v>
      </c>
      <c r="F483" s="660" t="s">
        <v>1741</v>
      </c>
      <c r="G483" s="660" t="s">
        <v>2316</v>
      </c>
      <c r="H483" s="660" t="s">
        <v>561</v>
      </c>
      <c r="I483" s="660" t="s">
        <v>1184</v>
      </c>
      <c r="J483" s="660" t="s">
        <v>2317</v>
      </c>
      <c r="K483" s="660" t="s">
        <v>2318</v>
      </c>
      <c r="L483" s="661">
        <v>0</v>
      </c>
      <c r="M483" s="661">
        <v>0</v>
      </c>
      <c r="N483" s="660">
        <v>2</v>
      </c>
      <c r="O483" s="741">
        <v>2</v>
      </c>
      <c r="P483" s="661"/>
      <c r="Q483" s="676"/>
      <c r="R483" s="660"/>
      <c r="S483" s="676">
        <v>0</v>
      </c>
      <c r="T483" s="741"/>
      <c r="U483" s="699">
        <v>0</v>
      </c>
    </row>
    <row r="484" spans="1:21" ht="14.4" customHeight="1" x14ac:dyDescent="0.3">
      <c r="A484" s="659">
        <v>25</v>
      </c>
      <c r="B484" s="660" t="s">
        <v>1608</v>
      </c>
      <c r="C484" s="660">
        <v>89301252</v>
      </c>
      <c r="D484" s="739" t="s">
        <v>2390</v>
      </c>
      <c r="E484" s="740" t="s">
        <v>1780</v>
      </c>
      <c r="F484" s="660" t="s">
        <v>1741</v>
      </c>
      <c r="G484" s="660" t="s">
        <v>2319</v>
      </c>
      <c r="H484" s="660" t="s">
        <v>561</v>
      </c>
      <c r="I484" s="660" t="s">
        <v>2320</v>
      </c>
      <c r="J484" s="660" t="s">
        <v>2321</v>
      </c>
      <c r="K484" s="660" t="s">
        <v>2322</v>
      </c>
      <c r="L484" s="661">
        <v>1692.27</v>
      </c>
      <c r="M484" s="661">
        <v>1692.27</v>
      </c>
      <c r="N484" s="660">
        <v>1</v>
      </c>
      <c r="O484" s="741">
        <v>0.5</v>
      </c>
      <c r="P484" s="661">
        <v>1692.27</v>
      </c>
      <c r="Q484" s="676">
        <v>1</v>
      </c>
      <c r="R484" s="660">
        <v>1</v>
      </c>
      <c r="S484" s="676">
        <v>1</v>
      </c>
      <c r="T484" s="741">
        <v>0.5</v>
      </c>
      <c r="U484" s="699">
        <v>1</v>
      </c>
    </row>
    <row r="485" spans="1:21" ht="14.4" customHeight="1" x14ac:dyDescent="0.3">
      <c r="A485" s="659">
        <v>25</v>
      </c>
      <c r="B485" s="660" t="s">
        <v>1608</v>
      </c>
      <c r="C485" s="660">
        <v>89301252</v>
      </c>
      <c r="D485" s="739" t="s">
        <v>2390</v>
      </c>
      <c r="E485" s="740" t="s">
        <v>1781</v>
      </c>
      <c r="F485" s="660" t="s">
        <v>1741</v>
      </c>
      <c r="G485" s="660" t="s">
        <v>1787</v>
      </c>
      <c r="H485" s="660" t="s">
        <v>561</v>
      </c>
      <c r="I485" s="660" t="s">
        <v>1982</v>
      </c>
      <c r="J485" s="660" t="s">
        <v>1858</v>
      </c>
      <c r="K485" s="660" t="s">
        <v>1692</v>
      </c>
      <c r="L485" s="661">
        <v>156.86000000000001</v>
      </c>
      <c r="M485" s="661">
        <v>2509.7600000000007</v>
      </c>
      <c r="N485" s="660">
        <v>16</v>
      </c>
      <c r="O485" s="741">
        <v>15.5</v>
      </c>
      <c r="P485" s="661">
        <v>1725.4600000000005</v>
      </c>
      <c r="Q485" s="676">
        <v>0.6875</v>
      </c>
      <c r="R485" s="660">
        <v>11</v>
      </c>
      <c r="S485" s="676">
        <v>0.6875</v>
      </c>
      <c r="T485" s="741">
        <v>11</v>
      </c>
      <c r="U485" s="699">
        <v>0.70967741935483875</v>
      </c>
    </row>
    <row r="486" spans="1:21" ht="14.4" customHeight="1" x14ac:dyDescent="0.3">
      <c r="A486" s="659">
        <v>25</v>
      </c>
      <c r="B486" s="660" t="s">
        <v>1608</v>
      </c>
      <c r="C486" s="660">
        <v>89301252</v>
      </c>
      <c r="D486" s="739" t="s">
        <v>2390</v>
      </c>
      <c r="E486" s="740" t="s">
        <v>1781</v>
      </c>
      <c r="F486" s="660" t="s">
        <v>1741</v>
      </c>
      <c r="G486" s="660" t="s">
        <v>1787</v>
      </c>
      <c r="H486" s="660" t="s">
        <v>561</v>
      </c>
      <c r="I486" s="660" t="s">
        <v>1788</v>
      </c>
      <c r="J486" s="660" t="s">
        <v>1691</v>
      </c>
      <c r="K486" s="660" t="s">
        <v>1789</v>
      </c>
      <c r="L486" s="661">
        <v>0</v>
      </c>
      <c r="M486" s="661">
        <v>0</v>
      </c>
      <c r="N486" s="660">
        <v>5</v>
      </c>
      <c r="O486" s="741">
        <v>5</v>
      </c>
      <c r="P486" s="661">
        <v>0</v>
      </c>
      <c r="Q486" s="676"/>
      <c r="R486" s="660">
        <v>1</v>
      </c>
      <c r="S486" s="676">
        <v>0.2</v>
      </c>
      <c r="T486" s="741">
        <v>1</v>
      </c>
      <c r="U486" s="699">
        <v>0.2</v>
      </c>
    </row>
    <row r="487" spans="1:21" ht="14.4" customHeight="1" x14ac:dyDescent="0.3">
      <c r="A487" s="659">
        <v>25</v>
      </c>
      <c r="B487" s="660" t="s">
        <v>1608</v>
      </c>
      <c r="C487" s="660">
        <v>89301252</v>
      </c>
      <c r="D487" s="739" t="s">
        <v>2390</v>
      </c>
      <c r="E487" s="740" t="s">
        <v>1781</v>
      </c>
      <c r="F487" s="660" t="s">
        <v>1741</v>
      </c>
      <c r="G487" s="660" t="s">
        <v>1787</v>
      </c>
      <c r="H487" s="660" t="s">
        <v>561</v>
      </c>
      <c r="I487" s="660" t="s">
        <v>1401</v>
      </c>
      <c r="J487" s="660" t="s">
        <v>1691</v>
      </c>
      <c r="K487" s="660" t="s">
        <v>1692</v>
      </c>
      <c r="L487" s="661">
        <v>156.86000000000001</v>
      </c>
      <c r="M487" s="661">
        <v>5176.3800000000028</v>
      </c>
      <c r="N487" s="660">
        <v>33</v>
      </c>
      <c r="O487" s="741">
        <v>33</v>
      </c>
      <c r="P487" s="661">
        <v>4078.3600000000024</v>
      </c>
      <c r="Q487" s="676">
        <v>0.78787878787878796</v>
      </c>
      <c r="R487" s="660">
        <v>26</v>
      </c>
      <c r="S487" s="676">
        <v>0.78787878787878785</v>
      </c>
      <c r="T487" s="741">
        <v>26</v>
      </c>
      <c r="U487" s="699">
        <v>0.78787878787878785</v>
      </c>
    </row>
    <row r="488" spans="1:21" ht="14.4" customHeight="1" x14ac:dyDescent="0.3">
      <c r="A488" s="659">
        <v>25</v>
      </c>
      <c r="B488" s="660" t="s">
        <v>1608</v>
      </c>
      <c r="C488" s="660">
        <v>89301252</v>
      </c>
      <c r="D488" s="739" t="s">
        <v>2390</v>
      </c>
      <c r="E488" s="740" t="s">
        <v>1781</v>
      </c>
      <c r="F488" s="660" t="s">
        <v>1741</v>
      </c>
      <c r="G488" s="660" t="s">
        <v>1787</v>
      </c>
      <c r="H488" s="660" t="s">
        <v>561</v>
      </c>
      <c r="I488" s="660" t="s">
        <v>1556</v>
      </c>
      <c r="J488" s="660" t="s">
        <v>1733</v>
      </c>
      <c r="K488" s="660" t="s">
        <v>1734</v>
      </c>
      <c r="L488" s="661">
        <v>151.61000000000001</v>
      </c>
      <c r="M488" s="661">
        <v>454.83000000000004</v>
      </c>
      <c r="N488" s="660">
        <v>3</v>
      </c>
      <c r="O488" s="741">
        <v>3</v>
      </c>
      <c r="P488" s="661">
        <v>303.22000000000003</v>
      </c>
      <c r="Q488" s="676">
        <v>0.66666666666666663</v>
      </c>
      <c r="R488" s="660">
        <v>2</v>
      </c>
      <c r="S488" s="676">
        <v>0.66666666666666663</v>
      </c>
      <c r="T488" s="741">
        <v>2</v>
      </c>
      <c r="U488" s="699">
        <v>0.66666666666666663</v>
      </c>
    </row>
    <row r="489" spans="1:21" ht="14.4" customHeight="1" x14ac:dyDescent="0.3">
      <c r="A489" s="659">
        <v>25</v>
      </c>
      <c r="B489" s="660" t="s">
        <v>1608</v>
      </c>
      <c r="C489" s="660">
        <v>89301252</v>
      </c>
      <c r="D489" s="739" t="s">
        <v>2390</v>
      </c>
      <c r="E489" s="740" t="s">
        <v>1781</v>
      </c>
      <c r="F489" s="660" t="s">
        <v>1741</v>
      </c>
      <c r="G489" s="660" t="s">
        <v>1787</v>
      </c>
      <c r="H489" s="660" t="s">
        <v>561</v>
      </c>
      <c r="I489" s="660" t="s">
        <v>1790</v>
      </c>
      <c r="J489" s="660" t="s">
        <v>1691</v>
      </c>
      <c r="K489" s="660" t="s">
        <v>1692</v>
      </c>
      <c r="L489" s="661">
        <v>156.86000000000001</v>
      </c>
      <c r="M489" s="661">
        <v>784.30000000000007</v>
      </c>
      <c r="N489" s="660">
        <v>5</v>
      </c>
      <c r="O489" s="741">
        <v>5</v>
      </c>
      <c r="P489" s="661">
        <v>627.44000000000005</v>
      </c>
      <c r="Q489" s="676">
        <v>0.8</v>
      </c>
      <c r="R489" s="660">
        <v>4</v>
      </c>
      <c r="S489" s="676">
        <v>0.8</v>
      </c>
      <c r="T489" s="741">
        <v>4</v>
      </c>
      <c r="U489" s="699">
        <v>0.8</v>
      </c>
    </row>
    <row r="490" spans="1:21" ht="14.4" customHeight="1" x14ac:dyDescent="0.3">
      <c r="A490" s="659">
        <v>25</v>
      </c>
      <c r="B490" s="660" t="s">
        <v>1608</v>
      </c>
      <c r="C490" s="660">
        <v>89301252</v>
      </c>
      <c r="D490" s="739" t="s">
        <v>2390</v>
      </c>
      <c r="E490" s="740" t="s">
        <v>1781</v>
      </c>
      <c r="F490" s="660" t="s">
        <v>1741</v>
      </c>
      <c r="G490" s="660" t="s">
        <v>1787</v>
      </c>
      <c r="H490" s="660" t="s">
        <v>561</v>
      </c>
      <c r="I490" s="660" t="s">
        <v>2323</v>
      </c>
      <c r="J490" s="660" t="s">
        <v>2040</v>
      </c>
      <c r="K490" s="660" t="s">
        <v>2324</v>
      </c>
      <c r="L490" s="661">
        <v>0</v>
      </c>
      <c r="M490" s="661">
        <v>0</v>
      </c>
      <c r="N490" s="660">
        <v>1</v>
      </c>
      <c r="O490" s="741">
        <v>1</v>
      </c>
      <c r="P490" s="661"/>
      <c r="Q490" s="676"/>
      <c r="R490" s="660"/>
      <c r="S490" s="676">
        <v>0</v>
      </c>
      <c r="T490" s="741"/>
      <c r="U490" s="699">
        <v>0</v>
      </c>
    </row>
    <row r="491" spans="1:21" ht="14.4" customHeight="1" x14ac:dyDescent="0.3">
      <c r="A491" s="659">
        <v>25</v>
      </c>
      <c r="B491" s="660" t="s">
        <v>1608</v>
      </c>
      <c r="C491" s="660">
        <v>89301252</v>
      </c>
      <c r="D491" s="739" t="s">
        <v>2390</v>
      </c>
      <c r="E491" s="740" t="s">
        <v>1781</v>
      </c>
      <c r="F491" s="660" t="s">
        <v>1741</v>
      </c>
      <c r="G491" s="660" t="s">
        <v>2325</v>
      </c>
      <c r="H491" s="660" t="s">
        <v>561</v>
      </c>
      <c r="I491" s="660" t="s">
        <v>2326</v>
      </c>
      <c r="J491" s="660" t="s">
        <v>2327</v>
      </c>
      <c r="K491" s="660" t="s">
        <v>2328</v>
      </c>
      <c r="L491" s="661">
        <v>0</v>
      </c>
      <c r="M491" s="661">
        <v>0</v>
      </c>
      <c r="N491" s="660">
        <v>1</v>
      </c>
      <c r="O491" s="741">
        <v>1</v>
      </c>
      <c r="P491" s="661">
        <v>0</v>
      </c>
      <c r="Q491" s="676"/>
      <c r="R491" s="660">
        <v>1</v>
      </c>
      <c r="S491" s="676">
        <v>1</v>
      </c>
      <c r="T491" s="741">
        <v>1</v>
      </c>
      <c r="U491" s="699">
        <v>1</v>
      </c>
    </row>
    <row r="492" spans="1:21" ht="14.4" customHeight="1" x14ac:dyDescent="0.3">
      <c r="A492" s="659">
        <v>25</v>
      </c>
      <c r="B492" s="660" t="s">
        <v>1608</v>
      </c>
      <c r="C492" s="660">
        <v>89301252</v>
      </c>
      <c r="D492" s="739" t="s">
        <v>2390</v>
      </c>
      <c r="E492" s="740" t="s">
        <v>1781</v>
      </c>
      <c r="F492" s="660" t="s">
        <v>1741</v>
      </c>
      <c r="G492" s="660" t="s">
        <v>1795</v>
      </c>
      <c r="H492" s="660" t="s">
        <v>1229</v>
      </c>
      <c r="I492" s="660" t="s">
        <v>1863</v>
      </c>
      <c r="J492" s="660" t="s">
        <v>1864</v>
      </c>
      <c r="K492" s="660" t="s">
        <v>1865</v>
      </c>
      <c r="L492" s="661">
        <v>89.14</v>
      </c>
      <c r="M492" s="661">
        <v>89.14</v>
      </c>
      <c r="N492" s="660">
        <v>1</v>
      </c>
      <c r="O492" s="741">
        <v>1</v>
      </c>
      <c r="P492" s="661"/>
      <c r="Q492" s="676">
        <v>0</v>
      </c>
      <c r="R492" s="660"/>
      <c r="S492" s="676">
        <v>0</v>
      </c>
      <c r="T492" s="741"/>
      <c r="U492" s="699">
        <v>0</v>
      </c>
    </row>
    <row r="493" spans="1:21" ht="14.4" customHeight="1" x14ac:dyDescent="0.3">
      <c r="A493" s="659">
        <v>25</v>
      </c>
      <c r="B493" s="660" t="s">
        <v>1608</v>
      </c>
      <c r="C493" s="660">
        <v>89301252</v>
      </c>
      <c r="D493" s="739" t="s">
        <v>2390</v>
      </c>
      <c r="E493" s="740" t="s">
        <v>1781</v>
      </c>
      <c r="F493" s="660" t="s">
        <v>1741</v>
      </c>
      <c r="G493" s="660" t="s">
        <v>1795</v>
      </c>
      <c r="H493" s="660" t="s">
        <v>1229</v>
      </c>
      <c r="I493" s="660" t="s">
        <v>1463</v>
      </c>
      <c r="J493" s="660" t="s">
        <v>1464</v>
      </c>
      <c r="K493" s="660" t="s">
        <v>1696</v>
      </c>
      <c r="L493" s="661">
        <v>178.27</v>
      </c>
      <c r="M493" s="661">
        <v>356.54</v>
      </c>
      <c r="N493" s="660">
        <v>2</v>
      </c>
      <c r="O493" s="741">
        <v>1</v>
      </c>
      <c r="P493" s="661">
        <v>356.54</v>
      </c>
      <c r="Q493" s="676">
        <v>1</v>
      </c>
      <c r="R493" s="660">
        <v>2</v>
      </c>
      <c r="S493" s="676">
        <v>1</v>
      </c>
      <c r="T493" s="741">
        <v>1</v>
      </c>
      <c r="U493" s="699">
        <v>1</v>
      </c>
    </row>
    <row r="494" spans="1:21" ht="14.4" customHeight="1" x14ac:dyDescent="0.3">
      <c r="A494" s="659">
        <v>25</v>
      </c>
      <c r="B494" s="660" t="s">
        <v>1608</v>
      </c>
      <c r="C494" s="660">
        <v>89301252</v>
      </c>
      <c r="D494" s="739" t="s">
        <v>2390</v>
      </c>
      <c r="E494" s="740" t="s">
        <v>1781</v>
      </c>
      <c r="F494" s="660" t="s">
        <v>1741</v>
      </c>
      <c r="G494" s="660" t="s">
        <v>1795</v>
      </c>
      <c r="H494" s="660" t="s">
        <v>561</v>
      </c>
      <c r="I494" s="660" t="s">
        <v>2221</v>
      </c>
      <c r="J494" s="660" t="s">
        <v>1464</v>
      </c>
      <c r="K494" s="660" t="s">
        <v>2137</v>
      </c>
      <c r="L494" s="661">
        <v>0</v>
      </c>
      <c r="M494" s="661">
        <v>0</v>
      </c>
      <c r="N494" s="660">
        <v>3</v>
      </c>
      <c r="O494" s="741">
        <v>3</v>
      </c>
      <c r="P494" s="661"/>
      <c r="Q494" s="676"/>
      <c r="R494" s="660"/>
      <c r="S494" s="676">
        <v>0</v>
      </c>
      <c r="T494" s="741"/>
      <c r="U494" s="699">
        <v>0</v>
      </c>
    </row>
    <row r="495" spans="1:21" ht="14.4" customHeight="1" x14ac:dyDescent="0.3">
      <c r="A495" s="659">
        <v>25</v>
      </c>
      <c r="B495" s="660" t="s">
        <v>1608</v>
      </c>
      <c r="C495" s="660">
        <v>89301252</v>
      </c>
      <c r="D495" s="739" t="s">
        <v>2390</v>
      </c>
      <c r="E495" s="740" t="s">
        <v>1781</v>
      </c>
      <c r="F495" s="660" t="s">
        <v>1741</v>
      </c>
      <c r="G495" s="660" t="s">
        <v>1795</v>
      </c>
      <c r="H495" s="660" t="s">
        <v>561</v>
      </c>
      <c r="I495" s="660" t="s">
        <v>2329</v>
      </c>
      <c r="J495" s="660" t="s">
        <v>1464</v>
      </c>
      <c r="K495" s="660" t="s">
        <v>1696</v>
      </c>
      <c r="L495" s="661">
        <v>178.27</v>
      </c>
      <c r="M495" s="661">
        <v>356.54</v>
      </c>
      <c r="N495" s="660">
        <v>2</v>
      </c>
      <c r="O495" s="741">
        <v>2</v>
      </c>
      <c r="P495" s="661">
        <v>178.27</v>
      </c>
      <c r="Q495" s="676">
        <v>0.5</v>
      </c>
      <c r="R495" s="660">
        <v>1</v>
      </c>
      <c r="S495" s="676">
        <v>0.5</v>
      </c>
      <c r="T495" s="741">
        <v>1</v>
      </c>
      <c r="U495" s="699">
        <v>0.5</v>
      </c>
    </row>
    <row r="496" spans="1:21" ht="14.4" customHeight="1" x14ac:dyDescent="0.3">
      <c r="A496" s="659">
        <v>25</v>
      </c>
      <c r="B496" s="660" t="s">
        <v>1608</v>
      </c>
      <c r="C496" s="660">
        <v>89301252</v>
      </c>
      <c r="D496" s="739" t="s">
        <v>2390</v>
      </c>
      <c r="E496" s="740" t="s">
        <v>1781</v>
      </c>
      <c r="F496" s="660" t="s">
        <v>1741</v>
      </c>
      <c r="G496" s="660" t="s">
        <v>1796</v>
      </c>
      <c r="H496" s="660" t="s">
        <v>561</v>
      </c>
      <c r="I496" s="660" t="s">
        <v>1117</v>
      </c>
      <c r="J496" s="660" t="s">
        <v>1798</v>
      </c>
      <c r="K496" s="660" t="s">
        <v>1943</v>
      </c>
      <c r="L496" s="661">
        <v>117.71</v>
      </c>
      <c r="M496" s="661">
        <v>117.71</v>
      </c>
      <c r="N496" s="660">
        <v>1</v>
      </c>
      <c r="O496" s="741">
        <v>1</v>
      </c>
      <c r="P496" s="661">
        <v>117.71</v>
      </c>
      <c r="Q496" s="676">
        <v>1</v>
      </c>
      <c r="R496" s="660">
        <v>1</v>
      </c>
      <c r="S496" s="676">
        <v>1</v>
      </c>
      <c r="T496" s="741">
        <v>1</v>
      </c>
      <c r="U496" s="699">
        <v>1</v>
      </c>
    </row>
    <row r="497" spans="1:21" ht="14.4" customHeight="1" x14ac:dyDescent="0.3">
      <c r="A497" s="659">
        <v>25</v>
      </c>
      <c r="B497" s="660" t="s">
        <v>1608</v>
      </c>
      <c r="C497" s="660">
        <v>89301252</v>
      </c>
      <c r="D497" s="739" t="s">
        <v>2390</v>
      </c>
      <c r="E497" s="740" t="s">
        <v>1781</v>
      </c>
      <c r="F497" s="660" t="s">
        <v>1741</v>
      </c>
      <c r="G497" s="660" t="s">
        <v>1886</v>
      </c>
      <c r="H497" s="660" t="s">
        <v>561</v>
      </c>
      <c r="I497" s="660" t="s">
        <v>2330</v>
      </c>
      <c r="J497" s="660" t="s">
        <v>2136</v>
      </c>
      <c r="K497" s="660" t="s">
        <v>2137</v>
      </c>
      <c r="L497" s="661">
        <v>116.8</v>
      </c>
      <c r="M497" s="661">
        <v>116.8</v>
      </c>
      <c r="N497" s="660">
        <v>1</v>
      </c>
      <c r="O497" s="741">
        <v>1</v>
      </c>
      <c r="P497" s="661">
        <v>116.8</v>
      </c>
      <c r="Q497" s="676">
        <v>1</v>
      </c>
      <c r="R497" s="660">
        <v>1</v>
      </c>
      <c r="S497" s="676">
        <v>1</v>
      </c>
      <c r="T497" s="741">
        <v>1</v>
      </c>
      <c r="U497" s="699">
        <v>1</v>
      </c>
    </row>
    <row r="498" spans="1:21" ht="14.4" customHeight="1" x14ac:dyDescent="0.3">
      <c r="A498" s="659">
        <v>25</v>
      </c>
      <c r="B498" s="660" t="s">
        <v>1608</v>
      </c>
      <c r="C498" s="660">
        <v>89301252</v>
      </c>
      <c r="D498" s="739" t="s">
        <v>2390</v>
      </c>
      <c r="E498" s="740" t="s">
        <v>1781</v>
      </c>
      <c r="F498" s="660" t="s">
        <v>1741</v>
      </c>
      <c r="G498" s="660" t="s">
        <v>1791</v>
      </c>
      <c r="H498" s="660" t="s">
        <v>1229</v>
      </c>
      <c r="I498" s="660" t="s">
        <v>1475</v>
      </c>
      <c r="J498" s="660" t="s">
        <v>1476</v>
      </c>
      <c r="K498" s="660" t="s">
        <v>1477</v>
      </c>
      <c r="L498" s="661">
        <v>154.01</v>
      </c>
      <c r="M498" s="661">
        <v>2310.1499999999996</v>
      </c>
      <c r="N498" s="660">
        <v>15</v>
      </c>
      <c r="O498" s="741">
        <v>12</v>
      </c>
      <c r="P498" s="661">
        <v>1540.1</v>
      </c>
      <c r="Q498" s="676">
        <v>0.66666666666666674</v>
      </c>
      <c r="R498" s="660">
        <v>10</v>
      </c>
      <c r="S498" s="676">
        <v>0.66666666666666663</v>
      </c>
      <c r="T498" s="741">
        <v>9</v>
      </c>
      <c r="U498" s="699">
        <v>0.75</v>
      </c>
    </row>
    <row r="499" spans="1:21" ht="14.4" customHeight="1" x14ac:dyDescent="0.3">
      <c r="A499" s="659">
        <v>25</v>
      </c>
      <c r="B499" s="660" t="s">
        <v>1608</v>
      </c>
      <c r="C499" s="660">
        <v>89301252</v>
      </c>
      <c r="D499" s="739" t="s">
        <v>2390</v>
      </c>
      <c r="E499" s="740" t="s">
        <v>1781</v>
      </c>
      <c r="F499" s="660" t="s">
        <v>1741</v>
      </c>
      <c r="G499" s="660" t="s">
        <v>1791</v>
      </c>
      <c r="H499" s="660" t="s">
        <v>1229</v>
      </c>
      <c r="I499" s="660" t="s">
        <v>1822</v>
      </c>
      <c r="J499" s="660" t="s">
        <v>1823</v>
      </c>
      <c r="K499" s="660" t="s">
        <v>1824</v>
      </c>
      <c r="L499" s="661">
        <v>77.010000000000005</v>
      </c>
      <c r="M499" s="661">
        <v>616.08000000000004</v>
      </c>
      <c r="N499" s="660">
        <v>8</v>
      </c>
      <c r="O499" s="741">
        <v>4.5</v>
      </c>
      <c r="P499" s="661">
        <v>154.02000000000001</v>
      </c>
      <c r="Q499" s="676">
        <v>0.25</v>
      </c>
      <c r="R499" s="660">
        <v>2</v>
      </c>
      <c r="S499" s="676">
        <v>0.25</v>
      </c>
      <c r="T499" s="741">
        <v>1.5</v>
      </c>
      <c r="U499" s="699">
        <v>0.33333333333333331</v>
      </c>
    </row>
    <row r="500" spans="1:21" ht="14.4" customHeight="1" x14ac:dyDescent="0.3">
      <c r="A500" s="659">
        <v>25</v>
      </c>
      <c r="B500" s="660" t="s">
        <v>1608</v>
      </c>
      <c r="C500" s="660">
        <v>89301252</v>
      </c>
      <c r="D500" s="739" t="s">
        <v>2390</v>
      </c>
      <c r="E500" s="740" t="s">
        <v>1781</v>
      </c>
      <c r="F500" s="660" t="s">
        <v>1741</v>
      </c>
      <c r="G500" s="660" t="s">
        <v>1791</v>
      </c>
      <c r="H500" s="660" t="s">
        <v>561</v>
      </c>
      <c r="I500" s="660" t="s">
        <v>2045</v>
      </c>
      <c r="J500" s="660" t="s">
        <v>1476</v>
      </c>
      <c r="K500" s="660" t="s">
        <v>1477</v>
      </c>
      <c r="L500" s="661">
        <v>154.01</v>
      </c>
      <c r="M500" s="661">
        <v>616.04</v>
      </c>
      <c r="N500" s="660">
        <v>4</v>
      </c>
      <c r="O500" s="741">
        <v>3</v>
      </c>
      <c r="P500" s="661">
        <v>462.03</v>
      </c>
      <c r="Q500" s="676">
        <v>0.75</v>
      </c>
      <c r="R500" s="660">
        <v>3</v>
      </c>
      <c r="S500" s="676">
        <v>0.75</v>
      </c>
      <c r="T500" s="741">
        <v>2</v>
      </c>
      <c r="U500" s="699">
        <v>0.66666666666666663</v>
      </c>
    </row>
    <row r="501" spans="1:21" ht="14.4" customHeight="1" x14ac:dyDescent="0.3">
      <c r="A501" s="659">
        <v>25</v>
      </c>
      <c r="B501" s="660" t="s">
        <v>1608</v>
      </c>
      <c r="C501" s="660">
        <v>89301252</v>
      </c>
      <c r="D501" s="739" t="s">
        <v>2390</v>
      </c>
      <c r="E501" s="740" t="s">
        <v>1781</v>
      </c>
      <c r="F501" s="660" t="s">
        <v>1741</v>
      </c>
      <c r="G501" s="660" t="s">
        <v>2331</v>
      </c>
      <c r="H501" s="660" t="s">
        <v>561</v>
      </c>
      <c r="I501" s="660" t="s">
        <v>2332</v>
      </c>
      <c r="J501" s="660" t="s">
        <v>2333</v>
      </c>
      <c r="K501" s="660" t="s">
        <v>2334</v>
      </c>
      <c r="L501" s="661">
        <v>0</v>
      </c>
      <c r="M501" s="661">
        <v>0</v>
      </c>
      <c r="N501" s="660">
        <v>2</v>
      </c>
      <c r="O501" s="741">
        <v>2</v>
      </c>
      <c r="P501" s="661">
        <v>0</v>
      </c>
      <c r="Q501" s="676"/>
      <c r="R501" s="660">
        <v>1</v>
      </c>
      <c r="S501" s="676">
        <v>0.5</v>
      </c>
      <c r="T501" s="741">
        <v>1</v>
      </c>
      <c r="U501" s="699">
        <v>0.5</v>
      </c>
    </row>
    <row r="502" spans="1:21" ht="14.4" customHeight="1" x14ac:dyDescent="0.3">
      <c r="A502" s="659">
        <v>25</v>
      </c>
      <c r="B502" s="660" t="s">
        <v>1608</v>
      </c>
      <c r="C502" s="660">
        <v>89301252</v>
      </c>
      <c r="D502" s="739" t="s">
        <v>2390</v>
      </c>
      <c r="E502" s="740" t="s">
        <v>1781</v>
      </c>
      <c r="F502" s="660" t="s">
        <v>1741</v>
      </c>
      <c r="G502" s="660" t="s">
        <v>1792</v>
      </c>
      <c r="H502" s="660" t="s">
        <v>1229</v>
      </c>
      <c r="I502" s="660" t="s">
        <v>1793</v>
      </c>
      <c r="J502" s="660" t="s">
        <v>665</v>
      </c>
      <c r="K502" s="660" t="s">
        <v>1794</v>
      </c>
      <c r="L502" s="661">
        <v>29.78</v>
      </c>
      <c r="M502" s="661">
        <v>59.56</v>
      </c>
      <c r="N502" s="660">
        <v>2</v>
      </c>
      <c r="O502" s="741">
        <v>1.5</v>
      </c>
      <c r="P502" s="661">
        <v>29.78</v>
      </c>
      <c r="Q502" s="676">
        <v>0.5</v>
      </c>
      <c r="R502" s="660">
        <v>1</v>
      </c>
      <c r="S502" s="676">
        <v>0.5</v>
      </c>
      <c r="T502" s="741">
        <v>1</v>
      </c>
      <c r="U502" s="699">
        <v>0.66666666666666663</v>
      </c>
    </row>
    <row r="503" spans="1:21" ht="14.4" customHeight="1" x14ac:dyDescent="0.3">
      <c r="A503" s="659">
        <v>25</v>
      </c>
      <c r="B503" s="660" t="s">
        <v>1608</v>
      </c>
      <c r="C503" s="660">
        <v>89301252</v>
      </c>
      <c r="D503" s="739" t="s">
        <v>2390</v>
      </c>
      <c r="E503" s="740" t="s">
        <v>1781</v>
      </c>
      <c r="F503" s="660" t="s">
        <v>1741</v>
      </c>
      <c r="G503" s="660" t="s">
        <v>1792</v>
      </c>
      <c r="H503" s="660" t="s">
        <v>1229</v>
      </c>
      <c r="I503" s="660" t="s">
        <v>1793</v>
      </c>
      <c r="J503" s="660" t="s">
        <v>665</v>
      </c>
      <c r="K503" s="660" t="s">
        <v>1794</v>
      </c>
      <c r="L503" s="661">
        <v>25.32</v>
      </c>
      <c r="M503" s="661">
        <v>151.92000000000002</v>
      </c>
      <c r="N503" s="660">
        <v>6</v>
      </c>
      <c r="O503" s="741">
        <v>5.5</v>
      </c>
      <c r="P503" s="661">
        <v>75.960000000000008</v>
      </c>
      <c r="Q503" s="676">
        <v>0.5</v>
      </c>
      <c r="R503" s="660">
        <v>3</v>
      </c>
      <c r="S503" s="676">
        <v>0.5</v>
      </c>
      <c r="T503" s="741">
        <v>2.5</v>
      </c>
      <c r="U503" s="699">
        <v>0.45454545454545453</v>
      </c>
    </row>
    <row r="504" spans="1:21" ht="14.4" customHeight="1" x14ac:dyDescent="0.3">
      <c r="A504" s="659">
        <v>25</v>
      </c>
      <c r="B504" s="660" t="s">
        <v>1608</v>
      </c>
      <c r="C504" s="660">
        <v>89301252</v>
      </c>
      <c r="D504" s="739" t="s">
        <v>2390</v>
      </c>
      <c r="E504" s="740" t="s">
        <v>1781</v>
      </c>
      <c r="F504" s="660" t="s">
        <v>1741</v>
      </c>
      <c r="G504" s="660" t="s">
        <v>1792</v>
      </c>
      <c r="H504" s="660" t="s">
        <v>1229</v>
      </c>
      <c r="I504" s="660" t="s">
        <v>1235</v>
      </c>
      <c r="J504" s="660" t="s">
        <v>665</v>
      </c>
      <c r="K504" s="660" t="s">
        <v>1711</v>
      </c>
      <c r="L504" s="661">
        <v>59.55</v>
      </c>
      <c r="M504" s="661">
        <v>59.55</v>
      </c>
      <c r="N504" s="660">
        <v>1</v>
      </c>
      <c r="O504" s="741">
        <v>1</v>
      </c>
      <c r="P504" s="661">
        <v>59.55</v>
      </c>
      <c r="Q504" s="676">
        <v>1</v>
      </c>
      <c r="R504" s="660">
        <v>1</v>
      </c>
      <c r="S504" s="676">
        <v>1</v>
      </c>
      <c r="T504" s="741">
        <v>1</v>
      </c>
      <c r="U504" s="699">
        <v>1</v>
      </c>
    </row>
    <row r="505" spans="1:21" ht="14.4" customHeight="1" x14ac:dyDescent="0.3">
      <c r="A505" s="659">
        <v>25</v>
      </c>
      <c r="B505" s="660" t="s">
        <v>1608</v>
      </c>
      <c r="C505" s="660">
        <v>89301252</v>
      </c>
      <c r="D505" s="739" t="s">
        <v>2390</v>
      </c>
      <c r="E505" s="740" t="s">
        <v>1781</v>
      </c>
      <c r="F505" s="660" t="s">
        <v>1741</v>
      </c>
      <c r="G505" s="660" t="s">
        <v>1792</v>
      </c>
      <c r="H505" s="660" t="s">
        <v>1229</v>
      </c>
      <c r="I505" s="660" t="s">
        <v>1235</v>
      </c>
      <c r="J505" s="660" t="s">
        <v>665</v>
      </c>
      <c r="K505" s="660" t="s">
        <v>1711</v>
      </c>
      <c r="L505" s="661">
        <v>50.62</v>
      </c>
      <c r="M505" s="661">
        <v>50.62</v>
      </c>
      <c r="N505" s="660">
        <v>1</v>
      </c>
      <c r="O505" s="741">
        <v>1</v>
      </c>
      <c r="P505" s="661">
        <v>50.62</v>
      </c>
      <c r="Q505" s="676">
        <v>1</v>
      </c>
      <c r="R505" s="660">
        <v>1</v>
      </c>
      <c r="S505" s="676">
        <v>1</v>
      </c>
      <c r="T505" s="741">
        <v>1</v>
      </c>
      <c r="U505" s="699">
        <v>1</v>
      </c>
    </row>
    <row r="506" spans="1:21" ht="14.4" customHeight="1" x14ac:dyDescent="0.3">
      <c r="A506" s="659">
        <v>25</v>
      </c>
      <c r="B506" s="660" t="s">
        <v>1608</v>
      </c>
      <c r="C506" s="660">
        <v>89301252</v>
      </c>
      <c r="D506" s="739" t="s">
        <v>2390</v>
      </c>
      <c r="E506" s="740" t="s">
        <v>1781</v>
      </c>
      <c r="F506" s="660" t="s">
        <v>1741</v>
      </c>
      <c r="G506" s="660" t="s">
        <v>1792</v>
      </c>
      <c r="H506" s="660" t="s">
        <v>561</v>
      </c>
      <c r="I506" s="660" t="s">
        <v>2257</v>
      </c>
      <c r="J506" s="660" t="s">
        <v>665</v>
      </c>
      <c r="K506" s="660" t="s">
        <v>2258</v>
      </c>
      <c r="L506" s="661">
        <v>0</v>
      </c>
      <c r="M506" s="661">
        <v>0</v>
      </c>
      <c r="N506" s="660">
        <v>3</v>
      </c>
      <c r="O506" s="741">
        <v>3</v>
      </c>
      <c r="P506" s="661">
        <v>0</v>
      </c>
      <c r="Q506" s="676"/>
      <c r="R506" s="660">
        <v>1</v>
      </c>
      <c r="S506" s="676">
        <v>0.33333333333333331</v>
      </c>
      <c r="T506" s="741">
        <v>1</v>
      </c>
      <c r="U506" s="699">
        <v>0.33333333333333331</v>
      </c>
    </row>
    <row r="507" spans="1:21" ht="14.4" customHeight="1" x14ac:dyDescent="0.3">
      <c r="A507" s="659">
        <v>25</v>
      </c>
      <c r="B507" s="660" t="s">
        <v>1608</v>
      </c>
      <c r="C507" s="660">
        <v>89301252</v>
      </c>
      <c r="D507" s="739" t="s">
        <v>2390</v>
      </c>
      <c r="E507" s="740" t="s">
        <v>1781</v>
      </c>
      <c r="F507" s="660" t="s">
        <v>1741</v>
      </c>
      <c r="G507" s="660" t="s">
        <v>1792</v>
      </c>
      <c r="H507" s="660" t="s">
        <v>561</v>
      </c>
      <c r="I507" s="660" t="s">
        <v>2259</v>
      </c>
      <c r="J507" s="660" t="s">
        <v>665</v>
      </c>
      <c r="K507" s="660" t="s">
        <v>2199</v>
      </c>
      <c r="L507" s="661">
        <v>0</v>
      </c>
      <c r="M507" s="661">
        <v>0</v>
      </c>
      <c r="N507" s="660">
        <v>2</v>
      </c>
      <c r="O507" s="741">
        <v>2</v>
      </c>
      <c r="P507" s="661">
        <v>0</v>
      </c>
      <c r="Q507" s="676"/>
      <c r="R507" s="660">
        <v>1</v>
      </c>
      <c r="S507" s="676">
        <v>0.5</v>
      </c>
      <c r="T507" s="741">
        <v>1</v>
      </c>
      <c r="U507" s="699">
        <v>0.5</v>
      </c>
    </row>
    <row r="508" spans="1:21" ht="14.4" customHeight="1" x14ac:dyDescent="0.3">
      <c r="A508" s="659">
        <v>25</v>
      </c>
      <c r="B508" s="660" t="s">
        <v>1608</v>
      </c>
      <c r="C508" s="660">
        <v>89301252</v>
      </c>
      <c r="D508" s="739" t="s">
        <v>2390</v>
      </c>
      <c r="E508" s="740" t="s">
        <v>1781</v>
      </c>
      <c r="F508" s="660" t="s">
        <v>1741</v>
      </c>
      <c r="G508" s="660" t="s">
        <v>1792</v>
      </c>
      <c r="H508" s="660" t="s">
        <v>561</v>
      </c>
      <c r="I508" s="660" t="s">
        <v>664</v>
      </c>
      <c r="J508" s="660" t="s">
        <v>665</v>
      </c>
      <c r="K508" s="660" t="s">
        <v>1849</v>
      </c>
      <c r="L508" s="661">
        <v>25.32</v>
      </c>
      <c r="M508" s="661">
        <v>25.32</v>
      </c>
      <c r="N508" s="660">
        <v>1</v>
      </c>
      <c r="O508" s="741">
        <v>1</v>
      </c>
      <c r="P508" s="661"/>
      <c r="Q508" s="676">
        <v>0</v>
      </c>
      <c r="R508" s="660"/>
      <c r="S508" s="676">
        <v>0</v>
      </c>
      <c r="T508" s="741"/>
      <c r="U508" s="699">
        <v>0</v>
      </c>
    </row>
    <row r="509" spans="1:21" ht="14.4" customHeight="1" x14ac:dyDescent="0.3">
      <c r="A509" s="659">
        <v>25</v>
      </c>
      <c r="B509" s="660" t="s">
        <v>1608</v>
      </c>
      <c r="C509" s="660">
        <v>89301252</v>
      </c>
      <c r="D509" s="739" t="s">
        <v>2390</v>
      </c>
      <c r="E509" s="740" t="s">
        <v>1781</v>
      </c>
      <c r="F509" s="660" t="s">
        <v>1741</v>
      </c>
      <c r="G509" s="660" t="s">
        <v>2335</v>
      </c>
      <c r="H509" s="660" t="s">
        <v>561</v>
      </c>
      <c r="I509" s="660" t="s">
        <v>2336</v>
      </c>
      <c r="J509" s="660" t="s">
        <v>2337</v>
      </c>
      <c r="K509" s="660" t="s">
        <v>2338</v>
      </c>
      <c r="L509" s="661">
        <v>0</v>
      </c>
      <c r="M509" s="661">
        <v>0</v>
      </c>
      <c r="N509" s="660">
        <v>1</v>
      </c>
      <c r="O509" s="741">
        <v>1</v>
      </c>
      <c r="P509" s="661">
        <v>0</v>
      </c>
      <c r="Q509" s="676"/>
      <c r="R509" s="660">
        <v>1</v>
      </c>
      <c r="S509" s="676">
        <v>1</v>
      </c>
      <c r="T509" s="741">
        <v>1</v>
      </c>
      <c r="U509" s="699">
        <v>1</v>
      </c>
    </row>
    <row r="510" spans="1:21" ht="14.4" customHeight="1" x14ac:dyDescent="0.3">
      <c r="A510" s="659">
        <v>25</v>
      </c>
      <c r="B510" s="660" t="s">
        <v>1608</v>
      </c>
      <c r="C510" s="660">
        <v>89301252</v>
      </c>
      <c r="D510" s="739" t="s">
        <v>2390</v>
      </c>
      <c r="E510" s="740" t="s">
        <v>1781</v>
      </c>
      <c r="F510" s="660" t="s">
        <v>1742</v>
      </c>
      <c r="G510" s="660" t="s">
        <v>1933</v>
      </c>
      <c r="H510" s="660" t="s">
        <v>561</v>
      </c>
      <c r="I510" s="660" t="s">
        <v>2339</v>
      </c>
      <c r="J510" s="660" t="s">
        <v>1935</v>
      </c>
      <c r="K510" s="660"/>
      <c r="L510" s="661">
        <v>0</v>
      </c>
      <c r="M510" s="661">
        <v>0</v>
      </c>
      <c r="N510" s="660">
        <v>1</v>
      </c>
      <c r="O510" s="741">
        <v>1</v>
      </c>
      <c r="P510" s="661"/>
      <c r="Q510" s="676"/>
      <c r="R510" s="660"/>
      <c r="S510" s="676">
        <v>0</v>
      </c>
      <c r="T510" s="741"/>
      <c r="U510" s="699">
        <v>0</v>
      </c>
    </row>
    <row r="511" spans="1:21" ht="14.4" customHeight="1" x14ac:dyDescent="0.3">
      <c r="A511" s="659">
        <v>25</v>
      </c>
      <c r="B511" s="660" t="s">
        <v>1608</v>
      </c>
      <c r="C511" s="660">
        <v>89301252</v>
      </c>
      <c r="D511" s="739" t="s">
        <v>2390</v>
      </c>
      <c r="E511" s="740" t="s">
        <v>1782</v>
      </c>
      <c r="F511" s="660" t="s">
        <v>1741</v>
      </c>
      <c r="G511" s="660" t="s">
        <v>1787</v>
      </c>
      <c r="H511" s="660" t="s">
        <v>561</v>
      </c>
      <c r="I511" s="660" t="s">
        <v>1788</v>
      </c>
      <c r="J511" s="660" t="s">
        <v>1691</v>
      </c>
      <c r="K511" s="660" t="s">
        <v>1789</v>
      </c>
      <c r="L511" s="661">
        <v>0</v>
      </c>
      <c r="M511" s="661">
        <v>0</v>
      </c>
      <c r="N511" s="660">
        <v>1</v>
      </c>
      <c r="O511" s="741">
        <v>1</v>
      </c>
      <c r="P511" s="661">
        <v>0</v>
      </c>
      <c r="Q511" s="676"/>
      <c r="R511" s="660">
        <v>1</v>
      </c>
      <c r="S511" s="676">
        <v>1</v>
      </c>
      <c r="T511" s="741">
        <v>1</v>
      </c>
      <c r="U511" s="699">
        <v>1</v>
      </c>
    </row>
    <row r="512" spans="1:21" ht="14.4" customHeight="1" x14ac:dyDescent="0.3">
      <c r="A512" s="659">
        <v>25</v>
      </c>
      <c r="B512" s="660" t="s">
        <v>1608</v>
      </c>
      <c r="C512" s="660">
        <v>89301252</v>
      </c>
      <c r="D512" s="739" t="s">
        <v>2390</v>
      </c>
      <c r="E512" s="740" t="s">
        <v>1782</v>
      </c>
      <c r="F512" s="660" t="s">
        <v>1741</v>
      </c>
      <c r="G512" s="660" t="s">
        <v>1787</v>
      </c>
      <c r="H512" s="660" t="s">
        <v>561</v>
      </c>
      <c r="I512" s="660" t="s">
        <v>1401</v>
      </c>
      <c r="J512" s="660" t="s">
        <v>1691</v>
      </c>
      <c r="K512" s="660" t="s">
        <v>1692</v>
      </c>
      <c r="L512" s="661">
        <v>156.86000000000001</v>
      </c>
      <c r="M512" s="661">
        <v>784.30000000000007</v>
      </c>
      <c r="N512" s="660">
        <v>5</v>
      </c>
      <c r="O512" s="741">
        <v>5</v>
      </c>
      <c r="P512" s="661">
        <v>627.44000000000005</v>
      </c>
      <c r="Q512" s="676">
        <v>0.8</v>
      </c>
      <c r="R512" s="660">
        <v>4</v>
      </c>
      <c r="S512" s="676">
        <v>0.8</v>
      </c>
      <c r="T512" s="741">
        <v>4</v>
      </c>
      <c r="U512" s="699">
        <v>0.8</v>
      </c>
    </row>
    <row r="513" spans="1:21" ht="14.4" customHeight="1" x14ac:dyDescent="0.3">
      <c r="A513" s="659">
        <v>25</v>
      </c>
      <c r="B513" s="660" t="s">
        <v>1608</v>
      </c>
      <c r="C513" s="660">
        <v>89301252</v>
      </c>
      <c r="D513" s="739" t="s">
        <v>2390</v>
      </c>
      <c r="E513" s="740" t="s">
        <v>1782</v>
      </c>
      <c r="F513" s="660" t="s">
        <v>1741</v>
      </c>
      <c r="G513" s="660" t="s">
        <v>1787</v>
      </c>
      <c r="H513" s="660" t="s">
        <v>561</v>
      </c>
      <c r="I513" s="660" t="s">
        <v>1790</v>
      </c>
      <c r="J513" s="660" t="s">
        <v>1691</v>
      </c>
      <c r="K513" s="660" t="s">
        <v>1692</v>
      </c>
      <c r="L513" s="661">
        <v>156.86000000000001</v>
      </c>
      <c r="M513" s="661">
        <v>156.86000000000001</v>
      </c>
      <c r="N513" s="660">
        <v>1</v>
      </c>
      <c r="O513" s="741">
        <v>1</v>
      </c>
      <c r="P513" s="661">
        <v>156.86000000000001</v>
      </c>
      <c r="Q513" s="676">
        <v>1</v>
      </c>
      <c r="R513" s="660">
        <v>1</v>
      </c>
      <c r="S513" s="676">
        <v>1</v>
      </c>
      <c r="T513" s="741">
        <v>1</v>
      </c>
      <c r="U513" s="699">
        <v>1</v>
      </c>
    </row>
    <row r="514" spans="1:21" ht="14.4" customHeight="1" x14ac:dyDescent="0.3">
      <c r="A514" s="659">
        <v>25</v>
      </c>
      <c r="B514" s="660" t="s">
        <v>1608</v>
      </c>
      <c r="C514" s="660">
        <v>89301252</v>
      </c>
      <c r="D514" s="739" t="s">
        <v>2390</v>
      </c>
      <c r="E514" s="740" t="s">
        <v>1782</v>
      </c>
      <c r="F514" s="660" t="s">
        <v>1741</v>
      </c>
      <c r="G514" s="660" t="s">
        <v>2009</v>
      </c>
      <c r="H514" s="660" t="s">
        <v>561</v>
      </c>
      <c r="I514" s="660" t="s">
        <v>2200</v>
      </c>
      <c r="J514" s="660" t="s">
        <v>2201</v>
      </c>
      <c r="K514" s="660" t="s">
        <v>2202</v>
      </c>
      <c r="L514" s="661">
        <v>0</v>
      </c>
      <c r="M514" s="661">
        <v>0</v>
      </c>
      <c r="N514" s="660">
        <v>3</v>
      </c>
      <c r="O514" s="741">
        <v>3</v>
      </c>
      <c r="P514" s="661"/>
      <c r="Q514" s="676"/>
      <c r="R514" s="660"/>
      <c r="S514" s="676">
        <v>0</v>
      </c>
      <c r="T514" s="741"/>
      <c r="U514" s="699">
        <v>0</v>
      </c>
    </row>
    <row r="515" spans="1:21" ht="14.4" customHeight="1" x14ac:dyDescent="0.3">
      <c r="A515" s="659">
        <v>25</v>
      </c>
      <c r="B515" s="660" t="s">
        <v>1608</v>
      </c>
      <c r="C515" s="660">
        <v>89301252</v>
      </c>
      <c r="D515" s="739" t="s">
        <v>2390</v>
      </c>
      <c r="E515" s="740" t="s">
        <v>1782</v>
      </c>
      <c r="F515" s="660" t="s">
        <v>1741</v>
      </c>
      <c r="G515" s="660" t="s">
        <v>1791</v>
      </c>
      <c r="H515" s="660" t="s">
        <v>1229</v>
      </c>
      <c r="I515" s="660" t="s">
        <v>1475</v>
      </c>
      <c r="J515" s="660" t="s">
        <v>1476</v>
      </c>
      <c r="K515" s="660" t="s">
        <v>1477</v>
      </c>
      <c r="L515" s="661">
        <v>154.01</v>
      </c>
      <c r="M515" s="661">
        <v>308.02</v>
      </c>
      <c r="N515" s="660">
        <v>2</v>
      </c>
      <c r="O515" s="741">
        <v>2</v>
      </c>
      <c r="P515" s="661">
        <v>154.01</v>
      </c>
      <c r="Q515" s="676">
        <v>0.5</v>
      </c>
      <c r="R515" s="660">
        <v>1</v>
      </c>
      <c r="S515" s="676">
        <v>0.5</v>
      </c>
      <c r="T515" s="741">
        <v>1</v>
      </c>
      <c r="U515" s="699">
        <v>0.5</v>
      </c>
    </row>
    <row r="516" spans="1:21" ht="14.4" customHeight="1" x14ac:dyDescent="0.3">
      <c r="A516" s="659">
        <v>25</v>
      </c>
      <c r="B516" s="660" t="s">
        <v>1608</v>
      </c>
      <c r="C516" s="660">
        <v>89301252</v>
      </c>
      <c r="D516" s="739" t="s">
        <v>2390</v>
      </c>
      <c r="E516" s="740" t="s">
        <v>1782</v>
      </c>
      <c r="F516" s="660" t="s">
        <v>1741</v>
      </c>
      <c r="G516" s="660" t="s">
        <v>1792</v>
      </c>
      <c r="H516" s="660" t="s">
        <v>1229</v>
      </c>
      <c r="I516" s="660" t="s">
        <v>1793</v>
      </c>
      <c r="J516" s="660" t="s">
        <v>665</v>
      </c>
      <c r="K516" s="660" t="s">
        <v>1794</v>
      </c>
      <c r="L516" s="661">
        <v>25.32</v>
      </c>
      <c r="M516" s="661">
        <v>50.64</v>
      </c>
      <c r="N516" s="660">
        <v>2</v>
      </c>
      <c r="O516" s="741">
        <v>2</v>
      </c>
      <c r="P516" s="661">
        <v>25.32</v>
      </c>
      <c r="Q516" s="676">
        <v>0.5</v>
      </c>
      <c r="R516" s="660">
        <v>1</v>
      </c>
      <c r="S516" s="676">
        <v>0.5</v>
      </c>
      <c r="T516" s="741">
        <v>1</v>
      </c>
      <c r="U516" s="699">
        <v>0.5</v>
      </c>
    </row>
    <row r="517" spans="1:21" ht="14.4" customHeight="1" x14ac:dyDescent="0.3">
      <c r="A517" s="659">
        <v>25</v>
      </c>
      <c r="B517" s="660" t="s">
        <v>1608</v>
      </c>
      <c r="C517" s="660">
        <v>89301252</v>
      </c>
      <c r="D517" s="739" t="s">
        <v>2390</v>
      </c>
      <c r="E517" s="740" t="s">
        <v>1782</v>
      </c>
      <c r="F517" s="660" t="s">
        <v>1741</v>
      </c>
      <c r="G517" s="660" t="s">
        <v>1792</v>
      </c>
      <c r="H517" s="660" t="s">
        <v>561</v>
      </c>
      <c r="I517" s="660" t="s">
        <v>2340</v>
      </c>
      <c r="J517" s="660" t="s">
        <v>665</v>
      </c>
      <c r="K517" s="660" t="s">
        <v>2341</v>
      </c>
      <c r="L517" s="661">
        <v>0</v>
      </c>
      <c r="M517" s="661">
        <v>0</v>
      </c>
      <c r="N517" s="660">
        <v>1</v>
      </c>
      <c r="O517" s="741">
        <v>1</v>
      </c>
      <c r="P517" s="661"/>
      <c r="Q517" s="676"/>
      <c r="R517" s="660"/>
      <c r="S517" s="676">
        <v>0</v>
      </c>
      <c r="T517" s="741"/>
      <c r="U517" s="699">
        <v>0</v>
      </c>
    </row>
    <row r="518" spans="1:21" ht="14.4" customHeight="1" x14ac:dyDescent="0.3">
      <c r="A518" s="659">
        <v>25</v>
      </c>
      <c r="B518" s="660" t="s">
        <v>1608</v>
      </c>
      <c r="C518" s="660">
        <v>89305252</v>
      </c>
      <c r="D518" s="739" t="s">
        <v>2391</v>
      </c>
      <c r="E518" s="740" t="s">
        <v>1755</v>
      </c>
      <c r="F518" s="660" t="s">
        <v>1741</v>
      </c>
      <c r="G518" s="660" t="s">
        <v>1787</v>
      </c>
      <c r="H518" s="660" t="s">
        <v>561</v>
      </c>
      <c r="I518" s="660" t="s">
        <v>1401</v>
      </c>
      <c r="J518" s="660" t="s">
        <v>1691</v>
      </c>
      <c r="K518" s="660" t="s">
        <v>1692</v>
      </c>
      <c r="L518" s="661">
        <v>333.31</v>
      </c>
      <c r="M518" s="661">
        <v>333.31</v>
      </c>
      <c r="N518" s="660">
        <v>1</v>
      </c>
      <c r="O518" s="741">
        <v>0.5</v>
      </c>
      <c r="P518" s="661">
        <v>333.31</v>
      </c>
      <c r="Q518" s="676">
        <v>1</v>
      </c>
      <c r="R518" s="660">
        <v>1</v>
      </c>
      <c r="S518" s="676">
        <v>1</v>
      </c>
      <c r="T518" s="741">
        <v>0.5</v>
      </c>
      <c r="U518" s="699">
        <v>1</v>
      </c>
    </row>
    <row r="519" spans="1:21" ht="14.4" customHeight="1" x14ac:dyDescent="0.3">
      <c r="A519" s="659">
        <v>25</v>
      </c>
      <c r="B519" s="660" t="s">
        <v>1608</v>
      </c>
      <c r="C519" s="660">
        <v>89305252</v>
      </c>
      <c r="D519" s="739" t="s">
        <v>2391</v>
      </c>
      <c r="E519" s="740" t="s">
        <v>1755</v>
      </c>
      <c r="F519" s="660" t="s">
        <v>1741</v>
      </c>
      <c r="G519" s="660" t="s">
        <v>1787</v>
      </c>
      <c r="H519" s="660" t="s">
        <v>561</v>
      </c>
      <c r="I519" s="660" t="s">
        <v>1401</v>
      </c>
      <c r="J519" s="660" t="s">
        <v>1691</v>
      </c>
      <c r="K519" s="660" t="s">
        <v>1692</v>
      </c>
      <c r="L519" s="661">
        <v>156.86000000000001</v>
      </c>
      <c r="M519" s="661">
        <v>313.72000000000003</v>
      </c>
      <c r="N519" s="660">
        <v>2</v>
      </c>
      <c r="O519" s="741">
        <v>2</v>
      </c>
      <c r="P519" s="661">
        <v>156.86000000000001</v>
      </c>
      <c r="Q519" s="676">
        <v>0.5</v>
      </c>
      <c r="R519" s="660">
        <v>1</v>
      </c>
      <c r="S519" s="676">
        <v>0.5</v>
      </c>
      <c r="T519" s="741">
        <v>1</v>
      </c>
      <c r="U519" s="699">
        <v>0.5</v>
      </c>
    </row>
    <row r="520" spans="1:21" ht="14.4" customHeight="1" x14ac:dyDescent="0.3">
      <c r="A520" s="659">
        <v>25</v>
      </c>
      <c r="B520" s="660" t="s">
        <v>1608</v>
      </c>
      <c r="C520" s="660">
        <v>89305252</v>
      </c>
      <c r="D520" s="739" t="s">
        <v>2391</v>
      </c>
      <c r="E520" s="740" t="s">
        <v>1755</v>
      </c>
      <c r="F520" s="660" t="s">
        <v>1741</v>
      </c>
      <c r="G520" s="660" t="s">
        <v>1791</v>
      </c>
      <c r="H520" s="660" t="s">
        <v>1229</v>
      </c>
      <c r="I520" s="660" t="s">
        <v>1475</v>
      </c>
      <c r="J520" s="660" t="s">
        <v>1476</v>
      </c>
      <c r="K520" s="660" t="s">
        <v>1477</v>
      </c>
      <c r="L520" s="661">
        <v>154.01</v>
      </c>
      <c r="M520" s="661">
        <v>154.01</v>
      </c>
      <c r="N520" s="660">
        <v>1</v>
      </c>
      <c r="O520" s="741">
        <v>1</v>
      </c>
      <c r="P520" s="661"/>
      <c r="Q520" s="676">
        <v>0</v>
      </c>
      <c r="R520" s="660"/>
      <c r="S520" s="676">
        <v>0</v>
      </c>
      <c r="T520" s="741"/>
      <c r="U520" s="699">
        <v>0</v>
      </c>
    </row>
    <row r="521" spans="1:21" ht="14.4" customHeight="1" x14ac:dyDescent="0.3">
      <c r="A521" s="659">
        <v>25</v>
      </c>
      <c r="B521" s="660" t="s">
        <v>1608</v>
      </c>
      <c r="C521" s="660">
        <v>89305252</v>
      </c>
      <c r="D521" s="739" t="s">
        <v>2391</v>
      </c>
      <c r="E521" s="740" t="s">
        <v>1755</v>
      </c>
      <c r="F521" s="660" t="s">
        <v>1741</v>
      </c>
      <c r="G521" s="660" t="s">
        <v>1792</v>
      </c>
      <c r="H521" s="660" t="s">
        <v>1229</v>
      </c>
      <c r="I521" s="660" t="s">
        <v>1793</v>
      </c>
      <c r="J521" s="660" t="s">
        <v>665</v>
      </c>
      <c r="K521" s="660" t="s">
        <v>1794</v>
      </c>
      <c r="L521" s="661">
        <v>48.31</v>
      </c>
      <c r="M521" s="661">
        <v>96.62</v>
      </c>
      <c r="N521" s="660">
        <v>2</v>
      </c>
      <c r="O521" s="741">
        <v>1.5</v>
      </c>
      <c r="P521" s="661">
        <v>48.31</v>
      </c>
      <c r="Q521" s="676">
        <v>0.5</v>
      </c>
      <c r="R521" s="660">
        <v>1</v>
      </c>
      <c r="S521" s="676">
        <v>0.5</v>
      </c>
      <c r="T521" s="741">
        <v>0.5</v>
      </c>
      <c r="U521" s="699">
        <v>0.33333333333333331</v>
      </c>
    </row>
    <row r="522" spans="1:21" ht="14.4" customHeight="1" x14ac:dyDescent="0.3">
      <c r="A522" s="659">
        <v>25</v>
      </c>
      <c r="B522" s="660" t="s">
        <v>1608</v>
      </c>
      <c r="C522" s="660">
        <v>89305252</v>
      </c>
      <c r="D522" s="739" t="s">
        <v>2391</v>
      </c>
      <c r="E522" s="740" t="s">
        <v>1759</v>
      </c>
      <c r="F522" s="660" t="s">
        <v>1741</v>
      </c>
      <c r="G522" s="660" t="s">
        <v>1787</v>
      </c>
      <c r="H522" s="660" t="s">
        <v>561</v>
      </c>
      <c r="I522" s="660" t="s">
        <v>1401</v>
      </c>
      <c r="J522" s="660" t="s">
        <v>1691</v>
      </c>
      <c r="K522" s="660" t="s">
        <v>1692</v>
      </c>
      <c r="L522" s="661">
        <v>333.31</v>
      </c>
      <c r="M522" s="661">
        <v>2666.48</v>
      </c>
      <c r="N522" s="660">
        <v>8</v>
      </c>
      <c r="O522" s="741">
        <v>7.5</v>
      </c>
      <c r="P522" s="661">
        <v>999.93000000000006</v>
      </c>
      <c r="Q522" s="676">
        <v>0.375</v>
      </c>
      <c r="R522" s="660">
        <v>3</v>
      </c>
      <c r="S522" s="676">
        <v>0.375</v>
      </c>
      <c r="T522" s="741">
        <v>2.5</v>
      </c>
      <c r="U522" s="699">
        <v>0.33333333333333331</v>
      </c>
    </row>
    <row r="523" spans="1:21" ht="14.4" customHeight="1" x14ac:dyDescent="0.3">
      <c r="A523" s="659">
        <v>25</v>
      </c>
      <c r="B523" s="660" t="s">
        <v>1608</v>
      </c>
      <c r="C523" s="660">
        <v>89305252</v>
      </c>
      <c r="D523" s="739" t="s">
        <v>2391</v>
      </c>
      <c r="E523" s="740" t="s">
        <v>1759</v>
      </c>
      <c r="F523" s="660" t="s">
        <v>1741</v>
      </c>
      <c r="G523" s="660" t="s">
        <v>1787</v>
      </c>
      <c r="H523" s="660" t="s">
        <v>561</v>
      </c>
      <c r="I523" s="660" t="s">
        <v>1401</v>
      </c>
      <c r="J523" s="660" t="s">
        <v>1691</v>
      </c>
      <c r="K523" s="660" t="s">
        <v>1692</v>
      </c>
      <c r="L523" s="661">
        <v>156.86000000000001</v>
      </c>
      <c r="M523" s="661">
        <v>1882.3200000000002</v>
      </c>
      <c r="N523" s="660">
        <v>12</v>
      </c>
      <c r="O523" s="741">
        <v>11</v>
      </c>
      <c r="P523" s="661">
        <v>1098.02</v>
      </c>
      <c r="Q523" s="676">
        <v>0.58333333333333326</v>
      </c>
      <c r="R523" s="660">
        <v>7</v>
      </c>
      <c r="S523" s="676">
        <v>0.58333333333333337</v>
      </c>
      <c r="T523" s="741">
        <v>6</v>
      </c>
      <c r="U523" s="699">
        <v>0.54545454545454541</v>
      </c>
    </row>
    <row r="524" spans="1:21" ht="14.4" customHeight="1" x14ac:dyDescent="0.3">
      <c r="A524" s="659">
        <v>25</v>
      </c>
      <c r="B524" s="660" t="s">
        <v>1608</v>
      </c>
      <c r="C524" s="660">
        <v>89305252</v>
      </c>
      <c r="D524" s="739" t="s">
        <v>2391</v>
      </c>
      <c r="E524" s="740" t="s">
        <v>1759</v>
      </c>
      <c r="F524" s="660" t="s">
        <v>1741</v>
      </c>
      <c r="G524" s="660" t="s">
        <v>1787</v>
      </c>
      <c r="H524" s="660" t="s">
        <v>561</v>
      </c>
      <c r="I524" s="660" t="s">
        <v>1790</v>
      </c>
      <c r="J524" s="660" t="s">
        <v>1691</v>
      </c>
      <c r="K524" s="660" t="s">
        <v>1692</v>
      </c>
      <c r="L524" s="661">
        <v>333.31</v>
      </c>
      <c r="M524" s="661">
        <v>333.31</v>
      </c>
      <c r="N524" s="660">
        <v>1</v>
      </c>
      <c r="O524" s="741">
        <v>1</v>
      </c>
      <c r="P524" s="661">
        <v>333.31</v>
      </c>
      <c r="Q524" s="676">
        <v>1</v>
      </c>
      <c r="R524" s="660">
        <v>1</v>
      </c>
      <c r="S524" s="676">
        <v>1</v>
      </c>
      <c r="T524" s="741">
        <v>1</v>
      </c>
      <c r="U524" s="699">
        <v>1</v>
      </c>
    </row>
    <row r="525" spans="1:21" ht="14.4" customHeight="1" x14ac:dyDescent="0.3">
      <c r="A525" s="659">
        <v>25</v>
      </c>
      <c r="B525" s="660" t="s">
        <v>1608</v>
      </c>
      <c r="C525" s="660">
        <v>89305252</v>
      </c>
      <c r="D525" s="739" t="s">
        <v>2391</v>
      </c>
      <c r="E525" s="740" t="s">
        <v>1759</v>
      </c>
      <c r="F525" s="660" t="s">
        <v>1741</v>
      </c>
      <c r="G525" s="660" t="s">
        <v>1787</v>
      </c>
      <c r="H525" s="660" t="s">
        <v>561</v>
      </c>
      <c r="I525" s="660" t="s">
        <v>1790</v>
      </c>
      <c r="J525" s="660" t="s">
        <v>1691</v>
      </c>
      <c r="K525" s="660" t="s">
        <v>1692</v>
      </c>
      <c r="L525" s="661">
        <v>156.86000000000001</v>
      </c>
      <c r="M525" s="661">
        <v>313.72000000000003</v>
      </c>
      <c r="N525" s="660">
        <v>2</v>
      </c>
      <c r="O525" s="741">
        <v>2</v>
      </c>
      <c r="P525" s="661"/>
      <c r="Q525" s="676">
        <v>0</v>
      </c>
      <c r="R525" s="660"/>
      <c r="S525" s="676">
        <v>0</v>
      </c>
      <c r="T525" s="741"/>
      <c r="U525" s="699">
        <v>0</v>
      </c>
    </row>
    <row r="526" spans="1:21" ht="14.4" customHeight="1" x14ac:dyDescent="0.3">
      <c r="A526" s="659">
        <v>25</v>
      </c>
      <c r="B526" s="660" t="s">
        <v>1608</v>
      </c>
      <c r="C526" s="660">
        <v>89305252</v>
      </c>
      <c r="D526" s="739" t="s">
        <v>2391</v>
      </c>
      <c r="E526" s="740" t="s">
        <v>1759</v>
      </c>
      <c r="F526" s="660" t="s">
        <v>1741</v>
      </c>
      <c r="G526" s="660" t="s">
        <v>1795</v>
      </c>
      <c r="H526" s="660" t="s">
        <v>1229</v>
      </c>
      <c r="I526" s="660" t="s">
        <v>1863</v>
      </c>
      <c r="J526" s="660" t="s">
        <v>1864</v>
      </c>
      <c r="K526" s="660" t="s">
        <v>1865</v>
      </c>
      <c r="L526" s="661">
        <v>89.14</v>
      </c>
      <c r="M526" s="661">
        <v>89.14</v>
      </c>
      <c r="N526" s="660">
        <v>1</v>
      </c>
      <c r="O526" s="741">
        <v>0.5</v>
      </c>
      <c r="P526" s="661">
        <v>89.14</v>
      </c>
      <c r="Q526" s="676">
        <v>1</v>
      </c>
      <c r="R526" s="660">
        <v>1</v>
      </c>
      <c r="S526" s="676">
        <v>1</v>
      </c>
      <c r="T526" s="741">
        <v>0.5</v>
      </c>
      <c r="U526" s="699">
        <v>1</v>
      </c>
    </row>
    <row r="527" spans="1:21" ht="14.4" customHeight="1" x14ac:dyDescent="0.3">
      <c r="A527" s="659">
        <v>25</v>
      </c>
      <c r="B527" s="660" t="s">
        <v>1608</v>
      </c>
      <c r="C527" s="660">
        <v>89305252</v>
      </c>
      <c r="D527" s="739" t="s">
        <v>2391</v>
      </c>
      <c r="E527" s="740" t="s">
        <v>1759</v>
      </c>
      <c r="F527" s="660" t="s">
        <v>1741</v>
      </c>
      <c r="G527" s="660" t="s">
        <v>1796</v>
      </c>
      <c r="H527" s="660" t="s">
        <v>561</v>
      </c>
      <c r="I527" s="660" t="s">
        <v>2342</v>
      </c>
      <c r="J527" s="660" t="s">
        <v>2343</v>
      </c>
      <c r="K527" s="660" t="s">
        <v>2344</v>
      </c>
      <c r="L527" s="661">
        <v>0</v>
      </c>
      <c r="M527" s="661">
        <v>0</v>
      </c>
      <c r="N527" s="660">
        <v>1</v>
      </c>
      <c r="O527" s="741">
        <v>0.5</v>
      </c>
      <c r="P527" s="661">
        <v>0</v>
      </c>
      <c r="Q527" s="676"/>
      <c r="R527" s="660">
        <v>1</v>
      </c>
      <c r="S527" s="676">
        <v>1</v>
      </c>
      <c r="T527" s="741">
        <v>0.5</v>
      </c>
      <c r="U527" s="699">
        <v>1</v>
      </c>
    </row>
    <row r="528" spans="1:21" ht="14.4" customHeight="1" x14ac:dyDescent="0.3">
      <c r="A528" s="659">
        <v>25</v>
      </c>
      <c r="B528" s="660" t="s">
        <v>1608</v>
      </c>
      <c r="C528" s="660">
        <v>89305252</v>
      </c>
      <c r="D528" s="739" t="s">
        <v>2391</v>
      </c>
      <c r="E528" s="740" t="s">
        <v>1759</v>
      </c>
      <c r="F528" s="660" t="s">
        <v>1741</v>
      </c>
      <c r="G528" s="660" t="s">
        <v>1791</v>
      </c>
      <c r="H528" s="660" t="s">
        <v>1229</v>
      </c>
      <c r="I528" s="660" t="s">
        <v>1475</v>
      </c>
      <c r="J528" s="660" t="s">
        <v>1476</v>
      </c>
      <c r="K528" s="660" t="s">
        <v>1477</v>
      </c>
      <c r="L528" s="661">
        <v>154.01</v>
      </c>
      <c r="M528" s="661">
        <v>616.04</v>
      </c>
      <c r="N528" s="660">
        <v>4</v>
      </c>
      <c r="O528" s="741">
        <v>3</v>
      </c>
      <c r="P528" s="661"/>
      <c r="Q528" s="676">
        <v>0</v>
      </c>
      <c r="R528" s="660"/>
      <c r="S528" s="676">
        <v>0</v>
      </c>
      <c r="T528" s="741"/>
      <c r="U528" s="699">
        <v>0</v>
      </c>
    </row>
    <row r="529" spans="1:21" ht="14.4" customHeight="1" x14ac:dyDescent="0.3">
      <c r="A529" s="659">
        <v>25</v>
      </c>
      <c r="B529" s="660" t="s">
        <v>1608</v>
      </c>
      <c r="C529" s="660">
        <v>89305252</v>
      </c>
      <c r="D529" s="739" t="s">
        <v>2391</v>
      </c>
      <c r="E529" s="740" t="s">
        <v>1759</v>
      </c>
      <c r="F529" s="660" t="s">
        <v>1741</v>
      </c>
      <c r="G529" s="660" t="s">
        <v>1792</v>
      </c>
      <c r="H529" s="660" t="s">
        <v>1229</v>
      </c>
      <c r="I529" s="660" t="s">
        <v>1793</v>
      </c>
      <c r="J529" s="660" t="s">
        <v>665</v>
      </c>
      <c r="K529" s="660" t="s">
        <v>1794</v>
      </c>
      <c r="L529" s="661">
        <v>48.31</v>
      </c>
      <c r="M529" s="661">
        <v>48.31</v>
      </c>
      <c r="N529" s="660">
        <v>1</v>
      </c>
      <c r="O529" s="741">
        <v>1</v>
      </c>
      <c r="P529" s="661"/>
      <c r="Q529" s="676">
        <v>0</v>
      </c>
      <c r="R529" s="660"/>
      <c r="S529" s="676">
        <v>0</v>
      </c>
      <c r="T529" s="741"/>
      <c r="U529" s="699">
        <v>0</v>
      </c>
    </row>
    <row r="530" spans="1:21" ht="14.4" customHeight="1" x14ac:dyDescent="0.3">
      <c r="A530" s="659">
        <v>25</v>
      </c>
      <c r="B530" s="660" t="s">
        <v>1608</v>
      </c>
      <c r="C530" s="660">
        <v>89305252</v>
      </c>
      <c r="D530" s="739" t="s">
        <v>2391</v>
      </c>
      <c r="E530" s="740" t="s">
        <v>1759</v>
      </c>
      <c r="F530" s="660" t="s">
        <v>1741</v>
      </c>
      <c r="G530" s="660" t="s">
        <v>1814</v>
      </c>
      <c r="H530" s="660" t="s">
        <v>561</v>
      </c>
      <c r="I530" s="660" t="s">
        <v>1978</v>
      </c>
      <c r="J530" s="660" t="s">
        <v>1200</v>
      </c>
      <c r="K530" s="660" t="s">
        <v>1979</v>
      </c>
      <c r="L530" s="661">
        <v>56.69</v>
      </c>
      <c r="M530" s="661">
        <v>56.69</v>
      </c>
      <c r="N530" s="660">
        <v>1</v>
      </c>
      <c r="O530" s="741">
        <v>0.5</v>
      </c>
      <c r="P530" s="661">
        <v>56.69</v>
      </c>
      <c r="Q530" s="676">
        <v>1</v>
      </c>
      <c r="R530" s="660">
        <v>1</v>
      </c>
      <c r="S530" s="676">
        <v>1</v>
      </c>
      <c r="T530" s="741">
        <v>0.5</v>
      </c>
      <c r="U530" s="699">
        <v>1</v>
      </c>
    </row>
    <row r="531" spans="1:21" ht="14.4" customHeight="1" x14ac:dyDescent="0.3">
      <c r="A531" s="659">
        <v>25</v>
      </c>
      <c r="B531" s="660" t="s">
        <v>1608</v>
      </c>
      <c r="C531" s="660">
        <v>89305252</v>
      </c>
      <c r="D531" s="739" t="s">
        <v>2391</v>
      </c>
      <c r="E531" s="740" t="s">
        <v>1762</v>
      </c>
      <c r="F531" s="660" t="s">
        <v>1741</v>
      </c>
      <c r="G531" s="660" t="s">
        <v>1787</v>
      </c>
      <c r="H531" s="660" t="s">
        <v>561</v>
      </c>
      <c r="I531" s="660" t="s">
        <v>1401</v>
      </c>
      <c r="J531" s="660" t="s">
        <v>1691</v>
      </c>
      <c r="K531" s="660" t="s">
        <v>1692</v>
      </c>
      <c r="L531" s="661">
        <v>333.31</v>
      </c>
      <c r="M531" s="661">
        <v>999.93000000000006</v>
      </c>
      <c r="N531" s="660">
        <v>3</v>
      </c>
      <c r="O531" s="741">
        <v>3</v>
      </c>
      <c r="P531" s="661">
        <v>666.62</v>
      </c>
      <c r="Q531" s="676">
        <v>0.66666666666666663</v>
      </c>
      <c r="R531" s="660">
        <v>2</v>
      </c>
      <c r="S531" s="676">
        <v>0.66666666666666663</v>
      </c>
      <c r="T531" s="741">
        <v>2</v>
      </c>
      <c r="U531" s="699">
        <v>0.66666666666666663</v>
      </c>
    </row>
    <row r="532" spans="1:21" ht="14.4" customHeight="1" x14ac:dyDescent="0.3">
      <c r="A532" s="659">
        <v>25</v>
      </c>
      <c r="B532" s="660" t="s">
        <v>1608</v>
      </c>
      <c r="C532" s="660">
        <v>89305252</v>
      </c>
      <c r="D532" s="739" t="s">
        <v>2391</v>
      </c>
      <c r="E532" s="740" t="s">
        <v>1762</v>
      </c>
      <c r="F532" s="660" t="s">
        <v>1741</v>
      </c>
      <c r="G532" s="660" t="s">
        <v>1791</v>
      </c>
      <c r="H532" s="660" t="s">
        <v>1229</v>
      </c>
      <c r="I532" s="660" t="s">
        <v>1475</v>
      </c>
      <c r="J532" s="660" t="s">
        <v>1476</v>
      </c>
      <c r="K532" s="660" t="s">
        <v>1477</v>
      </c>
      <c r="L532" s="661">
        <v>154.01</v>
      </c>
      <c r="M532" s="661">
        <v>154.01</v>
      </c>
      <c r="N532" s="660">
        <v>1</v>
      </c>
      <c r="O532" s="741">
        <v>1</v>
      </c>
      <c r="P532" s="661">
        <v>154.01</v>
      </c>
      <c r="Q532" s="676">
        <v>1</v>
      </c>
      <c r="R532" s="660">
        <v>1</v>
      </c>
      <c r="S532" s="676">
        <v>1</v>
      </c>
      <c r="T532" s="741">
        <v>1</v>
      </c>
      <c r="U532" s="699">
        <v>1</v>
      </c>
    </row>
    <row r="533" spans="1:21" ht="14.4" customHeight="1" x14ac:dyDescent="0.3">
      <c r="A533" s="659">
        <v>25</v>
      </c>
      <c r="B533" s="660" t="s">
        <v>1608</v>
      </c>
      <c r="C533" s="660">
        <v>89305252</v>
      </c>
      <c r="D533" s="739" t="s">
        <v>2391</v>
      </c>
      <c r="E533" s="740" t="s">
        <v>1764</v>
      </c>
      <c r="F533" s="660" t="s">
        <v>1741</v>
      </c>
      <c r="G533" s="660" t="s">
        <v>1787</v>
      </c>
      <c r="H533" s="660" t="s">
        <v>561</v>
      </c>
      <c r="I533" s="660" t="s">
        <v>1401</v>
      </c>
      <c r="J533" s="660" t="s">
        <v>1691</v>
      </c>
      <c r="K533" s="660" t="s">
        <v>1692</v>
      </c>
      <c r="L533" s="661">
        <v>156.86000000000001</v>
      </c>
      <c r="M533" s="661">
        <v>313.72000000000003</v>
      </c>
      <c r="N533" s="660">
        <v>2</v>
      </c>
      <c r="O533" s="741">
        <v>2</v>
      </c>
      <c r="P533" s="661">
        <v>156.86000000000001</v>
      </c>
      <c r="Q533" s="676">
        <v>0.5</v>
      </c>
      <c r="R533" s="660">
        <v>1</v>
      </c>
      <c r="S533" s="676">
        <v>0.5</v>
      </c>
      <c r="T533" s="741">
        <v>1</v>
      </c>
      <c r="U533" s="699">
        <v>0.5</v>
      </c>
    </row>
    <row r="534" spans="1:21" ht="14.4" customHeight="1" x14ac:dyDescent="0.3">
      <c r="A534" s="659">
        <v>25</v>
      </c>
      <c r="B534" s="660" t="s">
        <v>1608</v>
      </c>
      <c r="C534" s="660">
        <v>89305252</v>
      </c>
      <c r="D534" s="739" t="s">
        <v>2391</v>
      </c>
      <c r="E534" s="740" t="s">
        <v>1765</v>
      </c>
      <c r="F534" s="660" t="s">
        <v>1741</v>
      </c>
      <c r="G534" s="660" t="s">
        <v>1787</v>
      </c>
      <c r="H534" s="660" t="s">
        <v>561</v>
      </c>
      <c r="I534" s="660" t="s">
        <v>1401</v>
      </c>
      <c r="J534" s="660" t="s">
        <v>1691</v>
      </c>
      <c r="K534" s="660" t="s">
        <v>1692</v>
      </c>
      <c r="L534" s="661">
        <v>333.31</v>
      </c>
      <c r="M534" s="661">
        <v>333.31</v>
      </c>
      <c r="N534" s="660">
        <v>1</v>
      </c>
      <c r="O534" s="741">
        <v>1</v>
      </c>
      <c r="P534" s="661"/>
      <c r="Q534" s="676">
        <v>0</v>
      </c>
      <c r="R534" s="660"/>
      <c r="S534" s="676">
        <v>0</v>
      </c>
      <c r="T534" s="741"/>
      <c r="U534" s="699">
        <v>0</v>
      </c>
    </row>
    <row r="535" spans="1:21" ht="14.4" customHeight="1" x14ac:dyDescent="0.3">
      <c r="A535" s="659">
        <v>25</v>
      </c>
      <c r="B535" s="660" t="s">
        <v>1608</v>
      </c>
      <c r="C535" s="660">
        <v>89305252</v>
      </c>
      <c r="D535" s="739" t="s">
        <v>2391</v>
      </c>
      <c r="E535" s="740" t="s">
        <v>1765</v>
      </c>
      <c r="F535" s="660" t="s">
        <v>1741</v>
      </c>
      <c r="G535" s="660" t="s">
        <v>1787</v>
      </c>
      <c r="H535" s="660" t="s">
        <v>561</v>
      </c>
      <c r="I535" s="660" t="s">
        <v>1401</v>
      </c>
      <c r="J535" s="660" t="s">
        <v>1691</v>
      </c>
      <c r="K535" s="660" t="s">
        <v>1692</v>
      </c>
      <c r="L535" s="661">
        <v>156.86000000000001</v>
      </c>
      <c r="M535" s="661">
        <v>470.58000000000004</v>
      </c>
      <c r="N535" s="660">
        <v>3</v>
      </c>
      <c r="O535" s="741">
        <v>2.5</v>
      </c>
      <c r="P535" s="661">
        <v>470.58000000000004</v>
      </c>
      <c r="Q535" s="676">
        <v>1</v>
      </c>
      <c r="R535" s="660">
        <v>3</v>
      </c>
      <c r="S535" s="676">
        <v>1</v>
      </c>
      <c r="T535" s="741">
        <v>2.5</v>
      </c>
      <c r="U535" s="699">
        <v>1</v>
      </c>
    </row>
    <row r="536" spans="1:21" ht="14.4" customHeight="1" x14ac:dyDescent="0.3">
      <c r="A536" s="659">
        <v>25</v>
      </c>
      <c r="B536" s="660" t="s">
        <v>1608</v>
      </c>
      <c r="C536" s="660">
        <v>89305252</v>
      </c>
      <c r="D536" s="739" t="s">
        <v>2391</v>
      </c>
      <c r="E536" s="740" t="s">
        <v>1765</v>
      </c>
      <c r="F536" s="660" t="s">
        <v>1741</v>
      </c>
      <c r="G536" s="660" t="s">
        <v>1792</v>
      </c>
      <c r="H536" s="660" t="s">
        <v>1229</v>
      </c>
      <c r="I536" s="660" t="s">
        <v>1793</v>
      </c>
      <c r="J536" s="660" t="s">
        <v>665</v>
      </c>
      <c r="K536" s="660" t="s">
        <v>1794</v>
      </c>
      <c r="L536" s="661">
        <v>48.31</v>
      </c>
      <c r="M536" s="661">
        <v>48.31</v>
      </c>
      <c r="N536" s="660">
        <v>1</v>
      </c>
      <c r="O536" s="741">
        <v>0.5</v>
      </c>
      <c r="P536" s="661">
        <v>48.31</v>
      </c>
      <c r="Q536" s="676">
        <v>1</v>
      </c>
      <c r="R536" s="660">
        <v>1</v>
      </c>
      <c r="S536" s="676">
        <v>1</v>
      </c>
      <c r="T536" s="741">
        <v>0.5</v>
      </c>
      <c r="U536" s="699">
        <v>1</v>
      </c>
    </row>
    <row r="537" spans="1:21" ht="14.4" customHeight="1" x14ac:dyDescent="0.3">
      <c r="A537" s="659">
        <v>25</v>
      </c>
      <c r="B537" s="660" t="s">
        <v>1608</v>
      </c>
      <c r="C537" s="660">
        <v>89305252</v>
      </c>
      <c r="D537" s="739" t="s">
        <v>2391</v>
      </c>
      <c r="E537" s="740" t="s">
        <v>1765</v>
      </c>
      <c r="F537" s="660" t="s">
        <v>1741</v>
      </c>
      <c r="G537" s="660" t="s">
        <v>1792</v>
      </c>
      <c r="H537" s="660" t="s">
        <v>561</v>
      </c>
      <c r="I537" s="660" t="s">
        <v>664</v>
      </c>
      <c r="J537" s="660" t="s">
        <v>665</v>
      </c>
      <c r="K537" s="660" t="s">
        <v>1849</v>
      </c>
      <c r="L537" s="661">
        <v>29.78</v>
      </c>
      <c r="M537" s="661">
        <v>29.78</v>
      </c>
      <c r="N537" s="660">
        <v>1</v>
      </c>
      <c r="O537" s="741">
        <v>1</v>
      </c>
      <c r="P537" s="661">
        <v>29.78</v>
      </c>
      <c r="Q537" s="676">
        <v>1</v>
      </c>
      <c r="R537" s="660">
        <v>1</v>
      </c>
      <c r="S537" s="676">
        <v>1</v>
      </c>
      <c r="T537" s="741">
        <v>1</v>
      </c>
      <c r="U537" s="699">
        <v>1</v>
      </c>
    </row>
    <row r="538" spans="1:21" ht="14.4" customHeight="1" x14ac:dyDescent="0.3">
      <c r="A538" s="659">
        <v>25</v>
      </c>
      <c r="B538" s="660" t="s">
        <v>1608</v>
      </c>
      <c r="C538" s="660">
        <v>89305252</v>
      </c>
      <c r="D538" s="739" t="s">
        <v>2391</v>
      </c>
      <c r="E538" s="740" t="s">
        <v>1765</v>
      </c>
      <c r="F538" s="660" t="s">
        <v>1741</v>
      </c>
      <c r="G538" s="660" t="s">
        <v>2143</v>
      </c>
      <c r="H538" s="660" t="s">
        <v>561</v>
      </c>
      <c r="I538" s="660" t="s">
        <v>707</v>
      </c>
      <c r="J538" s="660" t="s">
        <v>2144</v>
      </c>
      <c r="K538" s="660" t="s">
        <v>2145</v>
      </c>
      <c r="L538" s="661">
        <v>0</v>
      </c>
      <c r="M538" s="661">
        <v>0</v>
      </c>
      <c r="N538" s="660">
        <v>1</v>
      </c>
      <c r="O538" s="741">
        <v>1</v>
      </c>
      <c r="P538" s="661"/>
      <c r="Q538" s="676"/>
      <c r="R538" s="660"/>
      <c r="S538" s="676">
        <v>0</v>
      </c>
      <c r="T538" s="741"/>
      <c r="U538" s="699">
        <v>0</v>
      </c>
    </row>
    <row r="539" spans="1:21" ht="14.4" customHeight="1" x14ac:dyDescent="0.3">
      <c r="A539" s="659">
        <v>25</v>
      </c>
      <c r="B539" s="660" t="s">
        <v>1608</v>
      </c>
      <c r="C539" s="660">
        <v>89305252</v>
      </c>
      <c r="D539" s="739" t="s">
        <v>2391</v>
      </c>
      <c r="E539" s="740" t="s">
        <v>1767</v>
      </c>
      <c r="F539" s="660" t="s">
        <v>1741</v>
      </c>
      <c r="G539" s="660" t="s">
        <v>1787</v>
      </c>
      <c r="H539" s="660" t="s">
        <v>561</v>
      </c>
      <c r="I539" s="660" t="s">
        <v>1401</v>
      </c>
      <c r="J539" s="660" t="s">
        <v>1691</v>
      </c>
      <c r="K539" s="660" t="s">
        <v>1692</v>
      </c>
      <c r="L539" s="661">
        <v>156.86000000000001</v>
      </c>
      <c r="M539" s="661">
        <v>941.16000000000008</v>
      </c>
      <c r="N539" s="660">
        <v>6</v>
      </c>
      <c r="O539" s="741">
        <v>6</v>
      </c>
      <c r="P539" s="661">
        <v>784.30000000000007</v>
      </c>
      <c r="Q539" s="676">
        <v>0.83333333333333337</v>
      </c>
      <c r="R539" s="660">
        <v>5</v>
      </c>
      <c r="S539" s="676">
        <v>0.83333333333333337</v>
      </c>
      <c r="T539" s="741">
        <v>5</v>
      </c>
      <c r="U539" s="699">
        <v>0.83333333333333337</v>
      </c>
    </row>
    <row r="540" spans="1:21" ht="14.4" customHeight="1" x14ac:dyDescent="0.3">
      <c r="A540" s="659">
        <v>25</v>
      </c>
      <c r="B540" s="660" t="s">
        <v>1608</v>
      </c>
      <c r="C540" s="660">
        <v>89305252</v>
      </c>
      <c r="D540" s="739" t="s">
        <v>2391</v>
      </c>
      <c r="E540" s="740" t="s">
        <v>1767</v>
      </c>
      <c r="F540" s="660" t="s">
        <v>1741</v>
      </c>
      <c r="G540" s="660" t="s">
        <v>1791</v>
      </c>
      <c r="H540" s="660" t="s">
        <v>1229</v>
      </c>
      <c r="I540" s="660" t="s">
        <v>1475</v>
      </c>
      <c r="J540" s="660" t="s">
        <v>1476</v>
      </c>
      <c r="K540" s="660" t="s">
        <v>1477</v>
      </c>
      <c r="L540" s="661">
        <v>154.01</v>
      </c>
      <c r="M540" s="661">
        <v>154.01</v>
      </c>
      <c r="N540" s="660">
        <v>1</v>
      </c>
      <c r="O540" s="741">
        <v>0.5</v>
      </c>
      <c r="P540" s="661"/>
      <c r="Q540" s="676">
        <v>0</v>
      </c>
      <c r="R540" s="660"/>
      <c r="S540" s="676">
        <v>0</v>
      </c>
      <c r="T540" s="741"/>
      <c r="U540" s="699">
        <v>0</v>
      </c>
    </row>
    <row r="541" spans="1:21" ht="14.4" customHeight="1" x14ac:dyDescent="0.3">
      <c r="A541" s="659">
        <v>25</v>
      </c>
      <c r="B541" s="660" t="s">
        <v>1608</v>
      </c>
      <c r="C541" s="660">
        <v>89305252</v>
      </c>
      <c r="D541" s="739" t="s">
        <v>2391</v>
      </c>
      <c r="E541" s="740" t="s">
        <v>1767</v>
      </c>
      <c r="F541" s="660" t="s">
        <v>1741</v>
      </c>
      <c r="G541" s="660" t="s">
        <v>1792</v>
      </c>
      <c r="H541" s="660" t="s">
        <v>1229</v>
      </c>
      <c r="I541" s="660" t="s">
        <v>1793</v>
      </c>
      <c r="J541" s="660" t="s">
        <v>665</v>
      </c>
      <c r="K541" s="660" t="s">
        <v>1794</v>
      </c>
      <c r="L541" s="661">
        <v>25.32</v>
      </c>
      <c r="M541" s="661">
        <v>25.32</v>
      </c>
      <c r="N541" s="660">
        <v>1</v>
      </c>
      <c r="O541" s="741">
        <v>1</v>
      </c>
      <c r="P541" s="661">
        <v>25.32</v>
      </c>
      <c r="Q541" s="676">
        <v>1</v>
      </c>
      <c r="R541" s="660">
        <v>1</v>
      </c>
      <c r="S541" s="676">
        <v>1</v>
      </c>
      <c r="T541" s="741">
        <v>1</v>
      </c>
      <c r="U541" s="699">
        <v>1</v>
      </c>
    </row>
    <row r="542" spans="1:21" ht="14.4" customHeight="1" x14ac:dyDescent="0.3">
      <c r="A542" s="659">
        <v>25</v>
      </c>
      <c r="B542" s="660" t="s">
        <v>1608</v>
      </c>
      <c r="C542" s="660">
        <v>89305252</v>
      </c>
      <c r="D542" s="739" t="s">
        <v>2391</v>
      </c>
      <c r="E542" s="740" t="s">
        <v>1767</v>
      </c>
      <c r="F542" s="660" t="s">
        <v>1741</v>
      </c>
      <c r="G542" s="660" t="s">
        <v>1817</v>
      </c>
      <c r="H542" s="660" t="s">
        <v>561</v>
      </c>
      <c r="I542" s="660" t="s">
        <v>1818</v>
      </c>
      <c r="J542" s="660" t="s">
        <v>925</v>
      </c>
      <c r="K542" s="660" t="s">
        <v>1819</v>
      </c>
      <c r="L542" s="661">
        <v>40.64</v>
      </c>
      <c r="M542" s="661">
        <v>40.64</v>
      </c>
      <c r="N542" s="660">
        <v>1</v>
      </c>
      <c r="O542" s="741">
        <v>0.5</v>
      </c>
      <c r="P542" s="661"/>
      <c r="Q542" s="676">
        <v>0</v>
      </c>
      <c r="R542" s="660"/>
      <c r="S542" s="676">
        <v>0</v>
      </c>
      <c r="T542" s="741"/>
      <c r="U542" s="699">
        <v>0</v>
      </c>
    </row>
    <row r="543" spans="1:21" ht="14.4" customHeight="1" x14ac:dyDescent="0.3">
      <c r="A543" s="659">
        <v>25</v>
      </c>
      <c r="B543" s="660" t="s">
        <v>1608</v>
      </c>
      <c r="C543" s="660">
        <v>89305252</v>
      </c>
      <c r="D543" s="739" t="s">
        <v>2391</v>
      </c>
      <c r="E543" s="740" t="s">
        <v>1771</v>
      </c>
      <c r="F543" s="660" t="s">
        <v>1741</v>
      </c>
      <c r="G543" s="660" t="s">
        <v>1787</v>
      </c>
      <c r="H543" s="660" t="s">
        <v>561</v>
      </c>
      <c r="I543" s="660" t="s">
        <v>1401</v>
      </c>
      <c r="J543" s="660" t="s">
        <v>1691</v>
      </c>
      <c r="K543" s="660" t="s">
        <v>1692</v>
      </c>
      <c r="L543" s="661">
        <v>333.31</v>
      </c>
      <c r="M543" s="661">
        <v>333.31</v>
      </c>
      <c r="N543" s="660">
        <v>1</v>
      </c>
      <c r="O543" s="741">
        <v>1</v>
      </c>
      <c r="P543" s="661">
        <v>333.31</v>
      </c>
      <c r="Q543" s="676">
        <v>1</v>
      </c>
      <c r="R543" s="660">
        <v>1</v>
      </c>
      <c r="S543" s="676">
        <v>1</v>
      </c>
      <c r="T543" s="741">
        <v>1</v>
      </c>
      <c r="U543" s="699">
        <v>1</v>
      </c>
    </row>
    <row r="544" spans="1:21" ht="14.4" customHeight="1" x14ac:dyDescent="0.3">
      <c r="A544" s="659">
        <v>25</v>
      </c>
      <c r="B544" s="660" t="s">
        <v>1608</v>
      </c>
      <c r="C544" s="660">
        <v>89305252</v>
      </c>
      <c r="D544" s="739" t="s">
        <v>2391</v>
      </c>
      <c r="E544" s="740" t="s">
        <v>1771</v>
      </c>
      <c r="F544" s="660" t="s">
        <v>1741</v>
      </c>
      <c r="G544" s="660" t="s">
        <v>1787</v>
      </c>
      <c r="H544" s="660" t="s">
        <v>561</v>
      </c>
      <c r="I544" s="660" t="s">
        <v>1401</v>
      </c>
      <c r="J544" s="660" t="s">
        <v>1691</v>
      </c>
      <c r="K544" s="660" t="s">
        <v>1692</v>
      </c>
      <c r="L544" s="661">
        <v>156.86000000000001</v>
      </c>
      <c r="M544" s="661">
        <v>313.72000000000003</v>
      </c>
      <c r="N544" s="660">
        <v>2</v>
      </c>
      <c r="O544" s="741">
        <v>2</v>
      </c>
      <c r="P544" s="661">
        <v>156.86000000000001</v>
      </c>
      <c r="Q544" s="676">
        <v>0.5</v>
      </c>
      <c r="R544" s="660">
        <v>1</v>
      </c>
      <c r="S544" s="676">
        <v>0.5</v>
      </c>
      <c r="T544" s="741">
        <v>1</v>
      </c>
      <c r="U544" s="699">
        <v>0.5</v>
      </c>
    </row>
    <row r="545" spans="1:21" ht="14.4" customHeight="1" x14ac:dyDescent="0.3">
      <c r="A545" s="659">
        <v>25</v>
      </c>
      <c r="B545" s="660" t="s">
        <v>1608</v>
      </c>
      <c r="C545" s="660">
        <v>89305252</v>
      </c>
      <c r="D545" s="739" t="s">
        <v>2391</v>
      </c>
      <c r="E545" s="740" t="s">
        <v>1771</v>
      </c>
      <c r="F545" s="660" t="s">
        <v>1741</v>
      </c>
      <c r="G545" s="660" t="s">
        <v>1791</v>
      </c>
      <c r="H545" s="660" t="s">
        <v>1229</v>
      </c>
      <c r="I545" s="660" t="s">
        <v>1475</v>
      </c>
      <c r="J545" s="660" t="s">
        <v>1476</v>
      </c>
      <c r="K545" s="660" t="s">
        <v>1477</v>
      </c>
      <c r="L545" s="661">
        <v>154.01</v>
      </c>
      <c r="M545" s="661">
        <v>308.02</v>
      </c>
      <c r="N545" s="660">
        <v>2</v>
      </c>
      <c r="O545" s="741">
        <v>2</v>
      </c>
      <c r="P545" s="661">
        <v>154.01</v>
      </c>
      <c r="Q545" s="676">
        <v>0.5</v>
      </c>
      <c r="R545" s="660">
        <v>1</v>
      </c>
      <c r="S545" s="676">
        <v>0.5</v>
      </c>
      <c r="T545" s="741">
        <v>1</v>
      </c>
      <c r="U545" s="699">
        <v>0.5</v>
      </c>
    </row>
    <row r="546" spans="1:21" ht="14.4" customHeight="1" x14ac:dyDescent="0.3">
      <c r="A546" s="659">
        <v>25</v>
      </c>
      <c r="B546" s="660" t="s">
        <v>1608</v>
      </c>
      <c r="C546" s="660">
        <v>89305252</v>
      </c>
      <c r="D546" s="739" t="s">
        <v>2391</v>
      </c>
      <c r="E546" s="740" t="s">
        <v>1772</v>
      </c>
      <c r="F546" s="660" t="s">
        <v>1741</v>
      </c>
      <c r="G546" s="660" t="s">
        <v>1787</v>
      </c>
      <c r="H546" s="660" t="s">
        <v>561</v>
      </c>
      <c r="I546" s="660" t="s">
        <v>1401</v>
      </c>
      <c r="J546" s="660" t="s">
        <v>1691</v>
      </c>
      <c r="K546" s="660" t="s">
        <v>1692</v>
      </c>
      <c r="L546" s="661">
        <v>333.31</v>
      </c>
      <c r="M546" s="661">
        <v>3999.7200000000003</v>
      </c>
      <c r="N546" s="660">
        <v>12</v>
      </c>
      <c r="O546" s="741">
        <v>10</v>
      </c>
      <c r="P546" s="661">
        <v>2999.79</v>
      </c>
      <c r="Q546" s="676">
        <v>0.74999999999999989</v>
      </c>
      <c r="R546" s="660">
        <v>9</v>
      </c>
      <c r="S546" s="676">
        <v>0.75</v>
      </c>
      <c r="T546" s="741">
        <v>7</v>
      </c>
      <c r="U546" s="699">
        <v>0.7</v>
      </c>
    </row>
    <row r="547" spans="1:21" ht="14.4" customHeight="1" x14ac:dyDescent="0.3">
      <c r="A547" s="659">
        <v>25</v>
      </c>
      <c r="B547" s="660" t="s">
        <v>1608</v>
      </c>
      <c r="C547" s="660">
        <v>89305252</v>
      </c>
      <c r="D547" s="739" t="s">
        <v>2391</v>
      </c>
      <c r="E547" s="740" t="s">
        <v>1772</v>
      </c>
      <c r="F547" s="660" t="s">
        <v>1741</v>
      </c>
      <c r="G547" s="660" t="s">
        <v>1787</v>
      </c>
      <c r="H547" s="660" t="s">
        <v>561</v>
      </c>
      <c r="I547" s="660" t="s">
        <v>1401</v>
      </c>
      <c r="J547" s="660" t="s">
        <v>1691</v>
      </c>
      <c r="K547" s="660" t="s">
        <v>1692</v>
      </c>
      <c r="L547" s="661">
        <v>156.86000000000001</v>
      </c>
      <c r="M547" s="661">
        <v>2352.9</v>
      </c>
      <c r="N547" s="660">
        <v>15</v>
      </c>
      <c r="O547" s="741">
        <v>13</v>
      </c>
      <c r="P547" s="661">
        <v>1098.02</v>
      </c>
      <c r="Q547" s="676">
        <v>0.46666666666666662</v>
      </c>
      <c r="R547" s="660">
        <v>7</v>
      </c>
      <c r="S547" s="676">
        <v>0.46666666666666667</v>
      </c>
      <c r="T547" s="741">
        <v>6</v>
      </c>
      <c r="U547" s="699">
        <v>0.46153846153846156</v>
      </c>
    </row>
    <row r="548" spans="1:21" ht="14.4" customHeight="1" x14ac:dyDescent="0.3">
      <c r="A548" s="659">
        <v>25</v>
      </c>
      <c r="B548" s="660" t="s">
        <v>1608</v>
      </c>
      <c r="C548" s="660">
        <v>89305252</v>
      </c>
      <c r="D548" s="739" t="s">
        <v>2391</v>
      </c>
      <c r="E548" s="740" t="s">
        <v>1772</v>
      </c>
      <c r="F548" s="660" t="s">
        <v>1741</v>
      </c>
      <c r="G548" s="660" t="s">
        <v>1787</v>
      </c>
      <c r="H548" s="660" t="s">
        <v>561</v>
      </c>
      <c r="I548" s="660" t="s">
        <v>1790</v>
      </c>
      <c r="J548" s="660" t="s">
        <v>1691</v>
      </c>
      <c r="K548" s="660" t="s">
        <v>1692</v>
      </c>
      <c r="L548" s="661">
        <v>156.86000000000001</v>
      </c>
      <c r="M548" s="661">
        <v>627.44000000000005</v>
      </c>
      <c r="N548" s="660">
        <v>4</v>
      </c>
      <c r="O548" s="741">
        <v>4</v>
      </c>
      <c r="P548" s="661">
        <v>470.58000000000004</v>
      </c>
      <c r="Q548" s="676">
        <v>0.75</v>
      </c>
      <c r="R548" s="660">
        <v>3</v>
      </c>
      <c r="S548" s="676">
        <v>0.75</v>
      </c>
      <c r="T548" s="741">
        <v>3</v>
      </c>
      <c r="U548" s="699">
        <v>0.75</v>
      </c>
    </row>
    <row r="549" spans="1:21" ht="14.4" customHeight="1" x14ac:dyDescent="0.3">
      <c r="A549" s="659">
        <v>25</v>
      </c>
      <c r="B549" s="660" t="s">
        <v>1608</v>
      </c>
      <c r="C549" s="660">
        <v>89305252</v>
      </c>
      <c r="D549" s="739" t="s">
        <v>2391</v>
      </c>
      <c r="E549" s="740" t="s">
        <v>1772</v>
      </c>
      <c r="F549" s="660" t="s">
        <v>1741</v>
      </c>
      <c r="G549" s="660" t="s">
        <v>1795</v>
      </c>
      <c r="H549" s="660" t="s">
        <v>1229</v>
      </c>
      <c r="I549" s="660" t="s">
        <v>1463</v>
      </c>
      <c r="J549" s="660" t="s">
        <v>1464</v>
      </c>
      <c r="K549" s="660" t="s">
        <v>1696</v>
      </c>
      <c r="L549" s="661">
        <v>178.27</v>
      </c>
      <c r="M549" s="661">
        <v>178.27</v>
      </c>
      <c r="N549" s="660">
        <v>1</v>
      </c>
      <c r="O549" s="741">
        <v>1</v>
      </c>
      <c r="P549" s="661">
        <v>178.27</v>
      </c>
      <c r="Q549" s="676">
        <v>1</v>
      </c>
      <c r="R549" s="660">
        <v>1</v>
      </c>
      <c r="S549" s="676">
        <v>1</v>
      </c>
      <c r="T549" s="741">
        <v>1</v>
      </c>
      <c r="U549" s="699">
        <v>1</v>
      </c>
    </row>
    <row r="550" spans="1:21" ht="14.4" customHeight="1" x14ac:dyDescent="0.3">
      <c r="A550" s="659">
        <v>25</v>
      </c>
      <c r="B550" s="660" t="s">
        <v>1608</v>
      </c>
      <c r="C550" s="660">
        <v>89305252</v>
      </c>
      <c r="D550" s="739" t="s">
        <v>2391</v>
      </c>
      <c r="E550" s="740" t="s">
        <v>1772</v>
      </c>
      <c r="F550" s="660" t="s">
        <v>1741</v>
      </c>
      <c r="G550" s="660" t="s">
        <v>1795</v>
      </c>
      <c r="H550" s="660" t="s">
        <v>1229</v>
      </c>
      <c r="I550" s="660" t="s">
        <v>1463</v>
      </c>
      <c r="J550" s="660" t="s">
        <v>1464</v>
      </c>
      <c r="K550" s="660" t="s">
        <v>1696</v>
      </c>
      <c r="L550" s="661">
        <v>184.22</v>
      </c>
      <c r="M550" s="661">
        <v>921.09999999999991</v>
      </c>
      <c r="N550" s="660">
        <v>5</v>
      </c>
      <c r="O550" s="741">
        <v>4</v>
      </c>
      <c r="P550" s="661">
        <v>552.66</v>
      </c>
      <c r="Q550" s="676">
        <v>0.6</v>
      </c>
      <c r="R550" s="660">
        <v>3</v>
      </c>
      <c r="S550" s="676">
        <v>0.6</v>
      </c>
      <c r="T550" s="741">
        <v>2</v>
      </c>
      <c r="U550" s="699">
        <v>0.5</v>
      </c>
    </row>
    <row r="551" spans="1:21" ht="14.4" customHeight="1" x14ac:dyDescent="0.3">
      <c r="A551" s="659">
        <v>25</v>
      </c>
      <c r="B551" s="660" t="s">
        <v>1608</v>
      </c>
      <c r="C551" s="660">
        <v>89305252</v>
      </c>
      <c r="D551" s="739" t="s">
        <v>2391</v>
      </c>
      <c r="E551" s="740" t="s">
        <v>1772</v>
      </c>
      <c r="F551" s="660" t="s">
        <v>1741</v>
      </c>
      <c r="G551" s="660" t="s">
        <v>1791</v>
      </c>
      <c r="H551" s="660" t="s">
        <v>1229</v>
      </c>
      <c r="I551" s="660" t="s">
        <v>1475</v>
      </c>
      <c r="J551" s="660" t="s">
        <v>1476</v>
      </c>
      <c r="K551" s="660" t="s">
        <v>1477</v>
      </c>
      <c r="L551" s="661">
        <v>154.01</v>
      </c>
      <c r="M551" s="661">
        <v>154.01</v>
      </c>
      <c r="N551" s="660">
        <v>1</v>
      </c>
      <c r="O551" s="741">
        <v>1</v>
      </c>
      <c r="P551" s="661">
        <v>154.01</v>
      </c>
      <c r="Q551" s="676">
        <v>1</v>
      </c>
      <c r="R551" s="660">
        <v>1</v>
      </c>
      <c r="S551" s="676">
        <v>1</v>
      </c>
      <c r="T551" s="741">
        <v>1</v>
      </c>
      <c r="U551" s="699">
        <v>1</v>
      </c>
    </row>
    <row r="552" spans="1:21" ht="14.4" customHeight="1" x14ac:dyDescent="0.3">
      <c r="A552" s="659">
        <v>25</v>
      </c>
      <c r="B552" s="660" t="s">
        <v>1608</v>
      </c>
      <c r="C552" s="660">
        <v>89305252</v>
      </c>
      <c r="D552" s="739" t="s">
        <v>2391</v>
      </c>
      <c r="E552" s="740" t="s">
        <v>1772</v>
      </c>
      <c r="F552" s="660" t="s">
        <v>1741</v>
      </c>
      <c r="G552" s="660" t="s">
        <v>1791</v>
      </c>
      <c r="H552" s="660" t="s">
        <v>561</v>
      </c>
      <c r="I552" s="660" t="s">
        <v>2045</v>
      </c>
      <c r="J552" s="660" t="s">
        <v>1476</v>
      </c>
      <c r="K552" s="660" t="s">
        <v>1477</v>
      </c>
      <c r="L552" s="661">
        <v>154.01</v>
      </c>
      <c r="M552" s="661">
        <v>154.01</v>
      </c>
      <c r="N552" s="660">
        <v>1</v>
      </c>
      <c r="O552" s="741">
        <v>1</v>
      </c>
      <c r="P552" s="661">
        <v>154.01</v>
      </c>
      <c r="Q552" s="676">
        <v>1</v>
      </c>
      <c r="R552" s="660">
        <v>1</v>
      </c>
      <c r="S552" s="676">
        <v>1</v>
      </c>
      <c r="T552" s="741">
        <v>1</v>
      </c>
      <c r="U552" s="699">
        <v>1</v>
      </c>
    </row>
    <row r="553" spans="1:21" ht="14.4" customHeight="1" x14ac:dyDescent="0.3">
      <c r="A553" s="659">
        <v>25</v>
      </c>
      <c r="B553" s="660" t="s">
        <v>1608</v>
      </c>
      <c r="C553" s="660">
        <v>89305252</v>
      </c>
      <c r="D553" s="739" t="s">
        <v>2391</v>
      </c>
      <c r="E553" s="740" t="s">
        <v>1772</v>
      </c>
      <c r="F553" s="660" t="s">
        <v>1741</v>
      </c>
      <c r="G553" s="660" t="s">
        <v>1792</v>
      </c>
      <c r="H553" s="660" t="s">
        <v>1229</v>
      </c>
      <c r="I553" s="660" t="s">
        <v>1793</v>
      </c>
      <c r="J553" s="660" t="s">
        <v>665</v>
      </c>
      <c r="K553" s="660" t="s">
        <v>1794</v>
      </c>
      <c r="L553" s="661">
        <v>48.31</v>
      </c>
      <c r="M553" s="661">
        <v>289.86</v>
      </c>
      <c r="N553" s="660">
        <v>6</v>
      </c>
      <c r="O553" s="741">
        <v>3</v>
      </c>
      <c r="P553" s="661">
        <v>193.24</v>
      </c>
      <c r="Q553" s="676">
        <v>0.66666666666666663</v>
      </c>
      <c r="R553" s="660">
        <v>4</v>
      </c>
      <c r="S553" s="676">
        <v>0.66666666666666663</v>
      </c>
      <c r="T553" s="741">
        <v>2</v>
      </c>
      <c r="U553" s="699">
        <v>0.66666666666666663</v>
      </c>
    </row>
    <row r="554" spans="1:21" ht="14.4" customHeight="1" x14ac:dyDescent="0.3">
      <c r="A554" s="659">
        <v>25</v>
      </c>
      <c r="B554" s="660" t="s">
        <v>1608</v>
      </c>
      <c r="C554" s="660">
        <v>89305252</v>
      </c>
      <c r="D554" s="739" t="s">
        <v>2391</v>
      </c>
      <c r="E554" s="740" t="s">
        <v>1772</v>
      </c>
      <c r="F554" s="660" t="s">
        <v>1741</v>
      </c>
      <c r="G554" s="660" t="s">
        <v>1792</v>
      </c>
      <c r="H554" s="660" t="s">
        <v>561</v>
      </c>
      <c r="I554" s="660" t="s">
        <v>2241</v>
      </c>
      <c r="J554" s="660" t="s">
        <v>2242</v>
      </c>
      <c r="K554" s="660" t="s">
        <v>2243</v>
      </c>
      <c r="L554" s="661">
        <v>0</v>
      </c>
      <c r="M554" s="661">
        <v>0</v>
      </c>
      <c r="N554" s="660">
        <v>1</v>
      </c>
      <c r="O554" s="741">
        <v>0.5</v>
      </c>
      <c r="P554" s="661">
        <v>0</v>
      </c>
      <c r="Q554" s="676"/>
      <c r="R554" s="660">
        <v>1</v>
      </c>
      <c r="S554" s="676">
        <v>1</v>
      </c>
      <c r="T554" s="741">
        <v>0.5</v>
      </c>
      <c r="U554" s="699">
        <v>1</v>
      </c>
    </row>
    <row r="555" spans="1:21" ht="14.4" customHeight="1" x14ac:dyDescent="0.3">
      <c r="A555" s="659">
        <v>25</v>
      </c>
      <c r="B555" s="660" t="s">
        <v>1608</v>
      </c>
      <c r="C555" s="660">
        <v>89305252</v>
      </c>
      <c r="D555" s="739" t="s">
        <v>2391</v>
      </c>
      <c r="E555" s="740" t="s">
        <v>1772</v>
      </c>
      <c r="F555" s="660" t="s">
        <v>1741</v>
      </c>
      <c r="G555" s="660" t="s">
        <v>1792</v>
      </c>
      <c r="H555" s="660" t="s">
        <v>561</v>
      </c>
      <c r="I555" s="660" t="s">
        <v>664</v>
      </c>
      <c r="J555" s="660" t="s">
        <v>665</v>
      </c>
      <c r="K555" s="660" t="s">
        <v>1849</v>
      </c>
      <c r="L555" s="661">
        <v>48.31</v>
      </c>
      <c r="M555" s="661">
        <v>48.31</v>
      </c>
      <c r="N555" s="660">
        <v>1</v>
      </c>
      <c r="O555" s="741">
        <v>0.5</v>
      </c>
      <c r="P555" s="661">
        <v>48.31</v>
      </c>
      <c r="Q555" s="676">
        <v>1</v>
      </c>
      <c r="R555" s="660">
        <v>1</v>
      </c>
      <c r="S555" s="676">
        <v>1</v>
      </c>
      <c r="T555" s="741">
        <v>0.5</v>
      </c>
      <c r="U555" s="699">
        <v>1</v>
      </c>
    </row>
    <row r="556" spans="1:21" ht="14.4" customHeight="1" x14ac:dyDescent="0.3">
      <c r="A556" s="659">
        <v>25</v>
      </c>
      <c r="B556" s="660" t="s">
        <v>1608</v>
      </c>
      <c r="C556" s="660">
        <v>89305252</v>
      </c>
      <c r="D556" s="739" t="s">
        <v>2391</v>
      </c>
      <c r="E556" s="740" t="s">
        <v>1774</v>
      </c>
      <c r="F556" s="660" t="s">
        <v>1741</v>
      </c>
      <c r="G556" s="660" t="s">
        <v>1787</v>
      </c>
      <c r="H556" s="660" t="s">
        <v>561</v>
      </c>
      <c r="I556" s="660" t="s">
        <v>1401</v>
      </c>
      <c r="J556" s="660" t="s">
        <v>1691</v>
      </c>
      <c r="K556" s="660" t="s">
        <v>1692</v>
      </c>
      <c r="L556" s="661">
        <v>156.86000000000001</v>
      </c>
      <c r="M556" s="661">
        <v>156.86000000000001</v>
      </c>
      <c r="N556" s="660">
        <v>1</v>
      </c>
      <c r="O556" s="741">
        <v>1</v>
      </c>
      <c r="P556" s="661">
        <v>156.86000000000001</v>
      </c>
      <c r="Q556" s="676">
        <v>1</v>
      </c>
      <c r="R556" s="660">
        <v>1</v>
      </c>
      <c r="S556" s="676">
        <v>1</v>
      </c>
      <c r="T556" s="741">
        <v>1</v>
      </c>
      <c r="U556" s="699">
        <v>1</v>
      </c>
    </row>
    <row r="557" spans="1:21" ht="14.4" customHeight="1" x14ac:dyDescent="0.3">
      <c r="A557" s="659">
        <v>25</v>
      </c>
      <c r="B557" s="660" t="s">
        <v>1608</v>
      </c>
      <c r="C557" s="660">
        <v>89305252</v>
      </c>
      <c r="D557" s="739" t="s">
        <v>2391</v>
      </c>
      <c r="E557" s="740" t="s">
        <v>1776</v>
      </c>
      <c r="F557" s="660" t="s">
        <v>1741</v>
      </c>
      <c r="G557" s="660" t="s">
        <v>1787</v>
      </c>
      <c r="H557" s="660" t="s">
        <v>561</v>
      </c>
      <c r="I557" s="660" t="s">
        <v>1401</v>
      </c>
      <c r="J557" s="660" t="s">
        <v>1691</v>
      </c>
      <c r="K557" s="660" t="s">
        <v>1692</v>
      </c>
      <c r="L557" s="661">
        <v>156.86000000000001</v>
      </c>
      <c r="M557" s="661">
        <v>156.86000000000001</v>
      </c>
      <c r="N557" s="660">
        <v>1</v>
      </c>
      <c r="O557" s="741">
        <v>1</v>
      </c>
      <c r="P557" s="661"/>
      <c r="Q557" s="676">
        <v>0</v>
      </c>
      <c r="R557" s="660"/>
      <c r="S557" s="676">
        <v>0</v>
      </c>
      <c r="T557" s="741"/>
      <c r="U557" s="699">
        <v>0</v>
      </c>
    </row>
    <row r="558" spans="1:21" ht="14.4" customHeight="1" x14ac:dyDescent="0.3">
      <c r="A558" s="659">
        <v>25</v>
      </c>
      <c r="B558" s="660" t="s">
        <v>1608</v>
      </c>
      <c r="C558" s="660">
        <v>89305252</v>
      </c>
      <c r="D558" s="739" t="s">
        <v>2391</v>
      </c>
      <c r="E558" s="740" t="s">
        <v>1776</v>
      </c>
      <c r="F558" s="660" t="s">
        <v>1741</v>
      </c>
      <c r="G558" s="660" t="s">
        <v>1791</v>
      </c>
      <c r="H558" s="660" t="s">
        <v>1229</v>
      </c>
      <c r="I558" s="660" t="s">
        <v>1822</v>
      </c>
      <c r="J558" s="660" t="s">
        <v>1823</v>
      </c>
      <c r="K558" s="660" t="s">
        <v>1824</v>
      </c>
      <c r="L558" s="661">
        <v>77.010000000000005</v>
      </c>
      <c r="M558" s="661">
        <v>77.010000000000005</v>
      </c>
      <c r="N558" s="660">
        <v>1</v>
      </c>
      <c r="O558" s="741">
        <v>1</v>
      </c>
      <c r="P558" s="661">
        <v>77.010000000000005</v>
      </c>
      <c r="Q558" s="676">
        <v>1</v>
      </c>
      <c r="R558" s="660">
        <v>1</v>
      </c>
      <c r="S558" s="676">
        <v>1</v>
      </c>
      <c r="T558" s="741">
        <v>1</v>
      </c>
      <c r="U558" s="699">
        <v>1</v>
      </c>
    </row>
    <row r="559" spans="1:21" ht="14.4" customHeight="1" x14ac:dyDescent="0.3">
      <c r="A559" s="659">
        <v>25</v>
      </c>
      <c r="B559" s="660" t="s">
        <v>1608</v>
      </c>
      <c r="C559" s="660">
        <v>89870255</v>
      </c>
      <c r="D559" s="739" t="s">
        <v>2392</v>
      </c>
      <c r="E559" s="740" t="s">
        <v>1752</v>
      </c>
      <c r="F559" s="660" t="s">
        <v>1741</v>
      </c>
      <c r="G559" s="660" t="s">
        <v>1850</v>
      </c>
      <c r="H559" s="660" t="s">
        <v>561</v>
      </c>
      <c r="I559" s="660" t="s">
        <v>2345</v>
      </c>
      <c r="J559" s="660" t="s">
        <v>2346</v>
      </c>
      <c r="K559" s="660" t="s">
        <v>2347</v>
      </c>
      <c r="L559" s="661">
        <v>64.23</v>
      </c>
      <c r="M559" s="661">
        <v>64.23</v>
      </c>
      <c r="N559" s="660">
        <v>1</v>
      </c>
      <c r="O559" s="741">
        <v>1</v>
      </c>
      <c r="P559" s="661"/>
      <c r="Q559" s="676">
        <v>0</v>
      </c>
      <c r="R559" s="660"/>
      <c r="S559" s="676">
        <v>0</v>
      </c>
      <c r="T559" s="741"/>
      <c r="U559" s="699">
        <v>0</v>
      </c>
    </row>
    <row r="560" spans="1:21" ht="14.4" customHeight="1" x14ac:dyDescent="0.3">
      <c r="A560" s="659">
        <v>25</v>
      </c>
      <c r="B560" s="660" t="s">
        <v>1608</v>
      </c>
      <c r="C560" s="660">
        <v>89870255</v>
      </c>
      <c r="D560" s="739" t="s">
        <v>2392</v>
      </c>
      <c r="E560" s="740" t="s">
        <v>1752</v>
      </c>
      <c r="F560" s="660" t="s">
        <v>1741</v>
      </c>
      <c r="G560" s="660" t="s">
        <v>1787</v>
      </c>
      <c r="H560" s="660" t="s">
        <v>561</v>
      </c>
      <c r="I560" s="660" t="s">
        <v>1401</v>
      </c>
      <c r="J560" s="660" t="s">
        <v>1691</v>
      </c>
      <c r="K560" s="660" t="s">
        <v>1692</v>
      </c>
      <c r="L560" s="661">
        <v>333.31</v>
      </c>
      <c r="M560" s="661">
        <v>2333.17</v>
      </c>
      <c r="N560" s="660">
        <v>7</v>
      </c>
      <c r="O560" s="741">
        <v>7</v>
      </c>
      <c r="P560" s="661"/>
      <c r="Q560" s="676">
        <v>0</v>
      </c>
      <c r="R560" s="660"/>
      <c r="S560" s="676">
        <v>0</v>
      </c>
      <c r="T560" s="741"/>
      <c r="U560" s="699">
        <v>0</v>
      </c>
    </row>
    <row r="561" spans="1:21" ht="14.4" customHeight="1" x14ac:dyDescent="0.3">
      <c r="A561" s="659">
        <v>25</v>
      </c>
      <c r="B561" s="660" t="s">
        <v>1608</v>
      </c>
      <c r="C561" s="660">
        <v>89870255</v>
      </c>
      <c r="D561" s="739" t="s">
        <v>2392</v>
      </c>
      <c r="E561" s="740" t="s">
        <v>1752</v>
      </c>
      <c r="F561" s="660" t="s">
        <v>1741</v>
      </c>
      <c r="G561" s="660" t="s">
        <v>1787</v>
      </c>
      <c r="H561" s="660" t="s">
        <v>561</v>
      </c>
      <c r="I561" s="660" t="s">
        <v>1401</v>
      </c>
      <c r="J561" s="660" t="s">
        <v>1691</v>
      </c>
      <c r="K561" s="660" t="s">
        <v>1692</v>
      </c>
      <c r="L561" s="661">
        <v>156.86000000000001</v>
      </c>
      <c r="M561" s="661">
        <v>8627.2999999999956</v>
      </c>
      <c r="N561" s="660">
        <v>55</v>
      </c>
      <c r="O561" s="741">
        <v>55</v>
      </c>
      <c r="P561" s="661"/>
      <c r="Q561" s="676">
        <v>0</v>
      </c>
      <c r="R561" s="660"/>
      <c r="S561" s="676">
        <v>0</v>
      </c>
      <c r="T561" s="741"/>
      <c r="U561" s="699">
        <v>0</v>
      </c>
    </row>
    <row r="562" spans="1:21" ht="14.4" customHeight="1" x14ac:dyDescent="0.3">
      <c r="A562" s="659">
        <v>25</v>
      </c>
      <c r="B562" s="660" t="s">
        <v>1608</v>
      </c>
      <c r="C562" s="660">
        <v>89870255</v>
      </c>
      <c r="D562" s="739" t="s">
        <v>2392</v>
      </c>
      <c r="E562" s="740" t="s">
        <v>1752</v>
      </c>
      <c r="F562" s="660" t="s">
        <v>1741</v>
      </c>
      <c r="G562" s="660" t="s">
        <v>1787</v>
      </c>
      <c r="H562" s="660" t="s">
        <v>561</v>
      </c>
      <c r="I562" s="660" t="s">
        <v>2146</v>
      </c>
      <c r="J562" s="660" t="s">
        <v>2147</v>
      </c>
      <c r="K562" s="660" t="s">
        <v>2148</v>
      </c>
      <c r="L562" s="661">
        <v>79.36</v>
      </c>
      <c r="M562" s="661">
        <v>79.36</v>
      </c>
      <c r="N562" s="660">
        <v>1</v>
      </c>
      <c r="O562" s="741">
        <v>1</v>
      </c>
      <c r="P562" s="661"/>
      <c r="Q562" s="676">
        <v>0</v>
      </c>
      <c r="R562" s="660"/>
      <c r="S562" s="676">
        <v>0</v>
      </c>
      <c r="T562" s="741"/>
      <c r="U562" s="699">
        <v>0</v>
      </c>
    </row>
    <row r="563" spans="1:21" ht="14.4" customHeight="1" x14ac:dyDescent="0.3">
      <c r="A563" s="659">
        <v>25</v>
      </c>
      <c r="B563" s="660" t="s">
        <v>1608</v>
      </c>
      <c r="C563" s="660">
        <v>89870255</v>
      </c>
      <c r="D563" s="739" t="s">
        <v>2392</v>
      </c>
      <c r="E563" s="740" t="s">
        <v>1752</v>
      </c>
      <c r="F563" s="660" t="s">
        <v>1741</v>
      </c>
      <c r="G563" s="660" t="s">
        <v>1787</v>
      </c>
      <c r="H563" s="660" t="s">
        <v>561</v>
      </c>
      <c r="I563" s="660" t="s">
        <v>2128</v>
      </c>
      <c r="J563" s="660" t="s">
        <v>2129</v>
      </c>
      <c r="K563" s="660" t="s">
        <v>2130</v>
      </c>
      <c r="L563" s="661">
        <v>112.76</v>
      </c>
      <c r="M563" s="661">
        <v>112.76</v>
      </c>
      <c r="N563" s="660">
        <v>1</v>
      </c>
      <c r="O563" s="741">
        <v>1</v>
      </c>
      <c r="P563" s="661"/>
      <c r="Q563" s="676">
        <v>0</v>
      </c>
      <c r="R563" s="660"/>
      <c r="S563" s="676">
        <v>0</v>
      </c>
      <c r="T563" s="741"/>
      <c r="U563" s="699">
        <v>0</v>
      </c>
    </row>
    <row r="564" spans="1:21" ht="14.4" customHeight="1" x14ac:dyDescent="0.3">
      <c r="A564" s="659">
        <v>25</v>
      </c>
      <c r="B564" s="660" t="s">
        <v>1608</v>
      </c>
      <c r="C564" s="660">
        <v>89870255</v>
      </c>
      <c r="D564" s="739" t="s">
        <v>2392</v>
      </c>
      <c r="E564" s="740" t="s">
        <v>1752</v>
      </c>
      <c r="F564" s="660" t="s">
        <v>1741</v>
      </c>
      <c r="G564" s="660" t="s">
        <v>1787</v>
      </c>
      <c r="H564" s="660" t="s">
        <v>561</v>
      </c>
      <c r="I564" s="660" t="s">
        <v>1556</v>
      </c>
      <c r="J564" s="660" t="s">
        <v>1733</v>
      </c>
      <c r="K564" s="660" t="s">
        <v>1734</v>
      </c>
      <c r="L564" s="661">
        <v>151.61000000000001</v>
      </c>
      <c r="M564" s="661">
        <v>151.61000000000001</v>
      </c>
      <c r="N564" s="660">
        <v>1</v>
      </c>
      <c r="O564" s="741">
        <v>1</v>
      </c>
      <c r="P564" s="661"/>
      <c r="Q564" s="676">
        <v>0</v>
      </c>
      <c r="R564" s="660"/>
      <c r="S564" s="676">
        <v>0</v>
      </c>
      <c r="T564" s="741"/>
      <c r="U564" s="699">
        <v>0</v>
      </c>
    </row>
    <row r="565" spans="1:21" ht="14.4" customHeight="1" x14ac:dyDescent="0.3">
      <c r="A565" s="659">
        <v>25</v>
      </c>
      <c r="B565" s="660" t="s">
        <v>1608</v>
      </c>
      <c r="C565" s="660">
        <v>89870255</v>
      </c>
      <c r="D565" s="739" t="s">
        <v>2392</v>
      </c>
      <c r="E565" s="740" t="s">
        <v>1752</v>
      </c>
      <c r="F565" s="660" t="s">
        <v>1741</v>
      </c>
      <c r="G565" s="660" t="s">
        <v>1787</v>
      </c>
      <c r="H565" s="660" t="s">
        <v>561</v>
      </c>
      <c r="I565" s="660" t="s">
        <v>1937</v>
      </c>
      <c r="J565" s="660" t="s">
        <v>1855</v>
      </c>
      <c r="K565" s="660" t="s">
        <v>1938</v>
      </c>
      <c r="L565" s="661">
        <v>99.7</v>
      </c>
      <c r="M565" s="661">
        <v>99.7</v>
      </c>
      <c r="N565" s="660">
        <v>1</v>
      </c>
      <c r="O565" s="741">
        <v>1</v>
      </c>
      <c r="P565" s="661"/>
      <c r="Q565" s="676">
        <v>0</v>
      </c>
      <c r="R565" s="660"/>
      <c r="S565" s="676">
        <v>0</v>
      </c>
      <c r="T565" s="741"/>
      <c r="U565" s="699">
        <v>0</v>
      </c>
    </row>
    <row r="566" spans="1:21" ht="14.4" customHeight="1" x14ac:dyDescent="0.3">
      <c r="A566" s="659">
        <v>25</v>
      </c>
      <c r="B566" s="660" t="s">
        <v>1608</v>
      </c>
      <c r="C566" s="660">
        <v>89870255</v>
      </c>
      <c r="D566" s="739" t="s">
        <v>2392</v>
      </c>
      <c r="E566" s="740" t="s">
        <v>1752</v>
      </c>
      <c r="F566" s="660" t="s">
        <v>1741</v>
      </c>
      <c r="G566" s="660" t="s">
        <v>1787</v>
      </c>
      <c r="H566" s="660" t="s">
        <v>561</v>
      </c>
      <c r="I566" s="660" t="s">
        <v>1854</v>
      </c>
      <c r="J566" s="660" t="s">
        <v>1855</v>
      </c>
      <c r="K566" s="660" t="s">
        <v>1856</v>
      </c>
      <c r="L566" s="661">
        <v>304.74</v>
      </c>
      <c r="M566" s="661">
        <v>304.74</v>
      </c>
      <c r="N566" s="660">
        <v>1</v>
      </c>
      <c r="O566" s="741">
        <v>1</v>
      </c>
      <c r="P566" s="661"/>
      <c r="Q566" s="676">
        <v>0</v>
      </c>
      <c r="R566" s="660"/>
      <c r="S566" s="676">
        <v>0</v>
      </c>
      <c r="T566" s="741"/>
      <c r="U566" s="699">
        <v>0</v>
      </c>
    </row>
    <row r="567" spans="1:21" ht="14.4" customHeight="1" x14ac:dyDescent="0.3">
      <c r="A567" s="659">
        <v>25</v>
      </c>
      <c r="B567" s="660" t="s">
        <v>1608</v>
      </c>
      <c r="C567" s="660">
        <v>89870255</v>
      </c>
      <c r="D567" s="739" t="s">
        <v>2392</v>
      </c>
      <c r="E567" s="740" t="s">
        <v>1752</v>
      </c>
      <c r="F567" s="660" t="s">
        <v>1741</v>
      </c>
      <c r="G567" s="660" t="s">
        <v>1787</v>
      </c>
      <c r="H567" s="660" t="s">
        <v>561</v>
      </c>
      <c r="I567" s="660" t="s">
        <v>1854</v>
      </c>
      <c r="J567" s="660" t="s">
        <v>1855</v>
      </c>
      <c r="K567" s="660" t="s">
        <v>1856</v>
      </c>
      <c r="L567" s="661">
        <v>199.4</v>
      </c>
      <c r="M567" s="661">
        <v>398.8</v>
      </c>
      <c r="N567" s="660">
        <v>2</v>
      </c>
      <c r="O567" s="741">
        <v>2</v>
      </c>
      <c r="P567" s="661"/>
      <c r="Q567" s="676">
        <v>0</v>
      </c>
      <c r="R567" s="660"/>
      <c r="S567" s="676">
        <v>0</v>
      </c>
      <c r="T567" s="741"/>
      <c r="U567" s="699">
        <v>0</v>
      </c>
    </row>
    <row r="568" spans="1:21" ht="14.4" customHeight="1" x14ac:dyDescent="0.3">
      <c r="A568" s="659">
        <v>25</v>
      </c>
      <c r="B568" s="660" t="s">
        <v>1608</v>
      </c>
      <c r="C568" s="660">
        <v>89870255</v>
      </c>
      <c r="D568" s="739" t="s">
        <v>2392</v>
      </c>
      <c r="E568" s="740" t="s">
        <v>1752</v>
      </c>
      <c r="F568" s="660" t="s">
        <v>1741</v>
      </c>
      <c r="G568" s="660" t="s">
        <v>1787</v>
      </c>
      <c r="H568" s="660" t="s">
        <v>561</v>
      </c>
      <c r="I568" s="660" t="s">
        <v>1790</v>
      </c>
      <c r="J568" s="660" t="s">
        <v>1691</v>
      </c>
      <c r="K568" s="660" t="s">
        <v>1692</v>
      </c>
      <c r="L568" s="661">
        <v>333.31</v>
      </c>
      <c r="M568" s="661">
        <v>333.31</v>
      </c>
      <c r="N568" s="660">
        <v>1</v>
      </c>
      <c r="O568" s="741">
        <v>1</v>
      </c>
      <c r="P568" s="661"/>
      <c r="Q568" s="676">
        <v>0</v>
      </c>
      <c r="R568" s="660"/>
      <c r="S568" s="676">
        <v>0</v>
      </c>
      <c r="T568" s="741"/>
      <c r="U568" s="699">
        <v>0</v>
      </c>
    </row>
    <row r="569" spans="1:21" ht="14.4" customHeight="1" x14ac:dyDescent="0.3">
      <c r="A569" s="659">
        <v>25</v>
      </c>
      <c r="B569" s="660" t="s">
        <v>1608</v>
      </c>
      <c r="C569" s="660">
        <v>89870255</v>
      </c>
      <c r="D569" s="739" t="s">
        <v>2392</v>
      </c>
      <c r="E569" s="740" t="s">
        <v>1752</v>
      </c>
      <c r="F569" s="660" t="s">
        <v>1741</v>
      </c>
      <c r="G569" s="660" t="s">
        <v>1787</v>
      </c>
      <c r="H569" s="660" t="s">
        <v>561</v>
      </c>
      <c r="I569" s="660" t="s">
        <v>1790</v>
      </c>
      <c r="J569" s="660" t="s">
        <v>1691</v>
      </c>
      <c r="K569" s="660" t="s">
        <v>1692</v>
      </c>
      <c r="L569" s="661">
        <v>156.86000000000001</v>
      </c>
      <c r="M569" s="661">
        <v>1098.02</v>
      </c>
      <c r="N569" s="660">
        <v>7</v>
      </c>
      <c r="O569" s="741">
        <v>7</v>
      </c>
      <c r="P569" s="661"/>
      <c r="Q569" s="676">
        <v>0</v>
      </c>
      <c r="R569" s="660"/>
      <c r="S569" s="676">
        <v>0</v>
      </c>
      <c r="T569" s="741"/>
      <c r="U569" s="699">
        <v>0</v>
      </c>
    </row>
    <row r="570" spans="1:21" ht="14.4" customHeight="1" x14ac:dyDescent="0.3">
      <c r="A570" s="659">
        <v>25</v>
      </c>
      <c r="B570" s="660" t="s">
        <v>1608</v>
      </c>
      <c r="C570" s="660">
        <v>89870255</v>
      </c>
      <c r="D570" s="739" t="s">
        <v>2392</v>
      </c>
      <c r="E570" s="740" t="s">
        <v>1752</v>
      </c>
      <c r="F570" s="660" t="s">
        <v>1741</v>
      </c>
      <c r="G570" s="660" t="s">
        <v>1795</v>
      </c>
      <c r="H570" s="660" t="s">
        <v>1229</v>
      </c>
      <c r="I570" s="660" t="s">
        <v>1463</v>
      </c>
      <c r="J570" s="660" t="s">
        <v>1464</v>
      </c>
      <c r="K570" s="660" t="s">
        <v>1696</v>
      </c>
      <c r="L570" s="661">
        <v>184.22</v>
      </c>
      <c r="M570" s="661">
        <v>368.44</v>
      </c>
      <c r="N570" s="660">
        <v>2</v>
      </c>
      <c r="O570" s="741">
        <v>2</v>
      </c>
      <c r="P570" s="661"/>
      <c r="Q570" s="676">
        <v>0</v>
      </c>
      <c r="R570" s="660"/>
      <c r="S570" s="676">
        <v>0</v>
      </c>
      <c r="T570" s="741"/>
      <c r="U570" s="699">
        <v>0</v>
      </c>
    </row>
    <row r="571" spans="1:21" ht="14.4" customHeight="1" x14ac:dyDescent="0.3">
      <c r="A571" s="659">
        <v>25</v>
      </c>
      <c r="B571" s="660" t="s">
        <v>1608</v>
      </c>
      <c r="C571" s="660">
        <v>89870255</v>
      </c>
      <c r="D571" s="739" t="s">
        <v>2392</v>
      </c>
      <c r="E571" s="740" t="s">
        <v>1752</v>
      </c>
      <c r="F571" s="660" t="s">
        <v>1741</v>
      </c>
      <c r="G571" s="660" t="s">
        <v>1791</v>
      </c>
      <c r="H571" s="660" t="s">
        <v>1229</v>
      </c>
      <c r="I571" s="660" t="s">
        <v>1475</v>
      </c>
      <c r="J571" s="660" t="s">
        <v>1476</v>
      </c>
      <c r="K571" s="660" t="s">
        <v>1477</v>
      </c>
      <c r="L571" s="661">
        <v>154.01</v>
      </c>
      <c r="M571" s="661">
        <v>1078.07</v>
      </c>
      <c r="N571" s="660">
        <v>7</v>
      </c>
      <c r="O571" s="741">
        <v>7</v>
      </c>
      <c r="P571" s="661"/>
      <c r="Q571" s="676">
        <v>0</v>
      </c>
      <c r="R571" s="660"/>
      <c r="S571" s="676">
        <v>0</v>
      </c>
      <c r="T571" s="741"/>
      <c r="U571" s="699">
        <v>0</v>
      </c>
    </row>
    <row r="572" spans="1:21" ht="14.4" customHeight="1" x14ac:dyDescent="0.3">
      <c r="A572" s="659">
        <v>25</v>
      </c>
      <c r="B572" s="660" t="s">
        <v>1608</v>
      </c>
      <c r="C572" s="660">
        <v>89870255</v>
      </c>
      <c r="D572" s="739" t="s">
        <v>2392</v>
      </c>
      <c r="E572" s="740" t="s">
        <v>1753</v>
      </c>
      <c r="F572" s="660" t="s">
        <v>1741</v>
      </c>
      <c r="G572" s="660" t="s">
        <v>1787</v>
      </c>
      <c r="H572" s="660" t="s">
        <v>561</v>
      </c>
      <c r="I572" s="660" t="s">
        <v>1788</v>
      </c>
      <c r="J572" s="660" t="s">
        <v>1691</v>
      </c>
      <c r="K572" s="660" t="s">
        <v>1789</v>
      </c>
      <c r="L572" s="661">
        <v>0</v>
      </c>
      <c r="M572" s="661">
        <v>0</v>
      </c>
      <c r="N572" s="660">
        <v>1</v>
      </c>
      <c r="O572" s="741">
        <v>1</v>
      </c>
      <c r="P572" s="661"/>
      <c r="Q572" s="676"/>
      <c r="R572" s="660"/>
      <c r="S572" s="676">
        <v>0</v>
      </c>
      <c r="T572" s="741"/>
      <c r="U572" s="699">
        <v>0</v>
      </c>
    </row>
    <row r="573" spans="1:21" ht="14.4" customHeight="1" x14ac:dyDescent="0.3">
      <c r="A573" s="659">
        <v>25</v>
      </c>
      <c r="B573" s="660" t="s">
        <v>1608</v>
      </c>
      <c r="C573" s="660">
        <v>89870255</v>
      </c>
      <c r="D573" s="739" t="s">
        <v>2392</v>
      </c>
      <c r="E573" s="740" t="s">
        <v>1753</v>
      </c>
      <c r="F573" s="660" t="s">
        <v>1741</v>
      </c>
      <c r="G573" s="660" t="s">
        <v>1787</v>
      </c>
      <c r="H573" s="660" t="s">
        <v>561</v>
      </c>
      <c r="I573" s="660" t="s">
        <v>1401</v>
      </c>
      <c r="J573" s="660" t="s">
        <v>1691</v>
      </c>
      <c r="K573" s="660" t="s">
        <v>1692</v>
      </c>
      <c r="L573" s="661">
        <v>333.31</v>
      </c>
      <c r="M573" s="661">
        <v>2666.48</v>
      </c>
      <c r="N573" s="660">
        <v>8</v>
      </c>
      <c r="O573" s="741">
        <v>8</v>
      </c>
      <c r="P573" s="661"/>
      <c r="Q573" s="676">
        <v>0</v>
      </c>
      <c r="R573" s="660"/>
      <c r="S573" s="676">
        <v>0</v>
      </c>
      <c r="T573" s="741"/>
      <c r="U573" s="699">
        <v>0</v>
      </c>
    </row>
    <row r="574" spans="1:21" ht="14.4" customHeight="1" x14ac:dyDescent="0.3">
      <c r="A574" s="659">
        <v>25</v>
      </c>
      <c r="B574" s="660" t="s">
        <v>1608</v>
      </c>
      <c r="C574" s="660">
        <v>89870255</v>
      </c>
      <c r="D574" s="739" t="s">
        <v>2392</v>
      </c>
      <c r="E574" s="740" t="s">
        <v>1753</v>
      </c>
      <c r="F574" s="660" t="s">
        <v>1741</v>
      </c>
      <c r="G574" s="660" t="s">
        <v>1787</v>
      </c>
      <c r="H574" s="660" t="s">
        <v>561</v>
      </c>
      <c r="I574" s="660" t="s">
        <v>1401</v>
      </c>
      <c r="J574" s="660" t="s">
        <v>1691</v>
      </c>
      <c r="K574" s="660" t="s">
        <v>1692</v>
      </c>
      <c r="L574" s="661">
        <v>156.86000000000001</v>
      </c>
      <c r="M574" s="661">
        <v>1568.6000000000004</v>
      </c>
      <c r="N574" s="660">
        <v>10</v>
      </c>
      <c r="O574" s="741">
        <v>9</v>
      </c>
      <c r="P574" s="661"/>
      <c r="Q574" s="676">
        <v>0</v>
      </c>
      <c r="R574" s="660"/>
      <c r="S574" s="676">
        <v>0</v>
      </c>
      <c r="T574" s="741"/>
      <c r="U574" s="699">
        <v>0</v>
      </c>
    </row>
    <row r="575" spans="1:21" ht="14.4" customHeight="1" x14ac:dyDescent="0.3">
      <c r="A575" s="659">
        <v>25</v>
      </c>
      <c r="B575" s="660" t="s">
        <v>1608</v>
      </c>
      <c r="C575" s="660">
        <v>89870255</v>
      </c>
      <c r="D575" s="739" t="s">
        <v>2392</v>
      </c>
      <c r="E575" s="740" t="s">
        <v>1753</v>
      </c>
      <c r="F575" s="660" t="s">
        <v>1741</v>
      </c>
      <c r="G575" s="660" t="s">
        <v>1787</v>
      </c>
      <c r="H575" s="660" t="s">
        <v>561</v>
      </c>
      <c r="I575" s="660" t="s">
        <v>1937</v>
      </c>
      <c r="J575" s="660" t="s">
        <v>1855</v>
      </c>
      <c r="K575" s="660" t="s">
        <v>1938</v>
      </c>
      <c r="L575" s="661">
        <v>99.7</v>
      </c>
      <c r="M575" s="661">
        <v>99.7</v>
      </c>
      <c r="N575" s="660">
        <v>1</v>
      </c>
      <c r="O575" s="741">
        <v>1</v>
      </c>
      <c r="P575" s="661"/>
      <c r="Q575" s="676">
        <v>0</v>
      </c>
      <c r="R575" s="660"/>
      <c r="S575" s="676">
        <v>0</v>
      </c>
      <c r="T575" s="741"/>
      <c r="U575" s="699">
        <v>0</v>
      </c>
    </row>
    <row r="576" spans="1:21" ht="14.4" customHeight="1" x14ac:dyDescent="0.3">
      <c r="A576" s="659">
        <v>25</v>
      </c>
      <c r="B576" s="660" t="s">
        <v>1608</v>
      </c>
      <c r="C576" s="660">
        <v>89870255</v>
      </c>
      <c r="D576" s="739" t="s">
        <v>2392</v>
      </c>
      <c r="E576" s="740" t="s">
        <v>1753</v>
      </c>
      <c r="F576" s="660" t="s">
        <v>1741</v>
      </c>
      <c r="G576" s="660" t="s">
        <v>1791</v>
      </c>
      <c r="H576" s="660" t="s">
        <v>1229</v>
      </c>
      <c r="I576" s="660" t="s">
        <v>1475</v>
      </c>
      <c r="J576" s="660" t="s">
        <v>1476</v>
      </c>
      <c r="K576" s="660" t="s">
        <v>1477</v>
      </c>
      <c r="L576" s="661">
        <v>154.01</v>
      </c>
      <c r="M576" s="661">
        <v>154.01</v>
      </c>
      <c r="N576" s="660">
        <v>1</v>
      </c>
      <c r="O576" s="741">
        <v>1</v>
      </c>
      <c r="P576" s="661"/>
      <c r="Q576" s="676">
        <v>0</v>
      </c>
      <c r="R576" s="660"/>
      <c r="S576" s="676">
        <v>0</v>
      </c>
      <c r="T576" s="741"/>
      <c r="U576" s="699">
        <v>0</v>
      </c>
    </row>
    <row r="577" spans="1:21" ht="14.4" customHeight="1" x14ac:dyDescent="0.3">
      <c r="A577" s="659">
        <v>25</v>
      </c>
      <c r="B577" s="660" t="s">
        <v>1608</v>
      </c>
      <c r="C577" s="660">
        <v>89870255</v>
      </c>
      <c r="D577" s="739" t="s">
        <v>2392</v>
      </c>
      <c r="E577" s="740" t="s">
        <v>1753</v>
      </c>
      <c r="F577" s="660" t="s">
        <v>1741</v>
      </c>
      <c r="G577" s="660" t="s">
        <v>1792</v>
      </c>
      <c r="H577" s="660" t="s">
        <v>561</v>
      </c>
      <c r="I577" s="660" t="s">
        <v>664</v>
      </c>
      <c r="J577" s="660" t="s">
        <v>665</v>
      </c>
      <c r="K577" s="660" t="s">
        <v>1849</v>
      </c>
      <c r="L577" s="661">
        <v>29.78</v>
      </c>
      <c r="M577" s="661">
        <v>59.56</v>
      </c>
      <c r="N577" s="660">
        <v>2</v>
      </c>
      <c r="O577" s="741">
        <v>1</v>
      </c>
      <c r="P577" s="661"/>
      <c r="Q577" s="676">
        <v>0</v>
      </c>
      <c r="R577" s="660"/>
      <c r="S577" s="676">
        <v>0</v>
      </c>
      <c r="T577" s="741"/>
      <c r="U577" s="699">
        <v>0</v>
      </c>
    </row>
    <row r="578" spans="1:21" ht="14.4" customHeight="1" x14ac:dyDescent="0.3">
      <c r="A578" s="659">
        <v>25</v>
      </c>
      <c r="B578" s="660" t="s">
        <v>1608</v>
      </c>
      <c r="C578" s="660">
        <v>89870255</v>
      </c>
      <c r="D578" s="739" t="s">
        <v>2392</v>
      </c>
      <c r="E578" s="740" t="s">
        <v>1754</v>
      </c>
      <c r="F578" s="660" t="s">
        <v>1741</v>
      </c>
      <c r="G578" s="660" t="s">
        <v>1787</v>
      </c>
      <c r="H578" s="660" t="s">
        <v>561</v>
      </c>
      <c r="I578" s="660" t="s">
        <v>1401</v>
      </c>
      <c r="J578" s="660" t="s">
        <v>1691</v>
      </c>
      <c r="K578" s="660" t="s">
        <v>1692</v>
      </c>
      <c r="L578" s="661">
        <v>333.31</v>
      </c>
      <c r="M578" s="661">
        <v>4333.03</v>
      </c>
      <c r="N578" s="660">
        <v>13</v>
      </c>
      <c r="O578" s="741">
        <v>1</v>
      </c>
      <c r="P578" s="661"/>
      <c r="Q578" s="676">
        <v>0</v>
      </c>
      <c r="R578" s="660"/>
      <c r="S578" s="676">
        <v>0</v>
      </c>
      <c r="T578" s="741"/>
      <c r="U578" s="699">
        <v>0</v>
      </c>
    </row>
    <row r="579" spans="1:21" ht="14.4" customHeight="1" x14ac:dyDescent="0.3">
      <c r="A579" s="659">
        <v>25</v>
      </c>
      <c r="B579" s="660" t="s">
        <v>1608</v>
      </c>
      <c r="C579" s="660">
        <v>89870255</v>
      </c>
      <c r="D579" s="739" t="s">
        <v>2392</v>
      </c>
      <c r="E579" s="740" t="s">
        <v>1754</v>
      </c>
      <c r="F579" s="660" t="s">
        <v>1741</v>
      </c>
      <c r="G579" s="660" t="s">
        <v>1787</v>
      </c>
      <c r="H579" s="660" t="s">
        <v>561</v>
      </c>
      <c r="I579" s="660" t="s">
        <v>1401</v>
      </c>
      <c r="J579" s="660" t="s">
        <v>1691</v>
      </c>
      <c r="K579" s="660" t="s">
        <v>1692</v>
      </c>
      <c r="L579" s="661">
        <v>156.86000000000001</v>
      </c>
      <c r="M579" s="661">
        <v>5803.8199999999988</v>
      </c>
      <c r="N579" s="660">
        <v>37</v>
      </c>
      <c r="O579" s="741"/>
      <c r="P579" s="661"/>
      <c r="Q579" s="676">
        <v>0</v>
      </c>
      <c r="R579" s="660"/>
      <c r="S579" s="676">
        <v>0</v>
      </c>
      <c r="T579" s="741"/>
      <c r="U579" s="699"/>
    </row>
    <row r="580" spans="1:21" ht="14.4" customHeight="1" x14ac:dyDescent="0.3">
      <c r="A580" s="659">
        <v>25</v>
      </c>
      <c r="B580" s="660" t="s">
        <v>1608</v>
      </c>
      <c r="C580" s="660">
        <v>89870255</v>
      </c>
      <c r="D580" s="739" t="s">
        <v>2392</v>
      </c>
      <c r="E580" s="740" t="s">
        <v>1754</v>
      </c>
      <c r="F580" s="660" t="s">
        <v>1741</v>
      </c>
      <c r="G580" s="660" t="s">
        <v>1787</v>
      </c>
      <c r="H580" s="660" t="s">
        <v>561</v>
      </c>
      <c r="I580" s="660" t="s">
        <v>1556</v>
      </c>
      <c r="J580" s="660" t="s">
        <v>1733</v>
      </c>
      <c r="K580" s="660" t="s">
        <v>1734</v>
      </c>
      <c r="L580" s="661">
        <v>151.61000000000001</v>
      </c>
      <c r="M580" s="661">
        <v>151.61000000000001</v>
      </c>
      <c r="N580" s="660">
        <v>1</v>
      </c>
      <c r="O580" s="741"/>
      <c r="P580" s="661"/>
      <c r="Q580" s="676">
        <v>0</v>
      </c>
      <c r="R580" s="660"/>
      <c r="S580" s="676">
        <v>0</v>
      </c>
      <c r="T580" s="741"/>
      <c r="U580" s="699"/>
    </row>
    <row r="581" spans="1:21" ht="14.4" customHeight="1" x14ac:dyDescent="0.3">
      <c r="A581" s="659">
        <v>25</v>
      </c>
      <c r="B581" s="660" t="s">
        <v>1608</v>
      </c>
      <c r="C581" s="660">
        <v>89870255</v>
      </c>
      <c r="D581" s="739" t="s">
        <v>2392</v>
      </c>
      <c r="E581" s="740" t="s">
        <v>1754</v>
      </c>
      <c r="F581" s="660" t="s">
        <v>1741</v>
      </c>
      <c r="G581" s="660" t="s">
        <v>1787</v>
      </c>
      <c r="H581" s="660" t="s">
        <v>561</v>
      </c>
      <c r="I581" s="660" t="s">
        <v>1937</v>
      </c>
      <c r="J581" s="660" t="s">
        <v>1855</v>
      </c>
      <c r="K581" s="660" t="s">
        <v>1938</v>
      </c>
      <c r="L581" s="661">
        <v>152.36000000000001</v>
      </c>
      <c r="M581" s="661">
        <v>152.36000000000001</v>
      </c>
      <c r="N581" s="660">
        <v>1</v>
      </c>
      <c r="O581" s="741"/>
      <c r="P581" s="661"/>
      <c r="Q581" s="676">
        <v>0</v>
      </c>
      <c r="R581" s="660"/>
      <c r="S581" s="676">
        <v>0</v>
      </c>
      <c r="T581" s="741"/>
      <c r="U581" s="699"/>
    </row>
    <row r="582" spans="1:21" ht="14.4" customHeight="1" x14ac:dyDescent="0.3">
      <c r="A582" s="659">
        <v>25</v>
      </c>
      <c r="B582" s="660" t="s">
        <v>1608</v>
      </c>
      <c r="C582" s="660">
        <v>89870255</v>
      </c>
      <c r="D582" s="739" t="s">
        <v>2392</v>
      </c>
      <c r="E582" s="740" t="s">
        <v>1754</v>
      </c>
      <c r="F582" s="660" t="s">
        <v>1741</v>
      </c>
      <c r="G582" s="660" t="s">
        <v>1787</v>
      </c>
      <c r="H582" s="660" t="s">
        <v>561</v>
      </c>
      <c r="I582" s="660" t="s">
        <v>1790</v>
      </c>
      <c r="J582" s="660" t="s">
        <v>1691</v>
      </c>
      <c r="K582" s="660" t="s">
        <v>1692</v>
      </c>
      <c r="L582" s="661">
        <v>156.86000000000001</v>
      </c>
      <c r="M582" s="661">
        <v>1725.4600000000005</v>
      </c>
      <c r="N582" s="660">
        <v>11</v>
      </c>
      <c r="O582" s="741"/>
      <c r="P582" s="661"/>
      <c r="Q582" s="676">
        <v>0</v>
      </c>
      <c r="R582" s="660"/>
      <c r="S582" s="676">
        <v>0</v>
      </c>
      <c r="T582" s="741"/>
      <c r="U582" s="699"/>
    </row>
    <row r="583" spans="1:21" ht="14.4" customHeight="1" x14ac:dyDescent="0.3">
      <c r="A583" s="659">
        <v>25</v>
      </c>
      <c r="B583" s="660" t="s">
        <v>1608</v>
      </c>
      <c r="C583" s="660">
        <v>89870255</v>
      </c>
      <c r="D583" s="739" t="s">
        <v>2392</v>
      </c>
      <c r="E583" s="740" t="s">
        <v>1754</v>
      </c>
      <c r="F583" s="660" t="s">
        <v>1741</v>
      </c>
      <c r="G583" s="660" t="s">
        <v>2348</v>
      </c>
      <c r="H583" s="660" t="s">
        <v>561</v>
      </c>
      <c r="I583" s="660" t="s">
        <v>2349</v>
      </c>
      <c r="J583" s="660" t="s">
        <v>2350</v>
      </c>
      <c r="K583" s="660" t="s">
        <v>2351</v>
      </c>
      <c r="L583" s="661">
        <v>0</v>
      </c>
      <c r="M583" s="661">
        <v>0</v>
      </c>
      <c r="N583" s="660">
        <v>1</v>
      </c>
      <c r="O583" s="741"/>
      <c r="P583" s="661"/>
      <c r="Q583" s="676"/>
      <c r="R583" s="660"/>
      <c r="S583" s="676">
        <v>0</v>
      </c>
      <c r="T583" s="741"/>
      <c r="U583" s="699"/>
    </row>
    <row r="584" spans="1:21" ht="14.4" customHeight="1" x14ac:dyDescent="0.3">
      <c r="A584" s="659">
        <v>25</v>
      </c>
      <c r="B584" s="660" t="s">
        <v>1608</v>
      </c>
      <c r="C584" s="660">
        <v>89870255</v>
      </c>
      <c r="D584" s="739" t="s">
        <v>2392</v>
      </c>
      <c r="E584" s="740" t="s">
        <v>1754</v>
      </c>
      <c r="F584" s="660" t="s">
        <v>1741</v>
      </c>
      <c r="G584" s="660" t="s">
        <v>1791</v>
      </c>
      <c r="H584" s="660" t="s">
        <v>1229</v>
      </c>
      <c r="I584" s="660" t="s">
        <v>1475</v>
      </c>
      <c r="J584" s="660" t="s">
        <v>1476</v>
      </c>
      <c r="K584" s="660" t="s">
        <v>1477</v>
      </c>
      <c r="L584" s="661">
        <v>154.01</v>
      </c>
      <c r="M584" s="661">
        <v>1386.09</v>
      </c>
      <c r="N584" s="660">
        <v>9</v>
      </c>
      <c r="O584" s="741"/>
      <c r="P584" s="661"/>
      <c r="Q584" s="676">
        <v>0</v>
      </c>
      <c r="R584" s="660"/>
      <c r="S584" s="676">
        <v>0</v>
      </c>
      <c r="T584" s="741"/>
      <c r="U584" s="699"/>
    </row>
    <row r="585" spans="1:21" ht="14.4" customHeight="1" x14ac:dyDescent="0.3">
      <c r="A585" s="659">
        <v>25</v>
      </c>
      <c r="B585" s="660" t="s">
        <v>1608</v>
      </c>
      <c r="C585" s="660">
        <v>89870255</v>
      </c>
      <c r="D585" s="739" t="s">
        <v>2392</v>
      </c>
      <c r="E585" s="740" t="s">
        <v>1754</v>
      </c>
      <c r="F585" s="660" t="s">
        <v>1741</v>
      </c>
      <c r="G585" s="660" t="s">
        <v>2352</v>
      </c>
      <c r="H585" s="660" t="s">
        <v>561</v>
      </c>
      <c r="I585" s="660" t="s">
        <v>2353</v>
      </c>
      <c r="J585" s="660" t="s">
        <v>2354</v>
      </c>
      <c r="K585" s="660" t="s">
        <v>2355</v>
      </c>
      <c r="L585" s="661">
        <v>120.37</v>
      </c>
      <c r="M585" s="661">
        <v>120.37</v>
      </c>
      <c r="N585" s="660">
        <v>1</v>
      </c>
      <c r="O585" s="741"/>
      <c r="P585" s="661"/>
      <c r="Q585" s="676">
        <v>0</v>
      </c>
      <c r="R585" s="660"/>
      <c r="S585" s="676">
        <v>0</v>
      </c>
      <c r="T585" s="741"/>
      <c r="U585" s="699"/>
    </row>
    <row r="586" spans="1:21" ht="14.4" customHeight="1" x14ac:dyDescent="0.3">
      <c r="A586" s="659">
        <v>25</v>
      </c>
      <c r="B586" s="660" t="s">
        <v>1608</v>
      </c>
      <c r="C586" s="660">
        <v>89870255</v>
      </c>
      <c r="D586" s="739" t="s">
        <v>2392</v>
      </c>
      <c r="E586" s="740" t="s">
        <v>1754</v>
      </c>
      <c r="F586" s="660" t="s">
        <v>1741</v>
      </c>
      <c r="G586" s="660" t="s">
        <v>1898</v>
      </c>
      <c r="H586" s="660" t="s">
        <v>561</v>
      </c>
      <c r="I586" s="660" t="s">
        <v>2356</v>
      </c>
      <c r="J586" s="660" t="s">
        <v>2357</v>
      </c>
      <c r="K586" s="660" t="s">
        <v>2358</v>
      </c>
      <c r="L586" s="661">
        <v>70.02</v>
      </c>
      <c r="M586" s="661">
        <v>140.04</v>
      </c>
      <c r="N586" s="660">
        <v>2</v>
      </c>
      <c r="O586" s="741"/>
      <c r="P586" s="661"/>
      <c r="Q586" s="676">
        <v>0</v>
      </c>
      <c r="R586" s="660"/>
      <c r="S586" s="676">
        <v>0</v>
      </c>
      <c r="T586" s="741"/>
      <c r="U586" s="699"/>
    </row>
    <row r="587" spans="1:21" ht="14.4" customHeight="1" x14ac:dyDescent="0.3">
      <c r="A587" s="659">
        <v>25</v>
      </c>
      <c r="B587" s="660" t="s">
        <v>1608</v>
      </c>
      <c r="C587" s="660">
        <v>89870255</v>
      </c>
      <c r="D587" s="739" t="s">
        <v>2392</v>
      </c>
      <c r="E587" s="740" t="s">
        <v>1754</v>
      </c>
      <c r="F587" s="660" t="s">
        <v>1741</v>
      </c>
      <c r="G587" s="660" t="s">
        <v>1792</v>
      </c>
      <c r="H587" s="660" t="s">
        <v>1229</v>
      </c>
      <c r="I587" s="660" t="s">
        <v>1793</v>
      </c>
      <c r="J587" s="660" t="s">
        <v>665</v>
      </c>
      <c r="K587" s="660" t="s">
        <v>1794</v>
      </c>
      <c r="L587" s="661">
        <v>25.32</v>
      </c>
      <c r="M587" s="661">
        <v>25.32</v>
      </c>
      <c r="N587" s="660">
        <v>1</v>
      </c>
      <c r="O587" s="741"/>
      <c r="P587" s="661"/>
      <c r="Q587" s="676">
        <v>0</v>
      </c>
      <c r="R587" s="660"/>
      <c r="S587" s="676">
        <v>0</v>
      </c>
      <c r="T587" s="741"/>
      <c r="U587" s="699"/>
    </row>
    <row r="588" spans="1:21" ht="14.4" customHeight="1" x14ac:dyDescent="0.3">
      <c r="A588" s="659">
        <v>25</v>
      </c>
      <c r="B588" s="660" t="s">
        <v>1608</v>
      </c>
      <c r="C588" s="660">
        <v>89870255</v>
      </c>
      <c r="D588" s="739" t="s">
        <v>2392</v>
      </c>
      <c r="E588" s="740" t="s">
        <v>1754</v>
      </c>
      <c r="F588" s="660" t="s">
        <v>1741</v>
      </c>
      <c r="G588" s="660" t="s">
        <v>1792</v>
      </c>
      <c r="H588" s="660" t="s">
        <v>561</v>
      </c>
      <c r="I588" s="660" t="s">
        <v>1134</v>
      </c>
      <c r="J588" s="660" t="s">
        <v>665</v>
      </c>
      <c r="K588" s="660" t="s">
        <v>1802</v>
      </c>
      <c r="L588" s="661">
        <v>96.63</v>
      </c>
      <c r="M588" s="661">
        <v>96.63</v>
      </c>
      <c r="N588" s="660">
        <v>1</v>
      </c>
      <c r="O588" s="741"/>
      <c r="P588" s="661"/>
      <c r="Q588" s="676">
        <v>0</v>
      </c>
      <c r="R588" s="660"/>
      <c r="S588" s="676">
        <v>0</v>
      </c>
      <c r="T588" s="741"/>
      <c r="U588" s="699"/>
    </row>
    <row r="589" spans="1:21" ht="14.4" customHeight="1" x14ac:dyDescent="0.3">
      <c r="A589" s="659">
        <v>25</v>
      </c>
      <c r="B589" s="660" t="s">
        <v>1608</v>
      </c>
      <c r="C589" s="660">
        <v>89870255</v>
      </c>
      <c r="D589" s="739" t="s">
        <v>2392</v>
      </c>
      <c r="E589" s="740" t="s">
        <v>1754</v>
      </c>
      <c r="F589" s="660" t="s">
        <v>1741</v>
      </c>
      <c r="G589" s="660" t="s">
        <v>1792</v>
      </c>
      <c r="H589" s="660" t="s">
        <v>561</v>
      </c>
      <c r="I589" s="660" t="s">
        <v>664</v>
      </c>
      <c r="J589" s="660" t="s">
        <v>665</v>
      </c>
      <c r="K589" s="660" t="s">
        <v>1849</v>
      </c>
      <c r="L589" s="661">
        <v>48.31</v>
      </c>
      <c r="M589" s="661">
        <v>48.31</v>
      </c>
      <c r="N589" s="660">
        <v>1</v>
      </c>
      <c r="O589" s="741"/>
      <c r="P589" s="661"/>
      <c r="Q589" s="676">
        <v>0</v>
      </c>
      <c r="R589" s="660"/>
      <c r="S589" s="676">
        <v>0</v>
      </c>
      <c r="T589" s="741"/>
      <c r="U589" s="699"/>
    </row>
    <row r="590" spans="1:21" ht="14.4" customHeight="1" x14ac:dyDescent="0.3">
      <c r="A590" s="659">
        <v>25</v>
      </c>
      <c r="B590" s="660" t="s">
        <v>1608</v>
      </c>
      <c r="C590" s="660">
        <v>89870255</v>
      </c>
      <c r="D590" s="739" t="s">
        <v>2392</v>
      </c>
      <c r="E590" s="740" t="s">
        <v>1755</v>
      </c>
      <c r="F590" s="660" t="s">
        <v>1741</v>
      </c>
      <c r="G590" s="660" t="s">
        <v>1787</v>
      </c>
      <c r="H590" s="660" t="s">
        <v>561</v>
      </c>
      <c r="I590" s="660" t="s">
        <v>1401</v>
      </c>
      <c r="J590" s="660" t="s">
        <v>1691</v>
      </c>
      <c r="K590" s="660" t="s">
        <v>1692</v>
      </c>
      <c r="L590" s="661">
        <v>333.31</v>
      </c>
      <c r="M590" s="661">
        <v>5999.5800000000017</v>
      </c>
      <c r="N590" s="660">
        <v>18</v>
      </c>
      <c r="O590" s="741">
        <v>14</v>
      </c>
      <c r="P590" s="661"/>
      <c r="Q590" s="676">
        <v>0</v>
      </c>
      <c r="R590" s="660"/>
      <c r="S590" s="676">
        <v>0</v>
      </c>
      <c r="T590" s="741"/>
      <c r="U590" s="699">
        <v>0</v>
      </c>
    </row>
    <row r="591" spans="1:21" ht="14.4" customHeight="1" x14ac:dyDescent="0.3">
      <c r="A591" s="659">
        <v>25</v>
      </c>
      <c r="B591" s="660" t="s">
        <v>1608</v>
      </c>
      <c r="C591" s="660">
        <v>89870255</v>
      </c>
      <c r="D591" s="739" t="s">
        <v>2392</v>
      </c>
      <c r="E591" s="740" t="s">
        <v>1755</v>
      </c>
      <c r="F591" s="660" t="s">
        <v>1741</v>
      </c>
      <c r="G591" s="660" t="s">
        <v>1787</v>
      </c>
      <c r="H591" s="660" t="s">
        <v>561</v>
      </c>
      <c r="I591" s="660" t="s">
        <v>1401</v>
      </c>
      <c r="J591" s="660" t="s">
        <v>1691</v>
      </c>
      <c r="K591" s="660" t="s">
        <v>1692</v>
      </c>
      <c r="L591" s="661">
        <v>156.86000000000001</v>
      </c>
      <c r="M591" s="661">
        <v>5803.8199999999988</v>
      </c>
      <c r="N591" s="660">
        <v>37</v>
      </c>
      <c r="O591" s="741">
        <v>35</v>
      </c>
      <c r="P591" s="661">
        <v>156.86000000000001</v>
      </c>
      <c r="Q591" s="676">
        <v>2.7027027027027035E-2</v>
      </c>
      <c r="R591" s="660">
        <v>1</v>
      </c>
      <c r="S591" s="676">
        <v>2.7027027027027029E-2</v>
      </c>
      <c r="T591" s="741">
        <v>1</v>
      </c>
      <c r="U591" s="699">
        <v>2.8571428571428571E-2</v>
      </c>
    </row>
    <row r="592" spans="1:21" ht="14.4" customHeight="1" x14ac:dyDescent="0.3">
      <c r="A592" s="659">
        <v>25</v>
      </c>
      <c r="B592" s="660" t="s">
        <v>1608</v>
      </c>
      <c r="C592" s="660">
        <v>89870255</v>
      </c>
      <c r="D592" s="739" t="s">
        <v>2392</v>
      </c>
      <c r="E592" s="740" t="s">
        <v>1755</v>
      </c>
      <c r="F592" s="660" t="s">
        <v>1741</v>
      </c>
      <c r="G592" s="660" t="s">
        <v>1787</v>
      </c>
      <c r="H592" s="660" t="s">
        <v>561</v>
      </c>
      <c r="I592" s="660" t="s">
        <v>1556</v>
      </c>
      <c r="J592" s="660" t="s">
        <v>1733</v>
      </c>
      <c r="K592" s="660" t="s">
        <v>1734</v>
      </c>
      <c r="L592" s="661">
        <v>333.31</v>
      </c>
      <c r="M592" s="661">
        <v>333.31</v>
      </c>
      <c r="N592" s="660">
        <v>1</v>
      </c>
      <c r="O592" s="741">
        <v>1</v>
      </c>
      <c r="P592" s="661"/>
      <c r="Q592" s="676">
        <v>0</v>
      </c>
      <c r="R592" s="660"/>
      <c r="S592" s="676">
        <v>0</v>
      </c>
      <c r="T592" s="741"/>
      <c r="U592" s="699">
        <v>0</v>
      </c>
    </row>
    <row r="593" spans="1:21" ht="14.4" customHeight="1" x14ac:dyDescent="0.3">
      <c r="A593" s="659">
        <v>25</v>
      </c>
      <c r="B593" s="660" t="s">
        <v>1608</v>
      </c>
      <c r="C593" s="660">
        <v>89870255</v>
      </c>
      <c r="D593" s="739" t="s">
        <v>2392</v>
      </c>
      <c r="E593" s="740" t="s">
        <v>1755</v>
      </c>
      <c r="F593" s="660" t="s">
        <v>1741</v>
      </c>
      <c r="G593" s="660" t="s">
        <v>1787</v>
      </c>
      <c r="H593" s="660" t="s">
        <v>561</v>
      </c>
      <c r="I593" s="660" t="s">
        <v>1556</v>
      </c>
      <c r="J593" s="660" t="s">
        <v>1733</v>
      </c>
      <c r="K593" s="660" t="s">
        <v>1734</v>
      </c>
      <c r="L593" s="661">
        <v>151.61000000000001</v>
      </c>
      <c r="M593" s="661">
        <v>303.22000000000003</v>
      </c>
      <c r="N593" s="660">
        <v>2</v>
      </c>
      <c r="O593" s="741">
        <v>1.5</v>
      </c>
      <c r="P593" s="661"/>
      <c r="Q593" s="676">
        <v>0</v>
      </c>
      <c r="R593" s="660"/>
      <c r="S593" s="676">
        <v>0</v>
      </c>
      <c r="T593" s="741"/>
      <c r="U593" s="699">
        <v>0</v>
      </c>
    </row>
    <row r="594" spans="1:21" ht="14.4" customHeight="1" x14ac:dyDescent="0.3">
      <c r="A594" s="659">
        <v>25</v>
      </c>
      <c r="B594" s="660" t="s">
        <v>1608</v>
      </c>
      <c r="C594" s="660">
        <v>89870255</v>
      </c>
      <c r="D594" s="739" t="s">
        <v>2392</v>
      </c>
      <c r="E594" s="740" t="s">
        <v>1755</v>
      </c>
      <c r="F594" s="660" t="s">
        <v>1741</v>
      </c>
      <c r="G594" s="660" t="s">
        <v>1787</v>
      </c>
      <c r="H594" s="660" t="s">
        <v>561</v>
      </c>
      <c r="I594" s="660" t="s">
        <v>1937</v>
      </c>
      <c r="J594" s="660" t="s">
        <v>1855</v>
      </c>
      <c r="K594" s="660" t="s">
        <v>1938</v>
      </c>
      <c r="L594" s="661">
        <v>99.7</v>
      </c>
      <c r="M594" s="661">
        <v>199.4</v>
      </c>
      <c r="N594" s="660">
        <v>2</v>
      </c>
      <c r="O594" s="741">
        <v>1.5</v>
      </c>
      <c r="P594" s="661"/>
      <c r="Q594" s="676">
        <v>0</v>
      </c>
      <c r="R594" s="660"/>
      <c r="S594" s="676">
        <v>0</v>
      </c>
      <c r="T594" s="741"/>
      <c r="U594" s="699">
        <v>0</v>
      </c>
    </row>
    <row r="595" spans="1:21" ht="14.4" customHeight="1" x14ac:dyDescent="0.3">
      <c r="A595" s="659">
        <v>25</v>
      </c>
      <c r="B595" s="660" t="s">
        <v>1608</v>
      </c>
      <c r="C595" s="660">
        <v>89870255</v>
      </c>
      <c r="D595" s="739" t="s">
        <v>2392</v>
      </c>
      <c r="E595" s="740" t="s">
        <v>1755</v>
      </c>
      <c r="F595" s="660" t="s">
        <v>1741</v>
      </c>
      <c r="G595" s="660" t="s">
        <v>1787</v>
      </c>
      <c r="H595" s="660" t="s">
        <v>561</v>
      </c>
      <c r="I595" s="660" t="s">
        <v>1854</v>
      </c>
      <c r="J595" s="660" t="s">
        <v>1855</v>
      </c>
      <c r="K595" s="660" t="s">
        <v>1856</v>
      </c>
      <c r="L595" s="661">
        <v>199.4</v>
      </c>
      <c r="M595" s="661">
        <v>199.4</v>
      </c>
      <c r="N595" s="660">
        <v>1</v>
      </c>
      <c r="O595" s="741">
        <v>1</v>
      </c>
      <c r="P595" s="661"/>
      <c r="Q595" s="676">
        <v>0</v>
      </c>
      <c r="R595" s="660"/>
      <c r="S595" s="676">
        <v>0</v>
      </c>
      <c r="T595" s="741"/>
      <c r="U595" s="699">
        <v>0</v>
      </c>
    </row>
    <row r="596" spans="1:21" ht="14.4" customHeight="1" x14ac:dyDescent="0.3">
      <c r="A596" s="659">
        <v>25</v>
      </c>
      <c r="B596" s="660" t="s">
        <v>1608</v>
      </c>
      <c r="C596" s="660">
        <v>89870255</v>
      </c>
      <c r="D596" s="739" t="s">
        <v>2392</v>
      </c>
      <c r="E596" s="740" t="s">
        <v>1755</v>
      </c>
      <c r="F596" s="660" t="s">
        <v>1741</v>
      </c>
      <c r="G596" s="660" t="s">
        <v>1787</v>
      </c>
      <c r="H596" s="660" t="s">
        <v>561</v>
      </c>
      <c r="I596" s="660" t="s">
        <v>1790</v>
      </c>
      <c r="J596" s="660" t="s">
        <v>1691</v>
      </c>
      <c r="K596" s="660" t="s">
        <v>1692</v>
      </c>
      <c r="L596" s="661">
        <v>156.86000000000001</v>
      </c>
      <c r="M596" s="661">
        <v>1725.4600000000005</v>
      </c>
      <c r="N596" s="660">
        <v>11</v>
      </c>
      <c r="O596" s="741">
        <v>11</v>
      </c>
      <c r="P596" s="661">
        <v>156.86000000000001</v>
      </c>
      <c r="Q596" s="676">
        <v>9.0909090909090898E-2</v>
      </c>
      <c r="R596" s="660">
        <v>1</v>
      </c>
      <c r="S596" s="676">
        <v>9.0909090909090912E-2</v>
      </c>
      <c r="T596" s="741">
        <v>1</v>
      </c>
      <c r="U596" s="699">
        <v>9.0909090909090912E-2</v>
      </c>
    </row>
    <row r="597" spans="1:21" ht="14.4" customHeight="1" x14ac:dyDescent="0.3">
      <c r="A597" s="659">
        <v>25</v>
      </c>
      <c r="B597" s="660" t="s">
        <v>1608</v>
      </c>
      <c r="C597" s="660">
        <v>89870255</v>
      </c>
      <c r="D597" s="739" t="s">
        <v>2392</v>
      </c>
      <c r="E597" s="740" t="s">
        <v>1755</v>
      </c>
      <c r="F597" s="660" t="s">
        <v>1741</v>
      </c>
      <c r="G597" s="660" t="s">
        <v>2155</v>
      </c>
      <c r="H597" s="660" t="s">
        <v>561</v>
      </c>
      <c r="I597" s="660" t="s">
        <v>2359</v>
      </c>
      <c r="J597" s="660" t="s">
        <v>2360</v>
      </c>
      <c r="K597" s="660" t="s">
        <v>2361</v>
      </c>
      <c r="L597" s="661">
        <v>0</v>
      </c>
      <c r="M597" s="661">
        <v>0</v>
      </c>
      <c r="N597" s="660">
        <v>1</v>
      </c>
      <c r="O597" s="741">
        <v>1</v>
      </c>
      <c r="P597" s="661"/>
      <c r="Q597" s="676"/>
      <c r="R597" s="660"/>
      <c r="S597" s="676">
        <v>0</v>
      </c>
      <c r="T597" s="741"/>
      <c r="U597" s="699">
        <v>0</v>
      </c>
    </row>
    <row r="598" spans="1:21" ht="14.4" customHeight="1" x14ac:dyDescent="0.3">
      <c r="A598" s="659">
        <v>25</v>
      </c>
      <c r="B598" s="660" t="s">
        <v>1608</v>
      </c>
      <c r="C598" s="660">
        <v>89870255</v>
      </c>
      <c r="D598" s="739" t="s">
        <v>2392</v>
      </c>
      <c r="E598" s="740" t="s">
        <v>1755</v>
      </c>
      <c r="F598" s="660" t="s">
        <v>1741</v>
      </c>
      <c r="G598" s="660" t="s">
        <v>1880</v>
      </c>
      <c r="H598" s="660" t="s">
        <v>561</v>
      </c>
      <c r="I598" s="660" t="s">
        <v>1881</v>
      </c>
      <c r="J598" s="660" t="s">
        <v>1882</v>
      </c>
      <c r="K598" s="660" t="s">
        <v>1883</v>
      </c>
      <c r="L598" s="661">
        <v>31.4</v>
      </c>
      <c r="M598" s="661">
        <v>31.4</v>
      </c>
      <c r="N598" s="660">
        <v>1</v>
      </c>
      <c r="O598" s="741">
        <v>1</v>
      </c>
      <c r="P598" s="661"/>
      <c r="Q598" s="676">
        <v>0</v>
      </c>
      <c r="R598" s="660"/>
      <c r="S598" s="676">
        <v>0</v>
      </c>
      <c r="T598" s="741"/>
      <c r="U598" s="699">
        <v>0</v>
      </c>
    </row>
    <row r="599" spans="1:21" ht="14.4" customHeight="1" x14ac:dyDescent="0.3">
      <c r="A599" s="659">
        <v>25</v>
      </c>
      <c r="B599" s="660" t="s">
        <v>1608</v>
      </c>
      <c r="C599" s="660">
        <v>89870255</v>
      </c>
      <c r="D599" s="739" t="s">
        <v>2392</v>
      </c>
      <c r="E599" s="740" t="s">
        <v>1755</v>
      </c>
      <c r="F599" s="660" t="s">
        <v>1741</v>
      </c>
      <c r="G599" s="660" t="s">
        <v>1791</v>
      </c>
      <c r="H599" s="660" t="s">
        <v>1229</v>
      </c>
      <c r="I599" s="660" t="s">
        <v>1475</v>
      </c>
      <c r="J599" s="660" t="s">
        <v>1476</v>
      </c>
      <c r="K599" s="660" t="s">
        <v>1477</v>
      </c>
      <c r="L599" s="661">
        <v>154.01</v>
      </c>
      <c r="M599" s="661">
        <v>1694.11</v>
      </c>
      <c r="N599" s="660">
        <v>11</v>
      </c>
      <c r="O599" s="741">
        <v>9.5</v>
      </c>
      <c r="P599" s="661">
        <v>154.01</v>
      </c>
      <c r="Q599" s="676">
        <v>9.0909090909090912E-2</v>
      </c>
      <c r="R599" s="660">
        <v>1</v>
      </c>
      <c r="S599" s="676">
        <v>9.0909090909090912E-2</v>
      </c>
      <c r="T599" s="741">
        <v>1</v>
      </c>
      <c r="U599" s="699">
        <v>0.10526315789473684</v>
      </c>
    </row>
    <row r="600" spans="1:21" ht="14.4" customHeight="1" x14ac:dyDescent="0.3">
      <c r="A600" s="659">
        <v>25</v>
      </c>
      <c r="B600" s="660" t="s">
        <v>1608</v>
      </c>
      <c r="C600" s="660">
        <v>89870255</v>
      </c>
      <c r="D600" s="739" t="s">
        <v>2392</v>
      </c>
      <c r="E600" s="740" t="s">
        <v>1755</v>
      </c>
      <c r="F600" s="660" t="s">
        <v>1741</v>
      </c>
      <c r="G600" s="660" t="s">
        <v>1836</v>
      </c>
      <c r="H600" s="660" t="s">
        <v>561</v>
      </c>
      <c r="I600" s="660" t="s">
        <v>1394</v>
      </c>
      <c r="J600" s="660" t="s">
        <v>1395</v>
      </c>
      <c r="K600" s="660" t="s">
        <v>1837</v>
      </c>
      <c r="L600" s="661">
        <v>38.65</v>
      </c>
      <c r="M600" s="661">
        <v>38.65</v>
      </c>
      <c r="N600" s="660">
        <v>1</v>
      </c>
      <c r="O600" s="741">
        <v>0.5</v>
      </c>
      <c r="P600" s="661"/>
      <c r="Q600" s="676">
        <v>0</v>
      </c>
      <c r="R600" s="660"/>
      <c r="S600" s="676">
        <v>0</v>
      </c>
      <c r="T600" s="741"/>
      <c r="U600" s="699">
        <v>0</v>
      </c>
    </row>
    <row r="601" spans="1:21" ht="14.4" customHeight="1" x14ac:dyDescent="0.3">
      <c r="A601" s="659">
        <v>25</v>
      </c>
      <c r="B601" s="660" t="s">
        <v>1608</v>
      </c>
      <c r="C601" s="660">
        <v>89870255</v>
      </c>
      <c r="D601" s="739" t="s">
        <v>2392</v>
      </c>
      <c r="E601" s="740" t="s">
        <v>1755</v>
      </c>
      <c r="F601" s="660" t="s">
        <v>1741</v>
      </c>
      <c r="G601" s="660" t="s">
        <v>1958</v>
      </c>
      <c r="H601" s="660" t="s">
        <v>1229</v>
      </c>
      <c r="I601" s="660" t="s">
        <v>2362</v>
      </c>
      <c r="J601" s="660" t="s">
        <v>2363</v>
      </c>
      <c r="K601" s="660" t="s">
        <v>2364</v>
      </c>
      <c r="L601" s="661">
        <v>0</v>
      </c>
      <c r="M601" s="661">
        <v>0</v>
      </c>
      <c r="N601" s="660">
        <v>1</v>
      </c>
      <c r="O601" s="741">
        <v>0.5</v>
      </c>
      <c r="P601" s="661"/>
      <c r="Q601" s="676"/>
      <c r="R601" s="660"/>
      <c r="S601" s="676">
        <v>0</v>
      </c>
      <c r="T601" s="741"/>
      <c r="U601" s="699">
        <v>0</v>
      </c>
    </row>
    <row r="602" spans="1:21" ht="14.4" customHeight="1" x14ac:dyDescent="0.3">
      <c r="A602" s="659">
        <v>25</v>
      </c>
      <c r="B602" s="660" t="s">
        <v>1608</v>
      </c>
      <c r="C602" s="660">
        <v>89870255</v>
      </c>
      <c r="D602" s="739" t="s">
        <v>2392</v>
      </c>
      <c r="E602" s="740" t="s">
        <v>1755</v>
      </c>
      <c r="F602" s="660" t="s">
        <v>1741</v>
      </c>
      <c r="G602" s="660" t="s">
        <v>2365</v>
      </c>
      <c r="H602" s="660" t="s">
        <v>1229</v>
      </c>
      <c r="I602" s="660" t="s">
        <v>2366</v>
      </c>
      <c r="J602" s="660" t="s">
        <v>2367</v>
      </c>
      <c r="K602" s="660" t="s">
        <v>2368</v>
      </c>
      <c r="L602" s="661">
        <v>39.61</v>
      </c>
      <c r="M602" s="661">
        <v>39.61</v>
      </c>
      <c r="N602" s="660">
        <v>1</v>
      </c>
      <c r="O602" s="741">
        <v>0.5</v>
      </c>
      <c r="P602" s="661"/>
      <c r="Q602" s="676">
        <v>0</v>
      </c>
      <c r="R602" s="660"/>
      <c r="S602" s="676">
        <v>0</v>
      </c>
      <c r="T602" s="741"/>
      <c r="U602" s="699">
        <v>0</v>
      </c>
    </row>
    <row r="603" spans="1:21" ht="14.4" customHeight="1" x14ac:dyDescent="0.3">
      <c r="A603" s="659">
        <v>25</v>
      </c>
      <c r="B603" s="660" t="s">
        <v>1608</v>
      </c>
      <c r="C603" s="660">
        <v>89870255</v>
      </c>
      <c r="D603" s="739" t="s">
        <v>2392</v>
      </c>
      <c r="E603" s="740" t="s">
        <v>1755</v>
      </c>
      <c r="F603" s="660" t="s">
        <v>1741</v>
      </c>
      <c r="G603" s="660" t="s">
        <v>2369</v>
      </c>
      <c r="H603" s="660" t="s">
        <v>561</v>
      </c>
      <c r="I603" s="660" t="s">
        <v>2370</v>
      </c>
      <c r="J603" s="660" t="s">
        <v>2371</v>
      </c>
      <c r="K603" s="660" t="s">
        <v>2372</v>
      </c>
      <c r="L603" s="661">
        <v>95.08</v>
      </c>
      <c r="M603" s="661">
        <v>380.32</v>
      </c>
      <c r="N603" s="660">
        <v>4</v>
      </c>
      <c r="O603" s="741">
        <v>1</v>
      </c>
      <c r="P603" s="661"/>
      <c r="Q603" s="676">
        <v>0</v>
      </c>
      <c r="R603" s="660"/>
      <c r="S603" s="676">
        <v>0</v>
      </c>
      <c r="T603" s="741"/>
      <c r="U603" s="699">
        <v>0</v>
      </c>
    </row>
    <row r="604" spans="1:21" ht="14.4" customHeight="1" x14ac:dyDescent="0.3">
      <c r="A604" s="659">
        <v>25</v>
      </c>
      <c r="B604" s="660" t="s">
        <v>1608</v>
      </c>
      <c r="C604" s="660">
        <v>89870255</v>
      </c>
      <c r="D604" s="739" t="s">
        <v>2392</v>
      </c>
      <c r="E604" s="740" t="s">
        <v>1755</v>
      </c>
      <c r="F604" s="660" t="s">
        <v>1741</v>
      </c>
      <c r="G604" s="660" t="s">
        <v>1792</v>
      </c>
      <c r="H604" s="660" t="s">
        <v>1229</v>
      </c>
      <c r="I604" s="660" t="s">
        <v>1793</v>
      </c>
      <c r="J604" s="660" t="s">
        <v>665</v>
      </c>
      <c r="K604" s="660" t="s">
        <v>1794</v>
      </c>
      <c r="L604" s="661">
        <v>48.31</v>
      </c>
      <c r="M604" s="661">
        <v>772.95999999999981</v>
      </c>
      <c r="N604" s="660">
        <v>16</v>
      </c>
      <c r="O604" s="741">
        <v>12.5</v>
      </c>
      <c r="P604" s="661"/>
      <c r="Q604" s="676">
        <v>0</v>
      </c>
      <c r="R604" s="660"/>
      <c r="S604" s="676">
        <v>0</v>
      </c>
      <c r="T604" s="741"/>
      <c r="U604" s="699">
        <v>0</v>
      </c>
    </row>
    <row r="605" spans="1:21" ht="14.4" customHeight="1" x14ac:dyDescent="0.3">
      <c r="A605" s="659">
        <v>25</v>
      </c>
      <c r="B605" s="660" t="s">
        <v>1608</v>
      </c>
      <c r="C605" s="660">
        <v>89870255</v>
      </c>
      <c r="D605" s="739" t="s">
        <v>2392</v>
      </c>
      <c r="E605" s="740" t="s">
        <v>1755</v>
      </c>
      <c r="F605" s="660" t="s">
        <v>1741</v>
      </c>
      <c r="G605" s="660" t="s">
        <v>1792</v>
      </c>
      <c r="H605" s="660" t="s">
        <v>1229</v>
      </c>
      <c r="I605" s="660" t="s">
        <v>1793</v>
      </c>
      <c r="J605" s="660" t="s">
        <v>665</v>
      </c>
      <c r="K605" s="660" t="s">
        <v>1794</v>
      </c>
      <c r="L605" s="661">
        <v>29.78</v>
      </c>
      <c r="M605" s="661">
        <v>178.68</v>
      </c>
      <c r="N605" s="660">
        <v>6</v>
      </c>
      <c r="O605" s="741">
        <v>5</v>
      </c>
      <c r="P605" s="661"/>
      <c r="Q605" s="676">
        <v>0</v>
      </c>
      <c r="R605" s="660"/>
      <c r="S605" s="676">
        <v>0</v>
      </c>
      <c r="T605" s="741"/>
      <c r="U605" s="699">
        <v>0</v>
      </c>
    </row>
    <row r="606" spans="1:21" ht="14.4" customHeight="1" x14ac:dyDescent="0.3">
      <c r="A606" s="659">
        <v>25</v>
      </c>
      <c r="B606" s="660" t="s">
        <v>1608</v>
      </c>
      <c r="C606" s="660">
        <v>89870255</v>
      </c>
      <c r="D606" s="739" t="s">
        <v>2392</v>
      </c>
      <c r="E606" s="740" t="s">
        <v>1755</v>
      </c>
      <c r="F606" s="660" t="s">
        <v>1741</v>
      </c>
      <c r="G606" s="660" t="s">
        <v>1792</v>
      </c>
      <c r="H606" s="660" t="s">
        <v>1229</v>
      </c>
      <c r="I606" s="660" t="s">
        <v>1793</v>
      </c>
      <c r="J606" s="660" t="s">
        <v>665</v>
      </c>
      <c r="K606" s="660" t="s">
        <v>1794</v>
      </c>
      <c r="L606" s="661">
        <v>25.32</v>
      </c>
      <c r="M606" s="661">
        <v>126.6</v>
      </c>
      <c r="N606" s="660">
        <v>5</v>
      </c>
      <c r="O606" s="741">
        <v>3.5</v>
      </c>
      <c r="P606" s="661"/>
      <c r="Q606" s="676">
        <v>0</v>
      </c>
      <c r="R606" s="660"/>
      <c r="S606" s="676">
        <v>0</v>
      </c>
      <c r="T606" s="741"/>
      <c r="U606" s="699">
        <v>0</v>
      </c>
    </row>
    <row r="607" spans="1:21" ht="14.4" customHeight="1" x14ac:dyDescent="0.3">
      <c r="A607" s="659">
        <v>25</v>
      </c>
      <c r="B607" s="660" t="s">
        <v>1608</v>
      </c>
      <c r="C607" s="660">
        <v>89870255</v>
      </c>
      <c r="D607" s="739" t="s">
        <v>2392</v>
      </c>
      <c r="E607" s="740" t="s">
        <v>1756</v>
      </c>
      <c r="F607" s="660" t="s">
        <v>1741</v>
      </c>
      <c r="G607" s="660" t="s">
        <v>1787</v>
      </c>
      <c r="H607" s="660" t="s">
        <v>561</v>
      </c>
      <c r="I607" s="660" t="s">
        <v>1788</v>
      </c>
      <c r="J607" s="660" t="s">
        <v>1691</v>
      </c>
      <c r="K607" s="660" t="s">
        <v>1789</v>
      </c>
      <c r="L607" s="661">
        <v>0</v>
      </c>
      <c r="M607" s="661">
        <v>0</v>
      </c>
      <c r="N607" s="660">
        <v>1</v>
      </c>
      <c r="O607" s="741">
        <v>1</v>
      </c>
      <c r="P607" s="661"/>
      <c r="Q607" s="676"/>
      <c r="R607" s="660"/>
      <c r="S607" s="676">
        <v>0</v>
      </c>
      <c r="T607" s="741"/>
      <c r="U607" s="699">
        <v>0</v>
      </c>
    </row>
    <row r="608" spans="1:21" ht="14.4" customHeight="1" x14ac:dyDescent="0.3">
      <c r="A608" s="659">
        <v>25</v>
      </c>
      <c r="B608" s="660" t="s">
        <v>1608</v>
      </c>
      <c r="C608" s="660">
        <v>89870255</v>
      </c>
      <c r="D608" s="739" t="s">
        <v>2392</v>
      </c>
      <c r="E608" s="740" t="s">
        <v>1757</v>
      </c>
      <c r="F608" s="660" t="s">
        <v>1741</v>
      </c>
      <c r="G608" s="660" t="s">
        <v>1787</v>
      </c>
      <c r="H608" s="660" t="s">
        <v>561</v>
      </c>
      <c r="I608" s="660" t="s">
        <v>1401</v>
      </c>
      <c r="J608" s="660" t="s">
        <v>1691</v>
      </c>
      <c r="K608" s="660" t="s">
        <v>1692</v>
      </c>
      <c r="L608" s="661">
        <v>333.31</v>
      </c>
      <c r="M608" s="661">
        <v>333.31</v>
      </c>
      <c r="N608" s="660">
        <v>1</v>
      </c>
      <c r="O608" s="741">
        <v>1</v>
      </c>
      <c r="P608" s="661"/>
      <c r="Q608" s="676">
        <v>0</v>
      </c>
      <c r="R608" s="660"/>
      <c r="S608" s="676">
        <v>0</v>
      </c>
      <c r="T608" s="741"/>
      <c r="U608" s="699">
        <v>0</v>
      </c>
    </row>
    <row r="609" spans="1:21" ht="14.4" customHeight="1" x14ac:dyDescent="0.3">
      <c r="A609" s="659">
        <v>25</v>
      </c>
      <c r="B609" s="660" t="s">
        <v>1608</v>
      </c>
      <c r="C609" s="660">
        <v>89870255</v>
      </c>
      <c r="D609" s="739" t="s">
        <v>2392</v>
      </c>
      <c r="E609" s="740" t="s">
        <v>1758</v>
      </c>
      <c r="F609" s="660" t="s">
        <v>1741</v>
      </c>
      <c r="G609" s="660" t="s">
        <v>2248</v>
      </c>
      <c r="H609" s="660" t="s">
        <v>561</v>
      </c>
      <c r="I609" s="660" t="s">
        <v>2249</v>
      </c>
      <c r="J609" s="660" t="s">
        <v>2250</v>
      </c>
      <c r="K609" s="660" t="s">
        <v>2251</v>
      </c>
      <c r="L609" s="661">
        <v>0</v>
      </c>
      <c r="M609" s="661">
        <v>0</v>
      </c>
      <c r="N609" s="660">
        <v>1</v>
      </c>
      <c r="O609" s="741">
        <v>0.5</v>
      </c>
      <c r="P609" s="661"/>
      <c r="Q609" s="676"/>
      <c r="R609" s="660"/>
      <c r="S609" s="676">
        <v>0</v>
      </c>
      <c r="T609" s="741"/>
      <c r="U609" s="699">
        <v>0</v>
      </c>
    </row>
    <row r="610" spans="1:21" ht="14.4" customHeight="1" x14ac:dyDescent="0.3">
      <c r="A610" s="659">
        <v>25</v>
      </c>
      <c r="B610" s="660" t="s">
        <v>1608</v>
      </c>
      <c r="C610" s="660">
        <v>89870255</v>
      </c>
      <c r="D610" s="739" t="s">
        <v>2392</v>
      </c>
      <c r="E610" s="740" t="s">
        <v>1758</v>
      </c>
      <c r="F610" s="660" t="s">
        <v>1741</v>
      </c>
      <c r="G610" s="660" t="s">
        <v>1787</v>
      </c>
      <c r="H610" s="660" t="s">
        <v>561</v>
      </c>
      <c r="I610" s="660" t="s">
        <v>1401</v>
      </c>
      <c r="J610" s="660" t="s">
        <v>1691</v>
      </c>
      <c r="K610" s="660" t="s">
        <v>1692</v>
      </c>
      <c r="L610" s="661">
        <v>333.31</v>
      </c>
      <c r="M610" s="661">
        <v>333.31</v>
      </c>
      <c r="N610" s="660">
        <v>1</v>
      </c>
      <c r="O610" s="741">
        <v>1</v>
      </c>
      <c r="P610" s="661"/>
      <c r="Q610" s="676">
        <v>0</v>
      </c>
      <c r="R610" s="660"/>
      <c r="S610" s="676">
        <v>0</v>
      </c>
      <c r="T610" s="741"/>
      <c r="U610" s="699">
        <v>0</v>
      </c>
    </row>
    <row r="611" spans="1:21" ht="14.4" customHeight="1" x14ac:dyDescent="0.3">
      <c r="A611" s="659">
        <v>25</v>
      </c>
      <c r="B611" s="660" t="s">
        <v>1608</v>
      </c>
      <c r="C611" s="660">
        <v>89870255</v>
      </c>
      <c r="D611" s="739" t="s">
        <v>2392</v>
      </c>
      <c r="E611" s="740" t="s">
        <v>1758</v>
      </c>
      <c r="F611" s="660" t="s">
        <v>1741</v>
      </c>
      <c r="G611" s="660" t="s">
        <v>1787</v>
      </c>
      <c r="H611" s="660" t="s">
        <v>561</v>
      </c>
      <c r="I611" s="660" t="s">
        <v>1401</v>
      </c>
      <c r="J611" s="660" t="s">
        <v>1691</v>
      </c>
      <c r="K611" s="660" t="s">
        <v>1692</v>
      </c>
      <c r="L611" s="661">
        <v>156.86000000000001</v>
      </c>
      <c r="M611" s="661">
        <v>627.44000000000005</v>
      </c>
      <c r="N611" s="660">
        <v>4</v>
      </c>
      <c r="O611" s="741">
        <v>3.5</v>
      </c>
      <c r="P611" s="661"/>
      <c r="Q611" s="676">
        <v>0</v>
      </c>
      <c r="R611" s="660"/>
      <c r="S611" s="676">
        <v>0</v>
      </c>
      <c r="T611" s="741"/>
      <c r="U611" s="699">
        <v>0</v>
      </c>
    </row>
    <row r="612" spans="1:21" ht="14.4" customHeight="1" x14ac:dyDescent="0.3">
      <c r="A612" s="659">
        <v>25</v>
      </c>
      <c r="B612" s="660" t="s">
        <v>1608</v>
      </c>
      <c r="C612" s="660">
        <v>89870255</v>
      </c>
      <c r="D612" s="739" t="s">
        <v>2392</v>
      </c>
      <c r="E612" s="740" t="s">
        <v>1758</v>
      </c>
      <c r="F612" s="660" t="s">
        <v>1741</v>
      </c>
      <c r="G612" s="660" t="s">
        <v>1787</v>
      </c>
      <c r="H612" s="660" t="s">
        <v>561</v>
      </c>
      <c r="I612" s="660" t="s">
        <v>2128</v>
      </c>
      <c r="J612" s="660" t="s">
        <v>2129</v>
      </c>
      <c r="K612" s="660" t="s">
        <v>2130</v>
      </c>
      <c r="L612" s="661">
        <v>333.31</v>
      </c>
      <c r="M612" s="661">
        <v>333.31</v>
      </c>
      <c r="N612" s="660">
        <v>1</v>
      </c>
      <c r="O612" s="741">
        <v>1</v>
      </c>
      <c r="P612" s="661"/>
      <c r="Q612" s="676">
        <v>0</v>
      </c>
      <c r="R612" s="660"/>
      <c r="S612" s="676">
        <v>0</v>
      </c>
      <c r="T612" s="741"/>
      <c r="U612" s="699">
        <v>0</v>
      </c>
    </row>
    <row r="613" spans="1:21" ht="14.4" customHeight="1" x14ac:dyDescent="0.3">
      <c r="A613" s="659">
        <v>25</v>
      </c>
      <c r="B613" s="660" t="s">
        <v>1608</v>
      </c>
      <c r="C613" s="660">
        <v>89870255</v>
      </c>
      <c r="D613" s="739" t="s">
        <v>2392</v>
      </c>
      <c r="E613" s="740" t="s">
        <v>1758</v>
      </c>
      <c r="F613" s="660" t="s">
        <v>1741</v>
      </c>
      <c r="G613" s="660" t="s">
        <v>1787</v>
      </c>
      <c r="H613" s="660" t="s">
        <v>561</v>
      </c>
      <c r="I613" s="660" t="s">
        <v>1556</v>
      </c>
      <c r="J613" s="660" t="s">
        <v>1733</v>
      </c>
      <c r="K613" s="660" t="s">
        <v>1734</v>
      </c>
      <c r="L613" s="661">
        <v>151.61000000000001</v>
      </c>
      <c r="M613" s="661">
        <v>151.61000000000001</v>
      </c>
      <c r="N613" s="660">
        <v>1</v>
      </c>
      <c r="O613" s="741">
        <v>1</v>
      </c>
      <c r="P613" s="661"/>
      <c r="Q613" s="676">
        <v>0</v>
      </c>
      <c r="R613" s="660"/>
      <c r="S613" s="676">
        <v>0</v>
      </c>
      <c r="T613" s="741"/>
      <c r="U613" s="699">
        <v>0</v>
      </c>
    </row>
    <row r="614" spans="1:21" ht="14.4" customHeight="1" x14ac:dyDescent="0.3">
      <c r="A614" s="659">
        <v>25</v>
      </c>
      <c r="B614" s="660" t="s">
        <v>1608</v>
      </c>
      <c r="C614" s="660">
        <v>89870255</v>
      </c>
      <c r="D614" s="739" t="s">
        <v>2392</v>
      </c>
      <c r="E614" s="740" t="s">
        <v>1758</v>
      </c>
      <c r="F614" s="660" t="s">
        <v>1741</v>
      </c>
      <c r="G614" s="660" t="s">
        <v>1791</v>
      </c>
      <c r="H614" s="660" t="s">
        <v>1229</v>
      </c>
      <c r="I614" s="660" t="s">
        <v>1475</v>
      </c>
      <c r="J614" s="660" t="s">
        <v>1476</v>
      </c>
      <c r="K614" s="660" t="s">
        <v>1477</v>
      </c>
      <c r="L614" s="661">
        <v>154.01</v>
      </c>
      <c r="M614" s="661">
        <v>462.03</v>
      </c>
      <c r="N614" s="660">
        <v>3</v>
      </c>
      <c r="O614" s="741">
        <v>3</v>
      </c>
      <c r="P614" s="661"/>
      <c r="Q614" s="676">
        <v>0</v>
      </c>
      <c r="R614" s="660"/>
      <c r="S614" s="676">
        <v>0</v>
      </c>
      <c r="T614" s="741"/>
      <c r="U614" s="699">
        <v>0</v>
      </c>
    </row>
    <row r="615" spans="1:21" ht="14.4" customHeight="1" x14ac:dyDescent="0.3">
      <c r="A615" s="659">
        <v>25</v>
      </c>
      <c r="B615" s="660" t="s">
        <v>1608</v>
      </c>
      <c r="C615" s="660">
        <v>89870255</v>
      </c>
      <c r="D615" s="739" t="s">
        <v>2392</v>
      </c>
      <c r="E615" s="740" t="s">
        <v>1758</v>
      </c>
      <c r="F615" s="660" t="s">
        <v>1741</v>
      </c>
      <c r="G615" s="660" t="s">
        <v>1791</v>
      </c>
      <c r="H615" s="660" t="s">
        <v>561</v>
      </c>
      <c r="I615" s="660" t="s">
        <v>2045</v>
      </c>
      <c r="J615" s="660" t="s">
        <v>1476</v>
      </c>
      <c r="K615" s="660" t="s">
        <v>1477</v>
      </c>
      <c r="L615" s="661">
        <v>154.01</v>
      </c>
      <c r="M615" s="661">
        <v>308.02</v>
      </c>
      <c r="N615" s="660">
        <v>2</v>
      </c>
      <c r="O615" s="741">
        <v>1.5</v>
      </c>
      <c r="P615" s="661"/>
      <c r="Q615" s="676">
        <v>0</v>
      </c>
      <c r="R615" s="660"/>
      <c r="S615" s="676">
        <v>0</v>
      </c>
      <c r="T615" s="741"/>
      <c r="U615" s="699">
        <v>0</v>
      </c>
    </row>
    <row r="616" spans="1:21" ht="14.4" customHeight="1" x14ac:dyDescent="0.3">
      <c r="A616" s="659">
        <v>25</v>
      </c>
      <c r="B616" s="660" t="s">
        <v>1608</v>
      </c>
      <c r="C616" s="660">
        <v>89870255</v>
      </c>
      <c r="D616" s="739" t="s">
        <v>2392</v>
      </c>
      <c r="E616" s="740" t="s">
        <v>1758</v>
      </c>
      <c r="F616" s="660" t="s">
        <v>1741</v>
      </c>
      <c r="G616" s="660" t="s">
        <v>1792</v>
      </c>
      <c r="H616" s="660" t="s">
        <v>1229</v>
      </c>
      <c r="I616" s="660" t="s">
        <v>1235</v>
      </c>
      <c r="J616" s="660" t="s">
        <v>665</v>
      </c>
      <c r="K616" s="660" t="s">
        <v>1711</v>
      </c>
      <c r="L616" s="661">
        <v>96.63</v>
      </c>
      <c r="M616" s="661">
        <v>96.63</v>
      </c>
      <c r="N616" s="660">
        <v>1</v>
      </c>
      <c r="O616" s="741">
        <v>0.5</v>
      </c>
      <c r="P616" s="661"/>
      <c r="Q616" s="676">
        <v>0</v>
      </c>
      <c r="R616" s="660"/>
      <c r="S616" s="676">
        <v>0</v>
      </c>
      <c r="T616" s="741"/>
      <c r="U616" s="699">
        <v>0</v>
      </c>
    </row>
    <row r="617" spans="1:21" ht="14.4" customHeight="1" x14ac:dyDescent="0.3">
      <c r="A617" s="659">
        <v>25</v>
      </c>
      <c r="B617" s="660" t="s">
        <v>1608</v>
      </c>
      <c r="C617" s="660">
        <v>89870255</v>
      </c>
      <c r="D617" s="739" t="s">
        <v>2392</v>
      </c>
      <c r="E617" s="740" t="s">
        <v>1759</v>
      </c>
      <c r="F617" s="660" t="s">
        <v>1741</v>
      </c>
      <c r="G617" s="660" t="s">
        <v>1791</v>
      </c>
      <c r="H617" s="660" t="s">
        <v>1229</v>
      </c>
      <c r="I617" s="660" t="s">
        <v>1475</v>
      </c>
      <c r="J617" s="660" t="s">
        <v>1476</v>
      </c>
      <c r="K617" s="660" t="s">
        <v>1477</v>
      </c>
      <c r="L617" s="661">
        <v>154.01</v>
      </c>
      <c r="M617" s="661">
        <v>154.01</v>
      </c>
      <c r="N617" s="660">
        <v>1</v>
      </c>
      <c r="O617" s="741">
        <v>1</v>
      </c>
      <c r="P617" s="661"/>
      <c r="Q617" s="676">
        <v>0</v>
      </c>
      <c r="R617" s="660"/>
      <c r="S617" s="676">
        <v>0</v>
      </c>
      <c r="T617" s="741"/>
      <c r="U617" s="699">
        <v>0</v>
      </c>
    </row>
    <row r="618" spans="1:21" ht="14.4" customHeight="1" x14ac:dyDescent="0.3">
      <c r="A618" s="659">
        <v>25</v>
      </c>
      <c r="B618" s="660" t="s">
        <v>1608</v>
      </c>
      <c r="C618" s="660">
        <v>89870255</v>
      </c>
      <c r="D618" s="739" t="s">
        <v>2392</v>
      </c>
      <c r="E618" s="740" t="s">
        <v>1762</v>
      </c>
      <c r="F618" s="660" t="s">
        <v>1741</v>
      </c>
      <c r="G618" s="660" t="s">
        <v>1787</v>
      </c>
      <c r="H618" s="660" t="s">
        <v>561</v>
      </c>
      <c r="I618" s="660" t="s">
        <v>1401</v>
      </c>
      <c r="J618" s="660" t="s">
        <v>1691</v>
      </c>
      <c r="K618" s="660" t="s">
        <v>1692</v>
      </c>
      <c r="L618" s="661">
        <v>333.31</v>
      </c>
      <c r="M618" s="661">
        <v>4666.34</v>
      </c>
      <c r="N618" s="660">
        <v>14</v>
      </c>
      <c r="O618" s="741">
        <v>14</v>
      </c>
      <c r="P618" s="661">
        <v>333.31</v>
      </c>
      <c r="Q618" s="676">
        <v>7.1428571428571425E-2</v>
      </c>
      <c r="R618" s="660">
        <v>1</v>
      </c>
      <c r="S618" s="676">
        <v>7.1428571428571425E-2</v>
      </c>
      <c r="T618" s="741">
        <v>1</v>
      </c>
      <c r="U618" s="699">
        <v>7.1428571428571425E-2</v>
      </c>
    </row>
    <row r="619" spans="1:21" ht="14.4" customHeight="1" x14ac:dyDescent="0.3">
      <c r="A619" s="659">
        <v>25</v>
      </c>
      <c r="B619" s="660" t="s">
        <v>1608</v>
      </c>
      <c r="C619" s="660">
        <v>89870255</v>
      </c>
      <c r="D619" s="739" t="s">
        <v>2392</v>
      </c>
      <c r="E619" s="740" t="s">
        <v>1762</v>
      </c>
      <c r="F619" s="660" t="s">
        <v>1741</v>
      </c>
      <c r="G619" s="660" t="s">
        <v>1787</v>
      </c>
      <c r="H619" s="660" t="s">
        <v>561</v>
      </c>
      <c r="I619" s="660" t="s">
        <v>1401</v>
      </c>
      <c r="J619" s="660" t="s">
        <v>1691</v>
      </c>
      <c r="K619" s="660" t="s">
        <v>1692</v>
      </c>
      <c r="L619" s="661">
        <v>156.86000000000001</v>
      </c>
      <c r="M619" s="661">
        <v>941.16000000000008</v>
      </c>
      <c r="N619" s="660">
        <v>6</v>
      </c>
      <c r="O619" s="741">
        <v>6</v>
      </c>
      <c r="P619" s="661">
        <v>156.86000000000001</v>
      </c>
      <c r="Q619" s="676">
        <v>0.16666666666666666</v>
      </c>
      <c r="R619" s="660">
        <v>1</v>
      </c>
      <c r="S619" s="676">
        <v>0.16666666666666666</v>
      </c>
      <c r="T619" s="741">
        <v>1</v>
      </c>
      <c r="U619" s="699">
        <v>0.16666666666666666</v>
      </c>
    </row>
    <row r="620" spans="1:21" ht="14.4" customHeight="1" x14ac:dyDescent="0.3">
      <c r="A620" s="659">
        <v>25</v>
      </c>
      <c r="B620" s="660" t="s">
        <v>1608</v>
      </c>
      <c r="C620" s="660">
        <v>89870255</v>
      </c>
      <c r="D620" s="739" t="s">
        <v>2392</v>
      </c>
      <c r="E620" s="740" t="s">
        <v>1762</v>
      </c>
      <c r="F620" s="660" t="s">
        <v>1741</v>
      </c>
      <c r="G620" s="660" t="s">
        <v>1787</v>
      </c>
      <c r="H620" s="660" t="s">
        <v>561</v>
      </c>
      <c r="I620" s="660" t="s">
        <v>1556</v>
      </c>
      <c r="J620" s="660" t="s">
        <v>1733</v>
      </c>
      <c r="K620" s="660" t="s">
        <v>1734</v>
      </c>
      <c r="L620" s="661">
        <v>151.61000000000001</v>
      </c>
      <c r="M620" s="661">
        <v>151.61000000000001</v>
      </c>
      <c r="N620" s="660">
        <v>1</v>
      </c>
      <c r="O620" s="741">
        <v>1</v>
      </c>
      <c r="P620" s="661"/>
      <c r="Q620" s="676">
        <v>0</v>
      </c>
      <c r="R620" s="660"/>
      <c r="S620" s="676">
        <v>0</v>
      </c>
      <c r="T620" s="741"/>
      <c r="U620" s="699">
        <v>0</v>
      </c>
    </row>
    <row r="621" spans="1:21" ht="14.4" customHeight="1" x14ac:dyDescent="0.3">
      <c r="A621" s="659">
        <v>25</v>
      </c>
      <c r="B621" s="660" t="s">
        <v>1608</v>
      </c>
      <c r="C621" s="660">
        <v>89870255</v>
      </c>
      <c r="D621" s="739" t="s">
        <v>2392</v>
      </c>
      <c r="E621" s="740" t="s">
        <v>1762</v>
      </c>
      <c r="F621" s="660" t="s">
        <v>1741</v>
      </c>
      <c r="G621" s="660" t="s">
        <v>1795</v>
      </c>
      <c r="H621" s="660" t="s">
        <v>1229</v>
      </c>
      <c r="I621" s="660" t="s">
        <v>1863</v>
      </c>
      <c r="J621" s="660" t="s">
        <v>1864</v>
      </c>
      <c r="K621" s="660" t="s">
        <v>1865</v>
      </c>
      <c r="L621" s="661">
        <v>138.16</v>
      </c>
      <c r="M621" s="661">
        <v>138.16</v>
      </c>
      <c r="N621" s="660">
        <v>1</v>
      </c>
      <c r="O621" s="741">
        <v>1</v>
      </c>
      <c r="P621" s="661"/>
      <c r="Q621" s="676">
        <v>0</v>
      </c>
      <c r="R621" s="660"/>
      <c r="S621" s="676">
        <v>0</v>
      </c>
      <c r="T621" s="741"/>
      <c r="U621" s="699">
        <v>0</v>
      </c>
    </row>
    <row r="622" spans="1:21" ht="14.4" customHeight="1" x14ac:dyDescent="0.3">
      <c r="A622" s="659">
        <v>25</v>
      </c>
      <c r="B622" s="660" t="s">
        <v>1608</v>
      </c>
      <c r="C622" s="660">
        <v>89870255</v>
      </c>
      <c r="D622" s="739" t="s">
        <v>2392</v>
      </c>
      <c r="E622" s="740" t="s">
        <v>1762</v>
      </c>
      <c r="F622" s="660" t="s">
        <v>1741</v>
      </c>
      <c r="G622" s="660" t="s">
        <v>1791</v>
      </c>
      <c r="H622" s="660" t="s">
        <v>1229</v>
      </c>
      <c r="I622" s="660" t="s">
        <v>1475</v>
      </c>
      <c r="J622" s="660" t="s">
        <v>1476</v>
      </c>
      <c r="K622" s="660" t="s">
        <v>1477</v>
      </c>
      <c r="L622" s="661">
        <v>154.01</v>
      </c>
      <c r="M622" s="661">
        <v>308.02</v>
      </c>
      <c r="N622" s="660">
        <v>2</v>
      </c>
      <c r="O622" s="741">
        <v>2</v>
      </c>
      <c r="P622" s="661"/>
      <c r="Q622" s="676">
        <v>0</v>
      </c>
      <c r="R622" s="660"/>
      <c r="S622" s="676">
        <v>0</v>
      </c>
      <c r="T622" s="741"/>
      <c r="U622" s="699">
        <v>0</v>
      </c>
    </row>
    <row r="623" spans="1:21" ht="14.4" customHeight="1" x14ac:dyDescent="0.3">
      <c r="A623" s="659">
        <v>25</v>
      </c>
      <c r="B623" s="660" t="s">
        <v>1608</v>
      </c>
      <c r="C623" s="660">
        <v>89870255</v>
      </c>
      <c r="D623" s="739" t="s">
        <v>2392</v>
      </c>
      <c r="E623" s="740" t="s">
        <v>1762</v>
      </c>
      <c r="F623" s="660" t="s">
        <v>1741</v>
      </c>
      <c r="G623" s="660" t="s">
        <v>1890</v>
      </c>
      <c r="H623" s="660" t="s">
        <v>561</v>
      </c>
      <c r="I623" s="660" t="s">
        <v>1891</v>
      </c>
      <c r="J623" s="660" t="s">
        <v>1892</v>
      </c>
      <c r="K623" s="660" t="s">
        <v>1893</v>
      </c>
      <c r="L623" s="661">
        <v>51.62</v>
      </c>
      <c r="M623" s="661">
        <v>51.62</v>
      </c>
      <c r="N623" s="660">
        <v>1</v>
      </c>
      <c r="O623" s="741">
        <v>1</v>
      </c>
      <c r="P623" s="661"/>
      <c r="Q623" s="676">
        <v>0</v>
      </c>
      <c r="R623" s="660"/>
      <c r="S623" s="676">
        <v>0</v>
      </c>
      <c r="T623" s="741"/>
      <c r="U623" s="699">
        <v>0</v>
      </c>
    </row>
    <row r="624" spans="1:21" ht="14.4" customHeight="1" x14ac:dyDescent="0.3">
      <c r="A624" s="659">
        <v>25</v>
      </c>
      <c r="B624" s="660" t="s">
        <v>1608</v>
      </c>
      <c r="C624" s="660">
        <v>89870255</v>
      </c>
      <c r="D624" s="739" t="s">
        <v>2392</v>
      </c>
      <c r="E624" s="740" t="s">
        <v>1763</v>
      </c>
      <c r="F624" s="660" t="s">
        <v>1741</v>
      </c>
      <c r="G624" s="660" t="s">
        <v>1787</v>
      </c>
      <c r="H624" s="660" t="s">
        <v>561</v>
      </c>
      <c r="I624" s="660" t="s">
        <v>1401</v>
      </c>
      <c r="J624" s="660" t="s">
        <v>1691</v>
      </c>
      <c r="K624" s="660" t="s">
        <v>1692</v>
      </c>
      <c r="L624" s="661">
        <v>333.31</v>
      </c>
      <c r="M624" s="661">
        <v>1333.24</v>
      </c>
      <c r="N624" s="660">
        <v>4</v>
      </c>
      <c r="O624" s="741">
        <v>4</v>
      </c>
      <c r="P624" s="661"/>
      <c r="Q624" s="676">
        <v>0</v>
      </c>
      <c r="R624" s="660"/>
      <c r="S624" s="676">
        <v>0</v>
      </c>
      <c r="T624" s="741"/>
      <c r="U624" s="699">
        <v>0</v>
      </c>
    </row>
    <row r="625" spans="1:21" ht="14.4" customHeight="1" x14ac:dyDescent="0.3">
      <c r="A625" s="659">
        <v>25</v>
      </c>
      <c r="B625" s="660" t="s">
        <v>1608</v>
      </c>
      <c r="C625" s="660">
        <v>89870255</v>
      </c>
      <c r="D625" s="739" t="s">
        <v>2392</v>
      </c>
      <c r="E625" s="740" t="s">
        <v>1763</v>
      </c>
      <c r="F625" s="660" t="s">
        <v>1741</v>
      </c>
      <c r="G625" s="660" t="s">
        <v>1787</v>
      </c>
      <c r="H625" s="660" t="s">
        <v>561</v>
      </c>
      <c r="I625" s="660" t="s">
        <v>1401</v>
      </c>
      <c r="J625" s="660" t="s">
        <v>1691</v>
      </c>
      <c r="K625" s="660" t="s">
        <v>1692</v>
      </c>
      <c r="L625" s="661">
        <v>156.86000000000001</v>
      </c>
      <c r="M625" s="661">
        <v>2039.1800000000007</v>
      </c>
      <c r="N625" s="660">
        <v>13</v>
      </c>
      <c r="O625" s="741">
        <v>13</v>
      </c>
      <c r="P625" s="661"/>
      <c r="Q625" s="676">
        <v>0</v>
      </c>
      <c r="R625" s="660"/>
      <c r="S625" s="676">
        <v>0</v>
      </c>
      <c r="T625" s="741"/>
      <c r="U625" s="699">
        <v>0</v>
      </c>
    </row>
    <row r="626" spans="1:21" ht="14.4" customHeight="1" x14ac:dyDescent="0.3">
      <c r="A626" s="659">
        <v>25</v>
      </c>
      <c r="B626" s="660" t="s">
        <v>1608</v>
      </c>
      <c r="C626" s="660">
        <v>89870255</v>
      </c>
      <c r="D626" s="739" t="s">
        <v>2392</v>
      </c>
      <c r="E626" s="740" t="s">
        <v>1763</v>
      </c>
      <c r="F626" s="660" t="s">
        <v>1741</v>
      </c>
      <c r="G626" s="660" t="s">
        <v>1787</v>
      </c>
      <c r="H626" s="660" t="s">
        <v>561</v>
      </c>
      <c r="I626" s="660" t="s">
        <v>1790</v>
      </c>
      <c r="J626" s="660" t="s">
        <v>1691</v>
      </c>
      <c r="K626" s="660" t="s">
        <v>1692</v>
      </c>
      <c r="L626" s="661">
        <v>333.31</v>
      </c>
      <c r="M626" s="661">
        <v>666.62</v>
      </c>
      <c r="N626" s="660">
        <v>2</v>
      </c>
      <c r="O626" s="741">
        <v>2</v>
      </c>
      <c r="P626" s="661"/>
      <c r="Q626" s="676">
        <v>0</v>
      </c>
      <c r="R626" s="660"/>
      <c r="S626" s="676">
        <v>0</v>
      </c>
      <c r="T626" s="741"/>
      <c r="U626" s="699">
        <v>0</v>
      </c>
    </row>
    <row r="627" spans="1:21" ht="14.4" customHeight="1" x14ac:dyDescent="0.3">
      <c r="A627" s="659">
        <v>25</v>
      </c>
      <c r="B627" s="660" t="s">
        <v>1608</v>
      </c>
      <c r="C627" s="660">
        <v>89870255</v>
      </c>
      <c r="D627" s="739" t="s">
        <v>2392</v>
      </c>
      <c r="E627" s="740" t="s">
        <v>1763</v>
      </c>
      <c r="F627" s="660" t="s">
        <v>1741</v>
      </c>
      <c r="G627" s="660" t="s">
        <v>1787</v>
      </c>
      <c r="H627" s="660" t="s">
        <v>561</v>
      </c>
      <c r="I627" s="660" t="s">
        <v>1790</v>
      </c>
      <c r="J627" s="660" t="s">
        <v>1691</v>
      </c>
      <c r="K627" s="660" t="s">
        <v>1692</v>
      </c>
      <c r="L627" s="661">
        <v>156.86000000000001</v>
      </c>
      <c r="M627" s="661">
        <v>156.86000000000001</v>
      </c>
      <c r="N627" s="660">
        <v>1</v>
      </c>
      <c r="O627" s="741">
        <v>1</v>
      </c>
      <c r="P627" s="661"/>
      <c r="Q627" s="676">
        <v>0</v>
      </c>
      <c r="R627" s="660"/>
      <c r="S627" s="676">
        <v>0</v>
      </c>
      <c r="T627" s="741"/>
      <c r="U627" s="699">
        <v>0</v>
      </c>
    </row>
    <row r="628" spans="1:21" ht="14.4" customHeight="1" x14ac:dyDescent="0.3">
      <c r="A628" s="659">
        <v>25</v>
      </c>
      <c r="B628" s="660" t="s">
        <v>1608</v>
      </c>
      <c r="C628" s="660">
        <v>89870255</v>
      </c>
      <c r="D628" s="739" t="s">
        <v>2392</v>
      </c>
      <c r="E628" s="740" t="s">
        <v>1763</v>
      </c>
      <c r="F628" s="660" t="s">
        <v>1741</v>
      </c>
      <c r="G628" s="660" t="s">
        <v>1791</v>
      </c>
      <c r="H628" s="660" t="s">
        <v>1229</v>
      </c>
      <c r="I628" s="660" t="s">
        <v>1475</v>
      </c>
      <c r="J628" s="660" t="s">
        <v>1476</v>
      </c>
      <c r="K628" s="660" t="s">
        <v>1477</v>
      </c>
      <c r="L628" s="661">
        <v>154.01</v>
      </c>
      <c r="M628" s="661">
        <v>462.03</v>
      </c>
      <c r="N628" s="660">
        <v>3</v>
      </c>
      <c r="O628" s="741">
        <v>3</v>
      </c>
      <c r="P628" s="661"/>
      <c r="Q628" s="676">
        <v>0</v>
      </c>
      <c r="R628" s="660"/>
      <c r="S628" s="676">
        <v>0</v>
      </c>
      <c r="T628" s="741"/>
      <c r="U628" s="699">
        <v>0</v>
      </c>
    </row>
    <row r="629" spans="1:21" ht="14.4" customHeight="1" x14ac:dyDescent="0.3">
      <c r="A629" s="659">
        <v>25</v>
      </c>
      <c r="B629" s="660" t="s">
        <v>1608</v>
      </c>
      <c r="C629" s="660">
        <v>89870255</v>
      </c>
      <c r="D629" s="739" t="s">
        <v>2392</v>
      </c>
      <c r="E629" s="740" t="s">
        <v>1764</v>
      </c>
      <c r="F629" s="660" t="s">
        <v>1741</v>
      </c>
      <c r="G629" s="660" t="s">
        <v>1787</v>
      </c>
      <c r="H629" s="660" t="s">
        <v>561</v>
      </c>
      <c r="I629" s="660" t="s">
        <v>1401</v>
      </c>
      <c r="J629" s="660" t="s">
        <v>1691</v>
      </c>
      <c r="K629" s="660" t="s">
        <v>1692</v>
      </c>
      <c r="L629" s="661">
        <v>333.31</v>
      </c>
      <c r="M629" s="661">
        <v>1666.55</v>
      </c>
      <c r="N629" s="660">
        <v>5</v>
      </c>
      <c r="O629" s="741">
        <v>5</v>
      </c>
      <c r="P629" s="661"/>
      <c r="Q629" s="676">
        <v>0</v>
      </c>
      <c r="R629" s="660"/>
      <c r="S629" s="676">
        <v>0</v>
      </c>
      <c r="T629" s="741"/>
      <c r="U629" s="699">
        <v>0</v>
      </c>
    </row>
    <row r="630" spans="1:21" ht="14.4" customHeight="1" x14ac:dyDescent="0.3">
      <c r="A630" s="659">
        <v>25</v>
      </c>
      <c r="B630" s="660" t="s">
        <v>1608</v>
      </c>
      <c r="C630" s="660">
        <v>89870255</v>
      </c>
      <c r="D630" s="739" t="s">
        <v>2392</v>
      </c>
      <c r="E630" s="740" t="s">
        <v>1764</v>
      </c>
      <c r="F630" s="660" t="s">
        <v>1741</v>
      </c>
      <c r="G630" s="660" t="s">
        <v>1787</v>
      </c>
      <c r="H630" s="660" t="s">
        <v>561</v>
      </c>
      <c r="I630" s="660" t="s">
        <v>1401</v>
      </c>
      <c r="J630" s="660" t="s">
        <v>1691</v>
      </c>
      <c r="K630" s="660" t="s">
        <v>1692</v>
      </c>
      <c r="L630" s="661">
        <v>156.86000000000001</v>
      </c>
      <c r="M630" s="661">
        <v>627.44000000000005</v>
      </c>
      <c r="N630" s="660">
        <v>4</v>
      </c>
      <c r="O630" s="741">
        <v>3.5</v>
      </c>
      <c r="P630" s="661"/>
      <c r="Q630" s="676">
        <v>0</v>
      </c>
      <c r="R630" s="660"/>
      <c r="S630" s="676">
        <v>0</v>
      </c>
      <c r="T630" s="741"/>
      <c r="U630" s="699">
        <v>0</v>
      </c>
    </row>
    <row r="631" spans="1:21" ht="14.4" customHeight="1" x14ac:dyDescent="0.3">
      <c r="A631" s="659">
        <v>25</v>
      </c>
      <c r="B631" s="660" t="s">
        <v>1608</v>
      </c>
      <c r="C631" s="660">
        <v>89870255</v>
      </c>
      <c r="D631" s="739" t="s">
        <v>2392</v>
      </c>
      <c r="E631" s="740" t="s">
        <v>1764</v>
      </c>
      <c r="F631" s="660" t="s">
        <v>1741</v>
      </c>
      <c r="G631" s="660" t="s">
        <v>1787</v>
      </c>
      <c r="H631" s="660" t="s">
        <v>561</v>
      </c>
      <c r="I631" s="660" t="s">
        <v>2128</v>
      </c>
      <c r="J631" s="660" t="s">
        <v>2129</v>
      </c>
      <c r="K631" s="660" t="s">
        <v>2130</v>
      </c>
      <c r="L631" s="661">
        <v>112.76</v>
      </c>
      <c r="M631" s="661">
        <v>112.76</v>
      </c>
      <c r="N631" s="660">
        <v>1</v>
      </c>
      <c r="O631" s="741">
        <v>1</v>
      </c>
      <c r="P631" s="661"/>
      <c r="Q631" s="676">
        <v>0</v>
      </c>
      <c r="R631" s="660"/>
      <c r="S631" s="676">
        <v>0</v>
      </c>
      <c r="T631" s="741"/>
      <c r="U631" s="699">
        <v>0</v>
      </c>
    </row>
    <row r="632" spans="1:21" ht="14.4" customHeight="1" x14ac:dyDescent="0.3">
      <c r="A632" s="659">
        <v>25</v>
      </c>
      <c r="B632" s="660" t="s">
        <v>1608</v>
      </c>
      <c r="C632" s="660">
        <v>89870255</v>
      </c>
      <c r="D632" s="739" t="s">
        <v>2392</v>
      </c>
      <c r="E632" s="740" t="s">
        <v>1764</v>
      </c>
      <c r="F632" s="660" t="s">
        <v>1741</v>
      </c>
      <c r="G632" s="660" t="s">
        <v>1787</v>
      </c>
      <c r="H632" s="660" t="s">
        <v>561</v>
      </c>
      <c r="I632" s="660" t="s">
        <v>1556</v>
      </c>
      <c r="J632" s="660" t="s">
        <v>1733</v>
      </c>
      <c r="K632" s="660" t="s">
        <v>1734</v>
      </c>
      <c r="L632" s="661">
        <v>151.61000000000001</v>
      </c>
      <c r="M632" s="661">
        <v>303.22000000000003</v>
      </c>
      <c r="N632" s="660">
        <v>2</v>
      </c>
      <c r="O632" s="741">
        <v>2</v>
      </c>
      <c r="P632" s="661"/>
      <c r="Q632" s="676">
        <v>0</v>
      </c>
      <c r="R632" s="660"/>
      <c r="S632" s="676">
        <v>0</v>
      </c>
      <c r="T632" s="741"/>
      <c r="U632" s="699">
        <v>0</v>
      </c>
    </row>
    <row r="633" spans="1:21" ht="14.4" customHeight="1" x14ac:dyDescent="0.3">
      <c r="A633" s="659">
        <v>25</v>
      </c>
      <c r="B633" s="660" t="s">
        <v>1608</v>
      </c>
      <c r="C633" s="660">
        <v>89870255</v>
      </c>
      <c r="D633" s="739" t="s">
        <v>2392</v>
      </c>
      <c r="E633" s="740" t="s">
        <v>1764</v>
      </c>
      <c r="F633" s="660" t="s">
        <v>1741</v>
      </c>
      <c r="G633" s="660" t="s">
        <v>1787</v>
      </c>
      <c r="H633" s="660" t="s">
        <v>561</v>
      </c>
      <c r="I633" s="660" t="s">
        <v>1790</v>
      </c>
      <c r="J633" s="660" t="s">
        <v>1691</v>
      </c>
      <c r="K633" s="660" t="s">
        <v>1692</v>
      </c>
      <c r="L633" s="661">
        <v>333.31</v>
      </c>
      <c r="M633" s="661">
        <v>333.31</v>
      </c>
      <c r="N633" s="660">
        <v>1</v>
      </c>
      <c r="O633" s="741">
        <v>1</v>
      </c>
      <c r="P633" s="661"/>
      <c r="Q633" s="676">
        <v>0</v>
      </c>
      <c r="R633" s="660"/>
      <c r="S633" s="676">
        <v>0</v>
      </c>
      <c r="T633" s="741"/>
      <c r="U633" s="699">
        <v>0</v>
      </c>
    </row>
    <row r="634" spans="1:21" ht="14.4" customHeight="1" x14ac:dyDescent="0.3">
      <c r="A634" s="659">
        <v>25</v>
      </c>
      <c r="B634" s="660" t="s">
        <v>1608</v>
      </c>
      <c r="C634" s="660">
        <v>89870255</v>
      </c>
      <c r="D634" s="739" t="s">
        <v>2392</v>
      </c>
      <c r="E634" s="740" t="s">
        <v>1764</v>
      </c>
      <c r="F634" s="660" t="s">
        <v>1741</v>
      </c>
      <c r="G634" s="660" t="s">
        <v>1787</v>
      </c>
      <c r="H634" s="660" t="s">
        <v>561</v>
      </c>
      <c r="I634" s="660" t="s">
        <v>1790</v>
      </c>
      <c r="J634" s="660" t="s">
        <v>1691</v>
      </c>
      <c r="K634" s="660" t="s">
        <v>1692</v>
      </c>
      <c r="L634" s="661">
        <v>156.86000000000001</v>
      </c>
      <c r="M634" s="661">
        <v>6274.3999999999978</v>
      </c>
      <c r="N634" s="660">
        <v>40</v>
      </c>
      <c r="O634" s="741">
        <v>38</v>
      </c>
      <c r="P634" s="661">
        <v>156.86000000000001</v>
      </c>
      <c r="Q634" s="676">
        <v>2.5000000000000012E-2</v>
      </c>
      <c r="R634" s="660">
        <v>1</v>
      </c>
      <c r="S634" s="676">
        <v>2.5000000000000001E-2</v>
      </c>
      <c r="T634" s="741">
        <v>1</v>
      </c>
      <c r="U634" s="699">
        <v>2.6315789473684209E-2</v>
      </c>
    </row>
    <row r="635" spans="1:21" ht="14.4" customHeight="1" x14ac:dyDescent="0.3">
      <c r="A635" s="659">
        <v>25</v>
      </c>
      <c r="B635" s="660" t="s">
        <v>1608</v>
      </c>
      <c r="C635" s="660">
        <v>89870255</v>
      </c>
      <c r="D635" s="739" t="s">
        <v>2392</v>
      </c>
      <c r="E635" s="740" t="s">
        <v>1764</v>
      </c>
      <c r="F635" s="660" t="s">
        <v>1741</v>
      </c>
      <c r="G635" s="660" t="s">
        <v>2373</v>
      </c>
      <c r="H635" s="660" t="s">
        <v>561</v>
      </c>
      <c r="I635" s="660" t="s">
        <v>641</v>
      </c>
      <c r="J635" s="660" t="s">
        <v>642</v>
      </c>
      <c r="K635" s="660" t="s">
        <v>1910</v>
      </c>
      <c r="L635" s="661">
        <v>26.17</v>
      </c>
      <c r="M635" s="661">
        <v>26.17</v>
      </c>
      <c r="N635" s="660">
        <v>1</v>
      </c>
      <c r="O635" s="741">
        <v>0.5</v>
      </c>
      <c r="P635" s="661"/>
      <c r="Q635" s="676">
        <v>0</v>
      </c>
      <c r="R635" s="660"/>
      <c r="S635" s="676">
        <v>0</v>
      </c>
      <c r="T635" s="741"/>
      <c r="U635" s="699">
        <v>0</v>
      </c>
    </row>
    <row r="636" spans="1:21" ht="14.4" customHeight="1" x14ac:dyDescent="0.3">
      <c r="A636" s="659">
        <v>25</v>
      </c>
      <c r="B636" s="660" t="s">
        <v>1608</v>
      </c>
      <c r="C636" s="660">
        <v>89870255</v>
      </c>
      <c r="D636" s="739" t="s">
        <v>2392</v>
      </c>
      <c r="E636" s="740" t="s">
        <v>1764</v>
      </c>
      <c r="F636" s="660" t="s">
        <v>1741</v>
      </c>
      <c r="G636" s="660" t="s">
        <v>1791</v>
      </c>
      <c r="H636" s="660" t="s">
        <v>1229</v>
      </c>
      <c r="I636" s="660" t="s">
        <v>1475</v>
      </c>
      <c r="J636" s="660" t="s">
        <v>1476</v>
      </c>
      <c r="K636" s="660" t="s">
        <v>1477</v>
      </c>
      <c r="L636" s="661">
        <v>154.01</v>
      </c>
      <c r="M636" s="661">
        <v>616.04</v>
      </c>
      <c r="N636" s="660">
        <v>4</v>
      </c>
      <c r="O636" s="741">
        <v>4</v>
      </c>
      <c r="P636" s="661"/>
      <c r="Q636" s="676">
        <v>0</v>
      </c>
      <c r="R636" s="660"/>
      <c r="S636" s="676">
        <v>0</v>
      </c>
      <c r="T636" s="741"/>
      <c r="U636" s="699">
        <v>0</v>
      </c>
    </row>
    <row r="637" spans="1:21" ht="14.4" customHeight="1" x14ac:dyDescent="0.3">
      <c r="A637" s="659">
        <v>25</v>
      </c>
      <c r="B637" s="660" t="s">
        <v>1608</v>
      </c>
      <c r="C637" s="660">
        <v>89870255</v>
      </c>
      <c r="D637" s="739" t="s">
        <v>2392</v>
      </c>
      <c r="E637" s="740" t="s">
        <v>1764</v>
      </c>
      <c r="F637" s="660" t="s">
        <v>1741</v>
      </c>
      <c r="G637" s="660" t="s">
        <v>1792</v>
      </c>
      <c r="H637" s="660" t="s">
        <v>1229</v>
      </c>
      <c r="I637" s="660" t="s">
        <v>1793</v>
      </c>
      <c r="J637" s="660" t="s">
        <v>665</v>
      </c>
      <c r="K637" s="660" t="s">
        <v>1794</v>
      </c>
      <c r="L637" s="661">
        <v>48.31</v>
      </c>
      <c r="M637" s="661">
        <v>96.62</v>
      </c>
      <c r="N637" s="660">
        <v>2</v>
      </c>
      <c r="O637" s="741">
        <v>1</v>
      </c>
      <c r="P637" s="661"/>
      <c r="Q637" s="676">
        <v>0</v>
      </c>
      <c r="R637" s="660"/>
      <c r="S637" s="676">
        <v>0</v>
      </c>
      <c r="T637" s="741"/>
      <c r="U637" s="699">
        <v>0</v>
      </c>
    </row>
    <row r="638" spans="1:21" ht="14.4" customHeight="1" x14ac:dyDescent="0.3">
      <c r="A638" s="659">
        <v>25</v>
      </c>
      <c r="B638" s="660" t="s">
        <v>1608</v>
      </c>
      <c r="C638" s="660">
        <v>89870255</v>
      </c>
      <c r="D638" s="739" t="s">
        <v>2392</v>
      </c>
      <c r="E638" s="740" t="s">
        <v>1764</v>
      </c>
      <c r="F638" s="660" t="s">
        <v>1741</v>
      </c>
      <c r="G638" s="660" t="s">
        <v>1792</v>
      </c>
      <c r="H638" s="660" t="s">
        <v>1229</v>
      </c>
      <c r="I638" s="660" t="s">
        <v>1793</v>
      </c>
      <c r="J638" s="660" t="s">
        <v>665</v>
      </c>
      <c r="K638" s="660" t="s">
        <v>1794</v>
      </c>
      <c r="L638" s="661">
        <v>25.32</v>
      </c>
      <c r="M638" s="661">
        <v>126.6</v>
      </c>
      <c r="N638" s="660">
        <v>5</v>
      </c>
      <c r="O638" s="741">
        <v>4.5</v>
      </c>
      <c r="P638" s="661"/>
      <c r="Q638" s="676">
        <v>0</v>
      </c>
      <c r="R638" s="660"/>
      <c r="S638" s="676">
        <v>0</v>
      </c>
      <c r="T638" s="741"/>
      <c r="U638" s="699">
        <v>0</v>
      </c>
    </row>
    <row r="639" spans="1:21" ht="14.4" customHeight="1" x14ac:dyDescent="0.3">
      <c r="A639" s="659">
        <v>25</v>
      </c>
      <c r="B639" s="660" t="s">
        <v>1608</v>
      </c>
      <c r="C639" s="660">
        <v>89870255</v>
      </c>
      <c r="D639" s="739" t="s">
        <v>2392</v>
      </c>
      <c r="E639" s="740" t="s">
        <v>1764</v>
      </c>
      <c r="F639" s="660" t="s">
        <v>1741</v>
      </c>
      <c r="G639" s="660" t="s">
        <v>1792</v>
      </c>
      <c r="H639" s="660" t="s">
        <v>561</v>
      </c>
      <c r="I639" s="660" t="s">
        <v>664</v>
      </c>
      <c r="J639" s="660" t="s">
        <v>665</v>
      </c>
      <c r="K639" s="660" t="s">
        <v>1849</v>
      </c>
      <c r="L639" s="661">
        <v>25.32</v>
      </c>
      <c r="M639" s="661">
        <v>25.32</v>
      </c>
      <c r="N639" s="660">
        <v>1</v>
      </c>
      <c r="O639" s="741">
        <v>0.5</v>
      </c>
      <c r="P639" s="661"/>
      <c r="Q639" s="676">
        <v>0</v>
      </c>
      <c r="R639" s="660"/>
      <c r="S639" s="676">
        <v>0</v>
      </c>
      <c r="T639" s="741"/>
      <c r="U639" s="699">
        <v>0</v>
      </c>
    </row>
    <row r="640" spans="1:21" ht="14.4" customHeight="1" x14ac:dyDescent="0.3">
      <c r="A640" s="659">
        <v>25</v>
      </c>
      <c r="B640" s="660" t="s">
        <v>1608</v>
      </c>
      <c r="C640" s="660">
        <v>89870255</v>
      </c>
      <c r="D640" s="739" t="s">
        <v>2392</v>
      </c>
      <c r="E640" s="740" t="s">
        <v>1765</v>
      </c>
      <c r="F640" s="660" t="s">
        <v>1741</v>
      </c>
      <c r="G640" s="660" t="s">
        <v>1787</v>
      </c>
      <c r="H640" s="660" t="s">
        <v>561</v>
      </c>
      <c r="I640" s="660" t="s">
        <v>1401</v>
      </c>
      <c r="J640" s="660" t="s">
        <v>1691</v>
      </c>
      <c r="K640" s="660" t="s">
        <v>1692</v>
      </c>
      <c r="L640" s="661">
        <v>333.31</v>
      </c>
      <c r="M640" s="661">
        <v>3666.41</v>
      </c>
      <c r="N640" s="660">
        <v>11</v>
      </c>
      <c r="O640" s="741">
        <v>11</v>
      </c>
      <c r="P640" s="661">
        <v>333.31</v>
      </c>
      <c r="Q640" s="676">
        <v>9.0909090909090912E-2</v>
      </c>
      <c r="R640" s="660">
        <v>1</v>
      </c>
      <c r="S640" s="676">
        <v>9.0909090909090912E-2</v>
      </c>
      <c r="T640" s="741">
        <v>1</v>
      </c>
      <c r="U640" s="699">
        <v>9.0909090909090912E-2</v>
      </c>
    </row>
    <row r="641" spans="1:21" ht="14.4" customHeight="1" x14ac:dyDescent="0.3">
      <c r="A641" s="659">
        <v>25</v>
      </c>
      <c r="B641" s="660" t="s">
        <v>1608</v>
      </c>
      <c r="C641" s="660">
        <v>89870255</v>
      </c>
      <c r="D641" s="739" t="s">
        <v>2392</v>
      </c>
      <c r="E641" s="740" t="s">
        <v>1765</v>
      </c>
      <c r="F641" s="660" t="s">
        <v>1741</v>
      </c>
      <c r="G641" s="660" t="s">
        <v>1787</v>
      </c>
      <c r="H641" s="660" t="s">
        <v>561</v>
      </c>
      <c r="I641" s="660" t="s">
        <v>1401</v>
      </c>
      <c r="J641" s="660" t="s">
        <v>1691</v>
      </c>
      <c r="K641" s="660" t="s">
        <v>1692</v>
      </c>
      <c r="L641" s="661">
        <v>156.86000000000001</v>
      </c>
      <c r="M641" s="661">
        <v>3294.0600000000018</v>
      </c>
      <c r="N641" s="660">
        <v>21</v>
      </c>
      <c r="O641" s="741">
        <v>21</v>
      </c>
      <c r="P641" s="661"/>
      <c r="Q641" s="676">
        <v>0</v>
      </c>
      <c r="R641" s="660"/>
      <c r="S641" s="676">
        <v>0</v>
      </c>
      <c r="T641" s="741"/>
      <c r="U641" s="699">
        <v>0</v>
      </c>
    </row>
    <row r="642" spans="1:21" ht="14.4" customHeight="1" x14ac:dyDescent="0.3">
      <c r="A642" s="659">
        <v>25</v>
      </c>
      <c r="B642" s="660" t="s">
        <v>1608</v>
      </c>
      <c r="C642" s="660">
        <v>89870255</v>
      </c>
      <c r="D642" s="739" t="s">
        <v>2392</v>
      </c>
      <c r="E642" s="740" t="s">
        <v>1765</v>
      </c>
      <c r="F642" s="660" t="s">
        <v>1741</v>
      </c>
      <c r="G642" s="660" t="s">
        <v>1787</v>
      </c>
      <c r="H642" s="660" t="s">
        <v>561</v>
      </c>
      <c r="I642" s="660" t="s">
        <v>2128</v>
      </c>
      <c r="J642" s="660" t="s">
        <v>2129</v>
      </c>
      <c r="K642" s="660" t="s">
        <v>2130</v>
      </c>
      <c r="L642" s="661">
        <v>112.76</v>
      </c>
      <c r="M642" s="661">
        <v>225.52</v>
      </c>
      <c r="N642" s="660">
        <v>2</v>
      </c>
      <c r="O642" s="741">
        <v>2</v>
      </c>
      <c r="P642" s="661"/>
      <c r="Q642" s="676">
        <v>0</v>
      </c>
      <c r="R642" s="660"/>
      <c r="S642" s="676">
        <v>0</v>
      </c>
      <c r="T642" s="741"/>
      <c r="U642" s="699">
        <v>0</v>
      </c>
    </row>
    <row r="643" spans="1:21" ht="14.4" customHeight="1" x14ac:dyDescent="0.3">
      <c r="A643" s="659">
        <v>25</v>
      </c>
      <c r="B643" s="660" t="s">
        <v>1608</v>
      </c>
      <c r="C643" s="660">
        <v>89870255</v>
      </c>
      <c r="D643" s="739" t="s">
        <v>2392</v>
      </c>
      <c r="E643" s="740" t="s">
        <v>1765</v>
      </c>
      <c r="F643" s="660" t="s">
        <v>1741</v>
      </c>
      <c r="G643" s="660" t="s">
        <v>1787</v>
      </c>
      <c r="H643" s="660" t="s">
        <v>561</v>
      </c>
      <c r="I643" s="660" t="s">
        <v>1556</v>
      </c>
      <c r="J643" s="660" t="s">
        <v>1733</v>
      </c>
      <c r="K643" s="660" t="s">
        <v>1734</v>
      </c>
      <c r="L643" s="661">
        <v>333.31</v>
      </c>
      <c r="M643" s="661">
        <v>333.31</v>
      </c>
      <c r="N643" s="660">
        <v>1</v>
      </c>
      <c r="O643" s="741">
        <v>1</v>
      </c>
      <c r="P643" s="661"/>
      <c r="Q643" s="676">
        <v>0</v>
      </c>
      <c r="R643" s="660"/>
      <c r="S643" s="676">
        <v>0</v>
      </c>
      <c r="T643" s="741"/>
      <c r="U643" s="699">
        <v>0</v>
      </c>
    </row>
    <row r="644" spans="1:21" ht="14.4" customHeight="1" x14ac:dyDescent="0.3">
      <c r="A644" s="659">
        <v>25</v>
      </c>
      <c r="B644" s="660" t="s">
        <v>1608</v>
      </c>
      <c r="C644" s="660">
        <v>89870255</v>
      </c>
      <c r="D644" s="739" t="s">
        <v>2392</v>
      </c>
      <c r="E644" s="740" t="s">
        <v>1765</v>
      </c>
      <c r="F644" s="660" t="s">
        <v>1741</v>
      </c>
      <c r="G644" s="660" t="s">
        <v>1791</v>
      </c>
      <c r="H644" s="660" t="s">
        <v>1229</v>
      </c>
      <c r="I644" s="660" t="s">
        <v>1475</v>
      </c>
      <c r="J644" s="660" t="s">
        <v>1476</v>
      </c>
      <c r="K644" s="660" t="s">
        <v>1477</v>
      </c>
      <c r="L644" s="661">
        <v>154.01</v>
      </c>
      <c r="M644" s="661">
        <v>462.03</v>
      </c>
      <c r="N644" s="660">
        <v>3</v>
      </c>
      <c r="O644" s="741">
        <v>3</v>
      </c>
      <c r="P644" s="661"/>
      <c r="Q644" s="676">
        <v>0</v>
      </c>
      <c r="R644" s="660"/>
      <c r="S644" s="676">
        <v>0</v>
      </c>
      <c r="T644" s="741"/>
      <c r="U644" s="699">
        <v>0</v>
      </c>
    </row>
    <row r="645" spans="1:21" ht="14.4" customHeight="1" x14ac:dyDescent="0.3">
      <c r="A645" s="659">
        <v>25</v>
      </c>
      <c r="B645" s="660" t="s">
        <v>1608</v>
      </c>
      <c r="C645" s="660">
        <v>89870255</v>
      </c>
      <c r="D645" s="739" t="s">
        <v>2392</v>
      </c>
      <c r="E645" s="740" t="s">
        <v>1765</v>
      </c>
      <c r="F645" s="660" t="s">
        <v>1741</v>
      </c>
      <c r="G645" s="660" t="s">
        <v>2138</v>
      </c>
      <c r="H645" s="660" t="s">
        <v>561</v>
      </c>
      <c r="I645" s="660" t="s">
        <v>2139</v>
      </c>
      <c r="J645" s="660" t="s">
        <v>2140</v>
      </c>
      <c r="K645" s="660" t="s">
        <v>2141</v>
      </c>
      <c r="L645" s="661">
        <v>77.36</v>
      </c>
      <c r="M645" s="661">
        <v>77.36</v>
      </c>
      <c r="N645" s="660">
        <v>1</v>
      </c>
      <c r="O645" s="741">
        <v>1</v>
      </c>
      <c r="P645" s="661"/>
      <c r="Q645" s="676">
        <v>0</v>
      </c>
      <c r="R645" s="660"/>
      <c r="S645" s="676">
        <v>0</v>
      </c>
      <c r="T645" s="741"/>
      <c r="U645" s="699">
        <v>0</v>
      </c>
    </row>
    <row r="646" spans="1:21" ht="14.4" customHeight="1" x14ac:dyDescent="0.3">
      <c r="A646" s="659">
        <v>25</v>
      </c>
      <c r="B646" s="660" t="s">
        <v>1608</v>
      </c>
      <c r="C646" s="660">
        <v>89870255</v>
      </c>
      <c r="D646" s="739" t="s">
        <v>2392</v>
      </c>
      <c r="E646" s="740" t="s">
        <v>1765</v>
      </c>
      <c r="F646" s="660" t="s">
        <v>1741</v>
      </c>
      <c r="G646" s="660" t="s">
        <v>1792</v>
      </c>
      <c r="H646" s="660" t="s">
        <v>1229</v>
      </c>
      <c r="I646" s="660" t="s">
        <v>1793</v>
      </c>
      <c r="J646" s="660" t="s">
        <v>665</v>
      </c>
      <c r="K646" s="660" t="s">
        <v>1794</v>
      </c>
      <c r="L646" s="661">
        <v>29.78</v>
      </c>
      <c r="M646" s="661">
        <v>29.78</v>
      </c>
      <c r="N646" s="660">
        <v>1</v>
      </c>
      <c r="O646" s="741">
        <v>1</v>
      </c>
      <c r="P646" s="661"/>
      <c r="Q646" s="676">
        <v>0</v>
      </c>
      <c r="R646" s="660"/>
      <c r="S646" s="676">
        <v>0</v>
      </c>
      <c r="T646" s="741"/>
      <c r="U646" s="699">
        <v>0</v>
      </c>
    </row>
    <row r="647" spans="1:21" ht="14.4" customHeight="1" x14ac:dyDescent="0.3">
      <c r="A647" s="659">
        <v>25</v>
      </c>
      <c r="B647" s="660" t="s">
        <v>1608</v>
      </c>
      <c r="C647" s="660">
        <v>89870255</v>
      </c>
      <c r="D647" s="739" t="s">
        <v>2392</v>
      </c>
      <c r="E647" s="740" t="s">
        <v>1765</v>
      </c>
      <c r="F647" s="660" t="s">
        <v>1741</v>
      </c>
      <c r="G647" s="660" t="s">
        <v>1792</v>
      </c>
      <c r="H647" s="660" t="s">
        <v>1229</v>
      </c>
      <c r="I647" s="660" t="s">
        <v>1793</v>
      </c>
      <c r="J647" s="660" t="s">
        <v>665</v>
      </c>
      <c r="K647" s="660" t="s">
        <v>1794</v>
      </c>
      <c r="L647" s="661">
        <v>25.32</v>
      </c>
      <c r="M647" s="661">
        <v>25.32</v>
      </c>
      <c r="N647" s="660">
        <v>1</v>
      </c>
      <c r="O647" s="741">
        <v>1</v>
      </c>
      <c r="P647" s="661"/>
      <c r="Q647" s="676">
        <v>0</v>
      </c>
      <c r="R647" s="660"/>
      <c r="S647" s="676">
        <v>0</v>
      </c>
      <c r="T647" s="741"/>
      <c r="U647" s="699">
        <v>0</v>
      </c>
    </row>
    <row r="648" spans="1:21" ht="14.4" customHeight="1" x14ac:dyDescent="0.3">
      <c r="A648" s="659">
        <v>25</v>
      </c>
      <c r="B648" s="660" t="s">
        <v>1608</v>
      </c>
      <c r="C648" s="660">
        <v>89870255</v>
      </c>
      <c r="D648" s="739" t="s">
        <v>2392</v>
      </c>
      <c r="E648" s="740" t="s">
        <v>1765</v>
      </c>
      <c r="F648" s="660" t="s">
        <v>1741</v>
      </c>
      <c r="G648" s="660" t="s">
        <v>1792</v>
      </c>
      <c r="H648" s="660" t="s">
        <v>561</v>
      </c>
      <c r="I648" s="660" t="s">
        <v>664</v>
      </c>
      <c r="J648" s="660" t="s">
        <v>665</v>
      </c>
      <c r="K648" s="660" t="s">
        <v>1849</v>
      </c>
      <c r="L648" s="661">
        <v>48.31</v>
      </c>
      <c r="M648" s="661">
        <v>48.31</v>
      </c>
      <c r="N648" s="660">
        <v>1</v>
      </c>
      <c r="O648" s="741">
        <v>1</v>
      </c>
      <c r="P648" s="661"/>
      <c r="Q648" s="676">
        <v>0</v>
      </c>
      <c r="R648" s="660"/>
      <c r="S648" s="676">
        <v>0</v>
      </c>
      <c r="T648" s="741"/>
      <c r="U648" s="699">
        <v>0</v>
      </c>
    </row>
    <row r="649" spans="1:21" ht="14.4" customHeight="1" x14ac:dyDescent="0.3">
      <c r="A649" s="659">
        <v>25</v>
      </c>
      <c r="B649" s="660" t="s">
        <v>1608</v>
      </c>
      <c r="C649" s="660">
        <v>89870255</v>
      </c>
      <c r="D649" s="739" t="s">
        <v>2392</v>
      </c>
      <c r="E649" s="740" t="s">
        <v>1766</v>
      </c>
      <c r="F649" s="660" t="s">
        <v>1741</v>
      </c>
      <c r="G649" s="660" t="s">
        <v>1787</v>
      </c>
      <c r="H649" s="660" t="s">
        <v>561</v>
      </c>
      <c r="I649" s="660" t="s">
        <v>1401</v>
      </c>
      <c r="J649" s="660" t="s">
        <v>1691</v>
      </c>
      <c r="K649" s="660" t="s">
        <v>1692</v>
      </c>
      <c r="L649" s="661">
        <v>333.31</v>
      </c>
      <c r="M649" s="661">
        <v>999.93000000000006</v>
      </c>
      <c r="N649" s="660">
        <v>3</v>
      </c>
      <c r="O649" s="741">
        <v>3</v>
      </c>
      <c r="P649" s="661"/>
      <c r="Q649" s="676">
        <v>0</v>
      </c>
      <c r="R649" s="660"/>
      <c r="S649" s="676">
        <v>0</v>
      </c>
      <c r="T649" s="741"/>
      <c r="U649" s="699">
        <v>0</v>
      </c>
    </row>
    <row r="650" spans="1:21" ht="14.4" customHeight="1" x14ac:dyDescent="0.3">
      <c r="A650" s="659">
        <v>25</v>
      </c>
      <c r="B650" s="660" t="s">
        <v>1608</v>
      </c>
      <c r="C650" s="660">
        <v>89870255</v>
      </c>
      <c r="D650" s="739" t="s">
        <v>2392</v>
      </c>
      <c r="E650" s="740" t="s">
        <v>1766</v>
      </c>
      <c r="F650" s="660" t="s">
        <v>1741</v>
      </c>
      <c r="G650" s="660" t="s">
        <v>1787</v>
      </c>
      <c r="H650" s="660" t="s">
        <v>561</v>
      </c>
      <c r="I650" s="660" t="s">
        <v>1401</v>
      </c>
      <c r="J650" s="660" t="s">
        <v>1691</v>
      </c>
      <c r="K650" s="660" t="s">
        <v>1692</v>
      </c>
      <c r="L650" s="661">
        <v>156.86000000000001</v>
      </c>
      <c r="M650" s="661">
        <v>3294.0600000000018</v>
      </c>
      <c r="N650" s="660">
        <v>21</v>
      </c>
      <c r="O650" s="741">
        <v>21</v>
      </c>
      <c r="P650" s="661"/>
      <c r="Q650" s="676">
        <v>0</v>
      </c>
      <c r="R650" s="660"/>
      <c r="S650" s="676">
        <v>0</v>
      </c>
      <c r="T650" s="741"/>
      <c r="U650" s="699">
        <v>0</v>
      </c>
    </row>
    <row r="651" spans="1:21" ht="14.4" customHeight="1" x14ac:dyDescent="0.3">
      <c r="A651" s="659">
        <v>25</v>
      </c>
      <c r="B651" s="660" t="s">
        <v>1608</v>
      </c>
      <c r="C651" s="660">
        <v>89870255</v>
      </c>
      <c r="D651" s="739" t="s">
        <v>2392</v>
      </c>
      <c r="E651" s="740" t="s">
        <v>1766</v>
      </c>
      <c r="F651" s="660" t="s">
        <v>1741</v>
      </c>
      <c r="G651" s="660" t="s">
        <v>1951</v>
      </c>
      <c r="H651" s="660" t="s">
        <v>561</v>
      </c>
      <c r="I651" s="660" t="s">
        <v>1952</v>
      </c>
      <c r="J651" s="660" t="s">
        <v>1953</v>
      </c>
      <c r="K651" s="660" t="s">
        <v>1954</v>
      </c>
      <c r="L651" s="661">
        <v>63.67</v>
      </c>
      <c r="M651" s="661">
        <v>127.34</v>
      </c>
      <c r="N651" s="660">
        <v>2</v>
      </c>
      <c r="O651" s="741">
        <v>1.5</v>
      </c>
      <c r="P651" s="661"/>
      <c r="Q651" s="676">
        <v>0</v>
      </c>
      <c r="R651" s="660"/>
      <c r="S651" s="676">
        <v>0</v>
      </c>
      <c r="T651" s="741"/>
      <c r="U651" s="699">
        <v>0</v>
      </c>
    </row>
    <row r="652" spans="1:21" ht="14.4" customHeight="1" x14ac:dyDescent="0.3">
      <c r="A652" s="659">
        <v>25</v>
      </c>
      <c r="B652" s="660" t="s">
        <v>1608</v>
      </c>
      <c r="C652" s="660">
        <v>89870255</v>
      </c>
      <c r="D652" s="739" t="s">
        <v>2392</v>
      </c>
      <c r="E652" s="740" t="s">
        <v>1766</v>
      </c>
      <c r="F652" s="660" t="s">
        <v>1741</v>
      </c>
      <c r="G652" s="660" t="s">
        <v>1791</v>
      </c>
      <c r="H652" s="660" t="s">
        <v>1229</v>
      </c>
      <c r="I652" s="660" t="s">
        <v>1822</v>
      </c>
      <c r="J652" s="660" t="s">
        <v>1823</v>
      </c>
      <c r="K652" s="660" t="s">
        <v>1824</v>
      </c>
      <c r="L652" s="661">
        <v>77.010000000000005</v>
      </c>
      <c r="M652" s="661">
        <v>77.010000000000005</v>
      </c>
      <c r="N652" s="660">
        <v>1</v>
      </c>
      <c r="O652" s="741">
        <v>1</v>
      </c>
      <c r="P652" s="661"/>
      <c r="Q652" s="676">
        <v>0</v>
      </c>
      <c r="R652" s="660"/>
      <c r="S652" s="676">
        <v>0</v>
      </c>
      <c r="T652" s="741"/>
      <c r="U652" s="699">
        <v>0</v>
      </c>
    </row>
    <row r="653" spans="1:21" ht="14.4" customHeight="1" x14ac:dyDescent="0.3">
      <c r="A653" s="659">
        <v>25</v>
      </c>
      <c r="B653" s="660" t="s">
        <v>1608</v>
      </c>
      <c r="C653" s="660">
        <v>89870255</v>
      </c>
      <c r="D653" s="739" t="s">
        <v>2392</v>
      </c>
      <c r="E653" s="740" t="s">
        <v>1766</v>
      </c>
      <c r="F653" s="660" t="s">
        <v>1741</v>
      </c>
      <c r="G653" s="660" t="s">
        <v>1791</v>
      </c>
      <c r="H653" s="660" t="s">
        <v>561</v>
      </c>
      <c r="I653" s="660" t="s">
        <v>2374</v>
      </c>
      <c r="J653" s="660" t="s">
        <v>1476</v>
      </c>
      <c r="K653" s="660" t="s">
        <v>2375</v>
      </c>
      <c r="L653" s="661">
        <v>0</v>
      </c>
      <c r="M653" s="661">
        <v>0</v>
      </c>
      <c r="N653" s="660">
        <v>1</v>
      </c>
      <c r="O653" s="741">
        <v>0.5</v>
      </c>
      <c r="P653" s="661"/>
      <c r="Q653" s="676"/>
      <c r="R653" s="660"/>
      <c r="S653" s="676">
        <v>0</v>
      </c>
      <c r="T653" s="741"/>
      <c r="U653" s="699">
        <v>0</v>
      </c>
    </row>
    <row r="654" spans="1:21" ht="14.4" customHeight="1" x14ac:dyDescent="0.3">
      <c r="A654" s="659">
        <v>25</v>
      </c>
      <c r="B654" s="660" t="s">
        <v>1608</v>
      </c>
      <c r="C654" s="660">
        <v>89870255</v>
      </c>
      <c r="D654" s="739" t="s">
        <v>2392</v>
      </c>
      <c r="E654" s="740" t="s">
        <v>1766</v>
      </c>
      <c r="F654" s="660" t="s">
        <v>1741</v>
      </c>
      <c r="G654" s="660" t="s">
        <v>2376</v>
      </c>
      <c r="H654" s="660" t="s">
        <v>561</v>
      </c>
      <c r="I654" s="660" t="s">
        <v>2377</v>
      </c>
      <c r="J654" s="660" t="s">
        <v>2378</v>
      </c>
      <c r="K654" s="660" t="s">
        <v>2379</v>
      </c>
      <c r="L654" s="661">
        <v>121.59</v>
      </c>
      <c r="M654" s="661">
        <v>121.59</v>
      </c>
      <c r="N654" s="660">
        <v>1</v>
      </c>
      <c r="O654" s="741">
        <v>1</v>
      </c>
      <c r="P654" s="661"/>
      <c r="Q654" s="676">
        <v>0</v>
      </c>
      <c r="R654" s="660"/>
      <c r="S654" s="676">
        <v>0</v>
      </c>
      <c r="T654" s="741"/>
      <c r="U654" s="699">
        <v>0</v>
      </c>
    </row>
    <row r="655" spans="1:21" ht="14.4" customHeight="1" x14ac:dyDescent="0.3">
      <c r="A655" s="659">
        <v>25</v>
      </c>
      <c r="B655" s="660" t="s">
        <v>1608</v>
      </c>
      <c r="C655" s="660">
        <v>89870255</v>
      </c>
      <c r="D655" s="739" t="s">
        <v>2392</v>
      </c>
      <c r="E655" s="740" t="s">
        <v>1767</v>
      </c>
      <c r="F655" s="660" t="s">
        <v>1741</v>
      </c>
      <c r="G655" s="660" t="s">
        <v>1792</v>
      </c>
      <c r="H655" s="660" t="s">
        <v>561</v>
      </c>
      <c r="I655" s="660" t="s">
        <v>664</v>
      </c>
      <c r="J655" s="660" t="s">
        <v>665</v>
      </c>
      <c r="K655" s="660" t="s">
        <v>1849</v>
      </c>
      <c r="L655" s="661">
        <v>29.78</v>
      </c>
      <c r="M655" s="661">
        <v>29.78</v>
      </c>
      <c r="N655" s="660">
        <v>1</v>
      </c>
      <c r="O655" s="741">
        <v>1</v>
      </c>
      <c r="P655" s="661"/>
      <c r="Q655" s="676">
        <v>0</v>
      </c>
      <c r="R655" s="660"/>
      <c r="S655" s="676">
        <v>0</v>
      </c>
      <c r="T655" s="741"/>
      <c r="U655" s="699">
        <v>0</v>
      </c>
    </row>
    <row r="656" spans="1:21" ht="14.4" customHeight="1" x14ac:dyDescent="0.3">
      <c r="A656" s="659">
        <v>25</v>
      </c>
      <c r="B656" s="660" t="s">
        <v>1608</v>
      </c>
      <c r="C656" s="660">
        <v>89870255</v>
      </c>
      <c r="D656" s="739" t="s">
        <v>2392</v>
      </c>
      <c r="E656" s="740" t="s">
        <v>1769</v>
      </c>
      <c r="F656" s="660" t="s">
        <v>1741</v>
      </c>
      <c r="G656" s="660" t="s">
        <v>1787</v>
      </c>
      <c r="H656" s="660" t="s">
        <v>561</v>
      </c>
      <c r="I656" s="660" t="s">
        <v>1982</v>
      </c>
      <c r="J656" s="660" t="s">
        <v>1858</v>
      </c>
      <c r="K656" s="660" t="s">
        <v>1692</v>
      </c>
      <c r="L656" s="661">
        <v>156.86000000000001</v>
      </c>
      <c r="M656" s="661">
        <v>470.58000000000004</v>
      </c>
      <c r="N656" s="660">
        <v>3</v>
      </c>
      <c r="O656" s="741">
        <v>3</v>
      </c>
      <c r="P656" s="661"/>
      <c r="Q656" s="676">
        <v>0</v>
      </c>
      <c r="R656" s="660"/>
      <c r="S656" s="676">
        <v>0</v>
      </c>
      <c r="T656" s="741"/>
      <c r="U656" s="699">
        <v>0</v>
      </c>
    </row>
    <row r="657" spans="1:21" ht="14.4" customHeight="1" x14ac:dyDescent="0.3">
      <c r="A657" s="659">
        <v>25</v>
      </c>
      <c r="B657" s="660" t="s">
        <v>1608</v>
      </c>
      <c r="C657" s="660">
        <v>89870255</v>
      </c>
      <c r="D657" s="739" t="s">
        <v>2392</v>
      </c>
      <c r="E657" s="740" t="s">
        <v>1769</v>
      </c>
      <c r="F657" s="660" t="s">
        <v>1741</v>
      </c>
      <c r="G657" s="660" t="s">
        <v>1787</v>
      </c>
      <c r="H657" s="660" t="s">
        <v>561</v>
      </c>
      <c r="I657" s="660" t="s">
        <v>1788</v>
      </c>
      <c r="J657" s="660" t="s">
        <v>1691</v>
      </c>
      <c r="K657" s="660" t="s">
        <v>1789</v>
      </c>
      <c r="L657" s="661">
        <v>0</v>
      </c>
      <c r="M657" s="661">
        <v>0</v>
      </c>
      <c r="N657" s="660">
        <v>1</v>
      </c>
      <c r="O657" s="741">
        <v>1</v>
      </c>
      <c r="P657" s="661"/>
      <c r="Q657" s="676"/>
      <c r="R657" s="660"/>
      <c r="S657" s="676">
        <v>0</v>
      </c>
      <c r="T657" s="741"/>
      <c r="U657" s="699">
        <v>0</v>
      </c>
    </row>
    <row r="658" spans="1:21" ht="14.4" customHeight="1" x14ac:dyDescent="0.3">
      <c r="A658" s="659">
        <v>25</v>
      </c>
      <c r="B658" s="660" t="s">
        <v>1608</v>
      </c>
      <c r="C658" s="660">
        <v>89870255</v>
      </c>
      <c r="D658" s="739" t="s">
        <v>2392</v>
      </c>
      <c r="E658" s="740" t="s">
        <v>1769</v>
      </c>
      <c r="F658" s="660" t="s">
        <v>1741</v>
      </c>
      <c r="G658" s="660" t="s">
        <v>1787</v>
      </c>
      <c r="H658" s="660" t="s">
        <v>561</v>
      </c>
      <c r="I658" s="660" t="s">
        <v>1401</v>
      </c>
      <c r="J658" s="660" t="s">
        <v>1691</v>
      </c>
      <c r="K658" s="660" t="s">
        <v>1692</v>
      </c>
      <c r="L658" s="661">
        <v>333.31</v>
      </c>
      <c r="M658" s="661">
        <v>999.93000000000006</v>
      </c>
      <c r="N658" s="660">
        <v>3</v>
      </c>
      <c r="O658" s="741">
        <v>3</v>
      </c>
      <c r="P658" s="661"/>
      <c r="Q658" s="676">
        <v>0</v>
      </c>
      <c r="R658" s="660"/>
      <c r="S658" s="676">
        <v>0</v>
      </c>
      <c r="T658" s="741"/>
      <c r="U658" s="699">
        <v>0</v>
      </c>
    </row>
    <row r="659" spans="1:21" ht="14.4" customHeight="1" x14ac:dyDescent="0.3">
      <c r="A659" s="659">
        <v>25</v>
      </c>
      <c r="B659" s="660" t="s">
        <v>1608</v>
      </c>
      <c r="C659" s="660">
        <v>89870255</v>
      </c>
      <c r="D659" s="739" t="s">
        <v>2392</v>
      </c>
      <c r="E659" s="740" t="s">
        <v>1769</v>
      </c>
      <c r="F659" s="660" t="s">
        <v>1741</v>
      </c>
      <c r="G659" s="660" t="s">
        <v>1787</v>
      </c>
      <c r="H659" s="660" t="s">
        <v>561</v>
      </c>
      <c r="I659" s="660" t="s">
        <v>1401</v>
      </c>
      <c r="J659" s="660" t="s">
        <v>1691</v>
      </c>
      <c r="K659" s="660" t="s">
        <v>1692</v>
      </c>
      <c r="L659" s="661">
        <v>156.86000000000001</v>
      </c>
      <c r="M659" s="661">
        <v>1098.02</v>
      </c>
      <c r="N659" s="660">
        <v>7</v>
      </c>
      <c r="O659" s="741">
        <v>7</v>
      </c>
      <c r="P659" s="661"/>
      <c r="Q659" s="676">
        <v>0</v>
      </c>
      <c r="R659" s="660"/>
      <c r="S659" s="676">
        <v>0</v>
      </c>
      <c r="T659" s="741"/>
      <c r="U659" s="699">
        <v>0</v>
      </c>
    </row>
    <row r="660" spans="1:21" ht="14.4" customHeight="1" x14ac:dyDescent="0.3">
      <c r="A660" s="659">
        <v>25</v>
      </c>
      <c r="B660" s="660" t="s">
        <v>1608</v>
      </c>
      <c r="C660" s="660">
        <v>89870255</v>
      </c>
      <c r="D660" s="739" t="s">
        <v>2392</v>
      </c>
      <c r="E660" s="740" t="s">
        <v>1769</v>
      </c>
      <c r="F660" s="660" t="s">
        <v>1741</v>
      </c>
      <c r="G660" s="660" t="s">
        <v>1787</v>
      </c>
      <c r="H660" s="660" t="s">
        <v>561</v>
      </c>
      <c r="I660" s="660" t="s">
        <v>1790</v>
      </c>
      <c r="J660" s="660" t="s">
        <v>1691</v>
      </c>
      <c r="K660" s="660" t="s">
        <v>1692</v>
      </c>
      <c r="L660" s="661">
        <v>333.31</v>
      </c>
      <c r="M660" s="661">
        <v>666.62</v>
      </c>
      <c r="N660" s="660">
        <v>2</v>
      </c>
      <c r="O660" s="741">
        <v>2</v>
      </c>
      <c r="P660" s="661"/>
      <c r="Q660" s="676">
        <v>0</v>
      </c>
      <c r="R660" s="660"/>
      <c r="S660" s="676">
        <v>0</v>
      </c>
      <c r="T660" s="741"/>
      <c r="U660" s="699">
        <v>0</v>
      </c>
    </row>
    <row r="661" spans="1:21" ht="14.4" customHeight="1" x14ac:dyDescent="0.3">
      <c r="A661" s="659">
        <v>25</v>
      </c>
      <c r="B661" s="660" t="s">
        <v>1608</v>
      </c>
      <c r="C661" s="660">
        <v>89870255</v>
      </c>
      <c r="D661" s="739" t="s">
        <v>2392</v>
      </c>
      <c r="E661" s="740" t="s">
        <v>1769</v>
      </c>
      <c r="F661" s="660" t="s">
        <v>1741</v>
      </c>
      <c r="G661" s="660" t="s">
        <v>1791</v>
      </c>
      <c r="H661" s="660" t="s">
        <v>1229</v>
      </c>
      <c r="I661" s="660" t="s">
        <v>1475</v>
      </c>
      <c r="J661" s="660" t="s">
        <v>1476</v>
      </c>
      <c r="K661" s="660" t="s">
        <v>1477</v>
      </c>
      <c r="L661" s="661">
        <v>154.01</v>
      </c>
      <c r="M661" s="661">
        <v>308.02</v>
      </c>
      <c r="N661" s="660">
        <v>2</v>
      </c>
      <c r="O661" s="741">
        <v>2</v>
      </c>
      <c r="P661" s="661"/>
      <c r="Q661" s="676">
        <v>0</v>
      </c>
      <c r="R661" s="660"/>
      <c r="S661" s="676">
        <v>0</v>
      </c>
      <c r="T661" s="741"/>
      <c r="U661" s="699">
        <v>0</v>
      </c>
    </row>
    <row r="662" spans="1:21" ht="14.4" customHeight="1" x14ac:dyDescent="0.3">
      <c r="A662" s="659">
        <v>25</v>
      </c>
      <c r="B662" s="660" t="s">
        <v>1608</v>
      </c>
      <c r="C662" s="660">
        <v>89870255</v>
      </c>
      <c r="D662" s="739" t="s">
        <v>2392</v>
      </c>
      <c r="E662" s="740" t="s">
        <v>1769</v>
      </c>
      <c r="F662" s="660" t="s">
        <v>1741</v>
      </c>
      <c r="G662" s="660" t="s">
        <v>1791</v>
      </c>
      <c r="H662" s="660" t="s">
        <v>561</v>
      </c>
      <c r="I662" s="660" t="s">
        <v>2045</v>
      </c>
      <c r="J662" s="660" t="s">
        <v>1476</v>
      </c>
      <c r="K662" s="660" t="s">
        <v>1477</v>
      </c>
      <c r="L662" s="661">
        <v>154.01</v>
      </c>
      <c r="M662" s="661">
        <v>154.01</v>
      </c>
      <c r="N662" s="660">
        <v>1</v>
      </c>
      <c r="O662" s="741">
        <v>1</v>
      </c>
      <c r="P662" s="661"/>
      <c r="Q662" s="676">
        <v>0</v>
      </c>
      <c r="R662" s="660"/>
      <c r="S662" s="676">
        <v>0</v>
      </c>
      <c r="T662" s="741"/>
      <c r="U662" s="699">
        <v>0</v>
      </c>
    </row>
    <row r="663" spans="1:21" ht="14.4" customHeight="1" x14ac:dyDescent="0.3">
      <c r="A663" s="659">
        <v>25</v>
      </c>
      <c r="B663" s="660" t="s">
        <v>1608</v>
      </c>
      <c r="C663" s="660">
        <v>89870255</v>
      </c>
      <c r="D663" s="739" t="s">
        <v>2392</v>
      </c>
      <c r="E663" s="740" t="s">
        <v>1772</v>
      </c>
      <c r="F663" s="660" t="s">
        <v>1741</v>
      </c>
      <c r="G663" s="660" t="s">
        <v>2296</v>
      </c>
      <c r="H663" s="660" t="s">
        <v>561</v>
      </c>
      <c r="I663" s="660" t="s">
        <v>2380</v>
      </c>
      <c r="J663" s="660" t="s">
        <v>1028</v>
      </c>
      <c r="K663" s="660" t="s">
        <v>1029</v>
      </c>
      <c r="L663" s="661">
        <v>275.23</v>
      </c>
      <c r="M663" s="661">
        <v>275.23</v>
      </c>
      <c r="N663" s="660">
        <v>1</v>
      </c>
      <c r="O663" s="741">
        <v>1</v>
      </c>
      <c r="P663" s="661"/>
      <c r="Q663" s="676">
        <v>0</v>
      </c>
      <c r="R663" s="660"/>
      <c r="S663" s="676">
        <v>0</v>
      </c>
      <c r="T663" s="741"/>
      <c r="U663" s="699">
        <v>0</v>
      </c>
    </row>
    <row r="664" spans="1:21" ht="14.4" customHeight="1" x14ac:dyDescent="0.3">
      <c r="A664" s="659">
        <v>25</v>
      </c>
      <c r="B664" s="660" t="s">
        <v>1608</v>
      </c>
      <c r="C664" s="660">
        <v>89870255</v>
      </c>
      <c r="D664" s="739" t="s">
        <v>2392</v>
      </c>
      <c r="E664" s="740" t="s">
        <v>1772</v>
      </c>
      <c r="F664" s="660" t="s">
        <v>1741</v>
      </c>
      <c r="G664" s="660" t="s">
        <v>1787</v>
      </c>
      <c r="H664" s="660" t="s">
        <v>561</v>
      </c>
      <c r="I664" s="660" t="s">
        <v>1401</v>
      </c>
      <c r="J664" s="660" t="s">
        <v>1691</v>
      </c>
      <c r="K664" s="660" t="s">
        <v>1692</v>
      </c>
      <c r="L664" s="661">
        <v>333.31</v>
      </c>
      <c r="M664" s="661">
        <v>3999.72</v>
      </c>
      <c r="N664" s="660">
        <v>12</v>
      </c>
      <c r="O664" s="741">
        <v>12</v>
      </c>
      <c r="P664" s="661"/>
      <c r="Q664" s="676">
        <v>0</v>
      </c>
      <c r="R664" s="660"/>
      <c r="S664" s="676">
        <v>0</v>
      </c>
      <c r="T664" s="741"/>
      <c r="U664" s="699">
        <v>0</v>
      </c>
    </row>
    <row r="665" spans="1:21" ht="14.4" customHeight="1" x14ac:dyDescent="0.3">
      <c r="A665" s="659">
        <v>25</v>
      </c>
      <c r="B665" s="660" t="s">
        <v>1608</v>
      </c>
      <c r="C665" s="660">
        <v>89870255</v>
      </c>
      <c r="D665" s="739" t="s">
        <v>2392</v>
      </c>
      <c r="E665" s="740" t="s">
        <v>1772</v>
      </c>
      <c r="F665" s="660" t="s">
        <v>1741</v>
      </c>
      <c r="G665" s="660" t="s">
        <v>1787</v>
      </c>
      <c r="H665" s="660" t="s">
        <v>561</v>
      </c>
      <c r="I665" s="660" t="s">
        <v>1401</v>
      </c>
      <c r="J665" s="660" t="s">
        <v>1691</v>
      </c>
      <c r="K665" s="660" t="s">
        <v>1692</v>
      </c>
      <c r="L665" s="661">
        <v>156.86000000000001</v>
      </c>
      <c r="M665" s="661">
        <v>2196.0400000000009</v>
      </c>
      <c r="N665" s="660">
        <v>14</v>
      </c>
      <c r="O665" s="741">
        <v>14</v>
      </c>
      <c r="P665" s="661">
        <v>156.86000000000001</v>
      </c>
      <c r="Q665" s="676">
        <v>7.1428571428571411E-2</v>
      </c>
      <c r="R665" s="660">
        <v>1</v>
      </c>
      <c r="S665" s="676">
        <v>7.1428571428571425E-2</v>
      </c>
      <c r="T665" s="741">
        <v>1</v>
      </c>
      <c r="U665" s="699">
        <v>7.1428571428571425E-2</v>
      </c>
    </row>
    <row r="666" spans="1:21" ht="14.4" customHeight="1" x14ac:dyDescent="0.3">
      <c r="A666" s="659">
        <v>25</v>
      </c>
      <c r="B666" s="660" t="s">
        <v>1608</v>
      </c>
      <c r="C666" s="660">
        <v>89870255</v>
      </c>
      <c r="D666" s="739" t="s">
        <v>2392</v>
      </c>
      <c r="E666" s="740" t="s">
        <v>1772</v>
      </c>
      <c r="F666" s="660" t="s">
        <v>1741</v>
      </c>
      <c r="G666" s="660" t="s">
        <v>1787</v>
      </c>
      <c r="H666" s="660" t="s">
        <v>561</v>
      </c>
      <c r="I666" s="660" t="s">
        <v>1556</v>
      </c>
      <c r="J666" s="660" t="s">
        <v>1733</v>
      </c>
      <c r="K666" s="660" t="s">
        <v>1734</v>
      </c>
      <c r="L666" s="661">
        <v>333.31</v>
      </c>
      <c r="M666" s="661">
        <v>333.31</v>
      </c>
      <c r="N666" s="660">
        <v>1</v>
      </c>
      <c r="O666" s="741">
        <v>1</v>
      </c>
      <c r="P666" s="661"/>
      <c r="Q666" s="676">
        <v>0</v>
      </c>
      <c r="R666" s="660"/>
      <c r="S666" s="676">
        <v>0</v>
      </c>
      <c r="T666" s="741"/>
      <c r="U666" s="699">
        <v>0</v>
      </c>
    </row>
    <row r="667" spans="1:21" ht="14.4" customHeight="1" x14ac:dyDescent="0.3">
      <c r="A667" s="659">
        <v>25</v>
      </c>
      <c r="B667" s="660" t="s">
        <v>1608</v>
      </c>
      <c r="C667" s="660">
        <v>89870255</v>
      </c>
      <c r="D667" s="739" t="s">
        <v>2392</v>
      </c>
      <c r="E667" s="740" t="s">
        <v>1772</v>
      </c>
      <c r="F667" s="660" t="s">
        <v>1741</v>
      </c>
      <c r="G667" s="660" t="s">
        <v>1787</v>
      </c>
      <c r="H667" s="660" t="s">
        <v>561</v>
      </c>
      <c r="I667" s="660" t="s">
        <v>1790</v>
      </c>
      <c r="J667" s="660" t="s">
        <v>1691</v>
      </c>
      <c r="K667" s="660" t="s">
        <v>1692</v>
      </c>
      <c r="L667" s="661">
        <v>156.86000000000001</v>
      </c>
      <c r="M667" s="661">
        <v>941.16000000000008</v>
      </c>
      <c r="N667" s="660">
        <v>6</v>
      </c>
      <c r="O667" s="741">
        <v>6</v>
      </c>
      <c r="P667" s="661"/>
      <c r="Q667" s="676">
        <v>0</v>
      </c>
      <c r="R667" s="660"/>
      <c r="S667" s="676">
        <v>0</v>
      </c>
      <c r="T667" s="741"/>
      <c r="U667" s="699">
        <v>0</v>
      </c>
    </row>
    <row r="668" spans="1:21" ht="14.4" customHeight="1" x14ac:dyDescent="0.3">
      <c r="A668" s="659">
        <v>25</v>
      </c>
      <c r="B668" s="660" t="s">
        <v>1608</v>
      </c>
      <c r="C668" s="660">
        <v>89870255</v>
      </c>
      <c r="D668" s="739" t="s">
        <v>2392</v>
      </c>
      <c r="E668" s="740" t="s">
        <v>1772</v>
      </c>
      <c r="F668" s="660" t="s">
        <v>1741</v>
      </c>
      <c r="G668" s="660" t="s">
        <v>1795</v>
      </c>
      <c r="H668" s="660" t="s">
        <v>1229</v>
      </c>
      <c r="I668" s="660" t="s">
        <v>1463</v>
      </c>
      <c r="J668" s="660" t="s">
        <v>1464</v>
      </c>
      <c r="K668" s="660" t="s">
        <v>1696</v>
      </c>
      <c r="L668" s="661">
        <v>184.22</v>
      </c>
      <c r="M668" s="661">
        <v>368.44</v>
      </c>
      <c r="N668" s="660">
        <v>2</v>
      </c>
      <c r="O668" s="741">
        <v>1</v>
      </c>
      <c r="P668" s="661"/>
      <c r="Q668" s="676">
        <v>0</v>
      </c>
      <c r="R668" s="660"/>
      <c r="S668" s="676">
        <v>0</v>
      </c>
      <c r="T668" s="741"/>
      <c r="U668" s="699">
        <v>0</v>
      </c>
    </row>
    <row r="669" spans="1:21" ht="14.4" customHeight="1" x14ac:dyDescent="0.3">
      <c r="A669" s="659">
        <v>25</v>
      </c>
      <c r="B669" s="660" t="s">
        <v>1608</v>
      </c>
      <c r="C669" s="660">
        <v>89870255</v>
      </c>
      <c r="D669" s="739" t="s">
        <v>2392</v>
      </c>
      <c r="E669" s="740" t="s">
        <v>1772</v>
      </c>
      <c r="F669" s="660" t="s">
        <v>1741</v>
      </c>
      <c r="G669" s="660" t="s">
        <v>1791</v>
      </c>
      <c r="H669" s="660" t="s">
        <v>1229</v>
      </c>
      <c r="I669" s="660" t="s">
        <v>1475</v>
      </c>
      <c r="J669" s="660" t="s">
        <v>1476</v>
      </c>
      <c r="K669" s="660" t="s">
        <v>1477</v>
      </c>
      <c r="L669" s="661">
        <v>154.01</v>
      </c>
      <c r="M669" s="661">
        <v>770.05</v>
      </c>
      <c r="N669" s="660">
        <v>5</v>
      </c>
      <c r="O669" s="741">
        <v>5</v>
      </c>
      <c r="P669" s="661"/>
      <c r="Q669" s="676">
        <v>0</v>
      </c>
      <c r="R669" s="660"/>
      <c r="S669" s="676">
        <v>0</v>
      </c>
      <c r="T669" s="741"/>
      <c r="U669" s="699">
        <v>0</v>
      </c>
    </row>
    <row r="670" spans="1:21" ht="14.4" customHeight="1" x14ac:dyDescent="0.3">
      <c r="A670" s="659">
        <v>25</v>
      </c>
      <c r="B670" s="660" t="s">
        <v>1608</v>
      </c>
      <c r="C670" s="660">
        <v>89870255</v>
      </c>
      <c r="D670" s="739" t="s">
        <v>2392</v>
      </c>
      <c r="E670" s="740" t="s">
        <v>1772</v>
      </c>
      <c r="F670" s="660" t="s">
        <v>1741</v>
      </c>
      <c r="G670" s="660" t="s">
        <v>1792</v>
      </c>
      <c r="H670" s="660" t="s">
        <v>1229</v>
      </c>
      <c r="I670" s="660" t="s">
        <v>1793</v>
      </c>
      <c r="J670" s="660" t="s">
        <v>665</v>
      </c>
      <c r="K670" s="660" t="s">
        <v>1794</v>
      </c>
      <c r="L670" s="661">
        <v>29.78</v>
      </c>
      <c r="M670" s="661">
        <v>29.78</v>
      </c>
      <c r="N670" s="660">
        <v>1</v>
      </c>
      <c r="O670" s="741">
        <v>1</v>
      </c>
      <c r="P670" s="661"/>
      <c r="Q670" s="676">
        <v>0</v>
      </c>
      <c r="R670" s="660"/>
      <c r="S670" s="676">
        <v>0</v>
      </c>
      <c r="T670" s="741"/>
      <c r="U670" s="699">
        <v>0</v>
      </c>
    </row>
    <row r="671" spans="1:21" ht="14.4" customHeight="1" x14ac:dyDescent="0.3">
      <c r="A671" s="659">
        <v>25</v>
      </c>
      <c r="B671" s="660" t="s">
        <v>1608</v>
      </c>
      <c r="C671" s="660">
        <v>89870255</v>
      </c>
      <c r="D671" s="739" t="s">
        <v>2392</v>
      </c>
      <c r="E671" s="740" t="s">
        <v>1775</v>
      </c>
      <c r="F671" s="660" t="s">
        <v>1741</v>
      </c>
      <c r="G671" s="660" t="s">
        <v>1787</v>
      </c>
      <c r="H671" s="660" t="s">
        <v>561</v>
      </c>
      <c r="I671" s="660" t="s">
        <v>1788</v>
      </c>
      <c r="J671" s="660" t="s">
        <v>1691</v>
      </c>
      <c r="K671" s="660" t="s">
        <v>1789</v>
      </c>
      <c r="L671" s="661">
        <v>0</v>
      </c>
      <c r="M671" s="661">
        <v>0</v>
      </c>
      <c r="N671" s="660">
        <v>5</v>
      </c>
      <c r="O671" s="741">
        <v>5</v>
      </c>
      <c r="P671" s="661"/>
      <c r="Q671" s="676"/>
      <c r="R671" s="660"/>
      <c r="S671" s="676">
        <v>0</v>
      </c>
      <c r="T671" s="741"/>
      <c r="U671" s="699">
        <v>0</v>
      </c>
    </row>
    <row r="672" spans="1:21" ht="14.4" customHeight="1" x14ac:dyDescent="0.3">
      <c r="A672" s="659">
        <v>25</v>
      </c>
      <c r="B672" s="660" t="s">
        <v>1608</v>
      </c>
      <c r="C672" s="660">
        <v>89870255</v>
      </c>
      <c r="D672" s="739" t="s">
        <v>2392</v>
      </c>
      <c r="E672" s="740" t="s">
        <v>1775</v>
      </c>
      <c r="F672" s="660" t="s">
        <v>1741</v>
      </c>
      <c r="G672" s="660" t="s">
        <v>1787</v>
      </c>
      <c r="H672" s="660" t="s">
        <v>561</v>
      </c>
      <c r="I672" s="660" t="s">
        <v>1401</v>
      </c>
      <c r="J672" s="660" t="s">
        <v>1691</v>
      </c>
      <c r="K672" s="660" t="s">
        <v>1692</v>
      </c>
      <c r="L672" s="661">
        <v>333.31</v>
      </c>
      <c r="M672" s="661">
        <v>1333.24</v>
      </c>
      <c r="N672" s="660">
        <v>4</v>
      </c>
      <c r="O672" s="741">
        <v>4</v>
      </c>
      <c r="P672" s="661">
        <v>333.31</v>
      </c>
      <c r="Q672" s="676">
        <v>0.25</v>
      </c>
      <c r="R672" s="660">
        <v>1</v>
      </c>
      <c r="S672" s="676">
        <v>0.25</v>
      </c>
      <c r="T672" s="741">
        <v>1</v>
      </c>
      <c r="U672" s="699">
        <v>0.25</v>
      </c>
    </row>
    <row r="673" spans="1:21" ht="14.4" customHeight="1" x14ac:dyDescent="0.3">
      <c r="A673" s="659">
        <v>25</v>
      </c>
      <c r="B673" s="660" t="s">
        <v>1608</v>
      </c>
      <c r="C673" s="660">
        <v>89870255</v>
      </c>
      <c r="D673" s="739" t="s">
        <v>2392</v>
      </c>
      <c r="E673" s="740" t="s">
        <v>1775</v>
      </c>
      <c r="F673" s="660" t="s">
        <v>1741</v>
      </c>
      <c r="G673" s="660" t="s">
        <v>1787</v>
      </c>
      <c r="H673" s="660" t="s">
        <v>561</v>
      </c>
      <c r="I673" s="660" t="s">
        <v>1401</v>
      </c>
      <c r="J673" s="660" t="s">
        <v>1691</v>
      </c>
      <c r="K673" s="660" t="s">
        <v>1692</v>
      </c>
      <c r="L673" s="661">
        <v>156.86000000000001</v>
      </c>
      <c r="M673" s="661">
        <v>2196.0400000000009</v>
      </c>
      <c r="N673" s="660">
        <v>14</v>
      </c>
      <c r="O673" s="741">
        <v>14</v>
      </c>
      <c r="P673" s="661"/>
      <c r="Q673" s="676">
        <v>0</v>
      </c>
      <c r="R673" s="660"/>
      <c r="S673" s="676">
        <v>0</v>
      </c>
      <c r="T673" s="741"/>
      <c r="U673" s="699">
        <v>0</v>
      </c>
    </row>
    <row r="674" spans="1:21" ht="14.4" customHeight="1" x14ac:dyDescent="0.3">
      <c r="A674" s="659">
        <v>25</v>
      </c>
      <c r="B674" s="660" t="s">
        <v>1608</v>
      </c>
      <c r="C674" s="660">
        <v>89870255</v>
      </c>
      <c r="D674" s="739" t="s">
        <v>2392</v>
      </c>
      <c r="E674" s="740" t="s">
        <v>1775</v>
      </c>
      <c r="F674" s="660" t="s">
        <v>1741</v>
      </c>
      <c r="G674" s="660" t="s">
        <v>1787</v>
      </c>
      <c r="H674" s="660" t="s">
        <v>561</v>
      </c>
      <c r="I674" s="660" t="s">
        <v>1556</v>
      </c>
      <c r="J674" s="660" t="s">
        <v>1733</v>
      </c>
      <c r="K674" s="660" t="s">
        <v>1734</v>
      </c>
      <c r="L674" s="661">
        <v>151.61000000000001</v>
      </c>
      <c r="M674" s="661">
        <v>303.22000000000003</v>
      </c>
      <c r="N674" s="660">
        <v>2</v>
      </c>
      <c r="O674" s="741">
        <v>2</v>
      </c>
      <c r="P674" s="661"/>
      <c r="Q674" s="676">
        <v>0</v>
      </c>
      <c r="R674" s="660"/>
      <c r="S674" s="676">
        <v>0</v>
      </c>
      <c r="T674" s="741"/>
      <c r="U674" s="699">
        <v>0</v>
      </c>
    </row>
    <row r="675" spans="1:21" ht="14.4" customHeight="1" x14ac:dyDescent="0.3">
      <c r="A675" s="659">
        <v>25</v>
      </c>
      <c r="B675" s="660" t="s">
        <v>1608</v>
      </c>
      <c r="C675" s="660">
        <v>89870255</v>
      </c>
      <c r="D675" s="739" t="s">
        <v>2392</v>
      </c>
      <c r="E675" s="740" t="s">
        <v>1775</v>
      </c>
      <c r="F675" s="660" t="s">
        <v>1741</v>
      </c>
      <c r="G675" s="660" t="s">
        <v>1795</v>
      </c>
      <c r="H675" s="660" t="s">
        <v>1229</v>
      </c>
      <c r="I675" s="660" t="s">
        <v>1463</v>
      </c>
      <c r="J675" s="660" t="s">
        <v>1464</v>
      </c>
      <c r="K675" s="660" t="s">
        <v>1696</v>
      </c>
      <c r="L675" s="661">
        <v>184.22</v>
      </c>
      <c r="M675" s="661">
        <v>184.22</v>
      </c>
      <c r="N675" s="660">
        <v>1</v>
      </c>
      <c r="O675" s="741">
        <v>1</v>
      </c>
      <c r="P675" s="661"/>
      <c r="Q675" s="676">
        <v>0</v>
      </c>
      <c r="R675" s="660"/>
      <c r="S675" s="676">
        <v>0</v>
      </c>
      <c r="T675" s="741"/>
      <c r="U675" s="699">
        <v>0</v>
      </c>
    </row>
    <row r="676" spans="1:21" ht="14.4" customHeight="1" x14ac:dyDescent="0.3">
      <c r="A676" s="659">
        <v>25</v>
      </c>
      <c r="B676" s="660" t="s">
        <v>1608</v>
      </c>
      <c r="C676" s="660">
        <v>89870255</v>
      </c>
      <c r="D676" s="739" t="s">
        <v>2392</v>
      </c>
      <c r="E676" s="740" t="s">
        <v>1775</v>
      </c>
      <c r="F676" s="660" t="s">
        <v>1741</v>
      </c>
      <c r="G676" s="660" t="s">
        <v>1791</v>
      </c>
      <c r="H676" s="660" t="s">
        <v>1229</v>
      </c>
      <c r="I676" s="660" t="s">
        <v>1475</v>
      </c>
      <c r="J676" s="660" t="s">
        <v>1476</v>
      </c>
      <c r="K676" s="660" t="s">
        <v>1477</v>
      </c>
      <c r="L676" s="661">
        <v>154.01</v>
      </c>
      <c r="M676" s="661">
        <v>308.02</v>
      </c>
      <c r="N676" s="660">
        <v>2</v>
      </c>
      <c r="O676" s="741">
        <v>2</v>
      </c>
      <c r="P676" s="661"/>
      <c r="Q676" s="676">
        <v>0</v>
      </c>
      <c r="R676" s="660"/>
      <c r="S676" s="676">
        <v>0</v>
      </c>
      <c r="T676" s="741"/>
      <c r="U676" s="699">
        <v>0</v>
      </c>
    </row>
    <row r="677" spans="1:21" ht="14.4" customHeight="1" x14ac:dyDescent="0.3">
      <c r="A677" s="659">
        <v>25</v>
      </c>
      <c r="B677" s="660" t="s">
        <v>1608</v>
      </c>
      <c r="C677" s="660">
        <v>89870255</v>
      </c>
      <c r="D677" s="739" t="s">
        <v>2392</v>
      </c>
      <c r="E677" s="740" t="s">
        <v>1775</v>
      </c>
      <c r="F677" s="660" t="s">
        <v>1741</v>
      </c>
      <c r="G677" s="660" t="s">
        <v>1791</v>
      </c>
      <c r="H677" s="660" t="s">
        <v>1229</v>
      </c>
      <c r="I677" s="660" t="s">
        <v>1479</v>
      </c>
      <c r="J677" s="660" t="s">
        <v>1700</v>
      </c>
      <c r="K677" s="660" t="s">
        <v>1701</v>
      </c>
      <c r="L677" s="661">
        <v>82.92</v>
      </c>
      <c r="M677" s="661">
        <v>82.92</v>
      </c>
      <c r="N677" s="660">
        <v>1</v>
      </c>
      <c r="O677" s="741">
        <v>1</v>
      </c>
      <c r="P677" s="661"/>
      <c r="Q677" s="676">
        <v>0</v>
      </c>
      <c r="R677" s="660"/>
      <c r="S677" s="676">
        <v>0</v>
      </c>
      <c r="T677" s="741"/>
      <c r="U677" s="699">
        <v>0</v>
      </c>
    </row>
    <row r="678" spans="1:21" ht="14.4" customHeight="1" x14ac:dyDescent="0.3">
      <c r="A678" s="659">
        <v>25</v>
      </c>
      <c r="B678" s="660" t="s">
        <v>1608</v>
      </c>
      <c r="C678" s="660">
        <v>89870255</v>
      </c>
      <c r="D678" s="739" t="s">
        <v>2392</v>
      </c>
      <c r="E678" s="740" t="s">
        <v>1777</v>
      </c>
      <c r="F678" s="660" t="s">
        <v>1741</v>
      </c>
      <c r="G678" s="660" t="s">
        <v>1850</v>
      </c>
      <c r="H678" s="660" t="s">
        <v>561</v>
      </c>
      <c r="I678" s="660" t="s">
        <v>2381</v>
      </c>
      <c r="J678" s="660" t="s">
        <v>2382</v>
      </c>
      <c r="K678" s="660" t="s">
        <v>2383</v>
      </c>
      <c r="L678" s="661">
        <v>43.32</v>
      </c>
      <c r="M678" s="661">
        <v>43.32</v>
      </c>
      <c r="N678" s="660">
        <v>1</v>
      </c>
      <c r="O678" s="741">
        <v>1</v>
      </c>
      <c r="P678" s="661"/>
      <c r="Q678" s="676">
        <v>0</v>
      </c>
      <c r="R678" s="660"/>
      <c r="S678" s="676">
        <v>0</v>
      </c>
      <c r="T678" s="741"/>
      <c r="U678" s="699">
        <v>0</v>
      </c>
    </row>
    <row r="679" spans="1:21" ht="14.4" customHeight="1" x14ac:dyDescent="0.3">
      <c r="A679" s="659">
        <v>25</v>
      </c>
      <c r="B679" s="660" t="s">
        <v>1608</v>
      </c>
      <c r="C679" s="660">
        <v>89870255</v>
      </c>
      <c r="D679" s="739" t="s">
        <v>2392</v>
      </c>
      <c r="E679" s="740" t="s">
        <v>1777</v>
      </c>
      <c r="F679" s="660" t="s">
        <v>1741</v>
      </c>
      <c r="G679" s="660" t="s">
        <v>1787</v>
      </c>
      <c r="H679" s="660" t="s">
        <v>561</v>
      </c>
      <c r="I679" s="660" t="s">
        <v>1982</v>
      </c>
      <c r="J679" s="660" t="s">
        <v>1858</v>
      </c>
      <c r="K679" s="660" t="s">
        <v>1692</v>
      </c>
      <c r="L679" s="661">
        <v>156.86000000000001</v>
      </c>
      <c r="M679" s="661">
        <v>156.86000000000001</v>
      </c>
      <c r="N679" s="660">
        <v>1</v>
      </c>
      <c r="O679" s="741">
        <v>1</v>
      </c>
      <c r="P679" s="661"/>
      <c r="Q679" s="676">
        <v>0</v>
      </c>
      <c r="R679" s="660"/>
      <c r="S679" s="676">
        <v>0</v>
      </c>
      <c r="T679" s="741"/>
      <c r="U679" s="699">
        <v>0</v>
      </c>
    </row>
    <row r="680" spans="1:21" ht="14.4" customHeight="1" x14ac:dyDescent="0.3">
      <c r="A680" s="659">
        <v>25</v>
      </c>
      <c r="B680" s="660" t="s">
        <v>1608</v>
      </c>
      <c r="C680" s="660">
        <v>89870255</v>
      </c>
      <c r="D680" s="739" t="s">
        <v>2392</v>
      </c>
      <c r="E680" s="740" t="s">
        <v>1777</v>
      </c>
      <c r="F680" s="660" t="s">
        <v>1741</v>
      </c>
      <c r="G680" s="660" t="s">
        <v>1787</v>
      </c>
      <c r="H680" s="660" t="s">
        <v>561</v>
      </c>
      <c r="I680" s="660" t="s">
        <v>1401</v>
      </c>
      <c r="J680" s="660" t="s">
        <v>1691</v>
      </c>
      <c r="K680" s="660" t="s">
        <v>1692</v>
      </c>
      <c r="L680" s="661">
        <v>333.31</v>
      </c>
      <c r="M680" s="661">
        <v>2999.79</v>
      </c>
      <c r="N680" s="660">
        <v>9</v>
      </c>
      <c r="O680" s="741">
        <v>8.5</v>
      </c>
      <c r="P680" s="661"/>
      <c r="Q680" s="676">
        <v>0</v>
      </c>
      <c r="R680" s="660"/>
      <c r="S680" s="676">
        <v>0</v>
      </c>
      <c r="T680" s="741"/>
      <c r="U680" s="699">
        <v>0</v>
      </c>
    </row>
    <row r="681" spans="1:21" ht="14.4" customHeight="1" x14ac:dyDescent="0.3">
      <c r="A681" s="659">
        <v>25</v>
      </c>
      <c r="B681" s="660" t="s">
        <v>1608</v>
      </c>
      <c r="C681" s="660">
        <v>89870255</v>
      </c>
      <c r="D681" s="739" t="s">
        <v>2392</v>
      </c>
      <c r="E681" s="740" t="s">
        <v>1777</v>
      </c>
      <c r="F681" s="660" t="s">
        <v>1741</v>
      </c>
      <c r="G681" s="660" t="s">
        <v>1787</v>
      </c>
      <c r="H681" s="660" t="s">
        <v>561</v>
      </c>
      <c r="I681" s="660" t="s">
        <v>1401</v>
      </c>
      <c r="J681" s="660" t="s">
        <v>1691</v>
      </c>
      <c r="K681" s="660" t="s">
        <v>1692</v>
      </c>
      <c r="L681" s="661">
        <v>156.86000000000001</v>
      </c>
      <c r="M681" s="661">
        <v>3921.5000000000023</v>
      </c>
      <c r="N681" s="660">
        <v>25</v>
      </c>
      <c r="O681" s="741">
        <v>25</v>
      </c>
      <c r="P681" s="661"/>
      <c r="Q681" s="676">
        <v>0</v>
      </c>
      <c r="R681" s="660"/>
      <c r="S681" s="676">
        <v>0</v>
      </c>
      <c r="T681" s="741"/>
      <c r="U681" s="699">
        <v>0</v>
      </c>
    </row>
    <row r="682" spans="1:21" ht="14.4" customHeight="1" x14ac:dyDescent="0.3">
      <c r="A682" s="659">
        <v>25</v>
      </c>
      <c r="B682" s="660" t="s">
        <v>1608</v>
      </c>
      <c r="C682" s="660">
        <v>89870255</v>
      </c>
      <c r="D682" s="739" t="s">
        <v>2392</v>
      </c>
      <c r="E682" s="740" t="s">
        <v>1777</v>
      </c>
      <c r="F682" s="660" t="s">
        <v>1741</v>
      </c>
      <c r="G682" s="660" t="s">
        <v>1787</v>
      </c>
      <c r="H682" s="660" t="s">
        <v>561</v>
      </c>
      <c r="I682" s="660" t="s">
        <v>1556</v>
      </c>
      <c r="J682" s="660" t="s">
        <v>1733</v>
      </c>
      <c r="K682" s="660" t="s">
        <v>1734</v>
      </c>
      <c r="L682" s="661">
        <v>151.61000000000001</v>
      </c>
      <c r="M682" s="661">
        <v>151.61000000000001</v>
      </c>
      <c r="N682" s="660">
        <v>1</v>
      </c>
      <c r="O682" s="741">
        <v>1</v>
      </c>
      <c r="P682" s="661"/>
      <c r="Q682" s="676">
        <v>0</v>
      </c>
      <c r="R682" s="660"/>
      <c r="S682" s="676">
        <v>0</v>
      </c>
      <c r="T682" s="741"/>
      <c r="U682" s="699">
        <v>0</v>
      </c>
    </row>
    <row r="683" spans="1:21" ht="14.4" customHeight="1" x14ac:dyDescent="0.3">
      <c r="A683" s="659">
        <v>25</v>
      </c>
      <c r="B683" s="660" t="s">
        <v>1608</v>
      </c>
      <c r="C683" s="660">
        <v>89870255</v>
      </c>
      <c r="D683" s="739" t="s">
        <v>2392</v>
      </c>
      <c r="E683" s="740" t="s">
        <v>1777</v>
      </c>
      <c r="F683" s="660" t="s">
        <v>1741</v>
      </c>
      <c r="G683" s="660" t="s">
        <v>1985</v>
      </c>
      <c r="H683" s="660" t="s">
        <v>561</v>
      </c>
      <c r="I683" s="660" t="s">
        <v>2384</v>
      </c>
      <c r="J683" s="660" t="s">
        <v>1987</v>
      </c>
      <c r="K683" s="660" t="s">
        <v>2385</v>
      </c>
      <c r="L683" s="661">
        <v>0</v>
      </c>
      <c r="M683" s="661">
        <v>0</v>
      </c>
      <c r="N683" s="660">
        <v>1</v>
      </c>
      <c r="O683" s="741">
        <v>1</v>
      </c>
      <c r="P683" s="661"/>
      <c r="Q683" s="676"/>
      <c r="R683" s="660"/>
      <c r="S683" s="676">
        <v>0</v>
      </c>
      <c r="T683" s="741"/>
      <c r="U683" s="699">
        <v>0</v>
      </c>
    </row>
    <row r="684" spans="1:21" ht="14.4" customHeight="1" x14ac:dyDescent="0.3">
      <c r="A684" s="659">
        <v>25</v>
      </c>
      <c r="B684" s="660" t="s">
        <v>1608</v>
      </c>
      <c r="C684" s="660">
        <v>89870255</v>
      </c>
      <c r="D684" s="739" t="s">
        <v>2392</v>
      </c>
      <c r="E684" s="740" t="s">
        <v>1777</v>
      </c>
      <c r="F684" s="660" t="s">
        <v>1741</v>
      </c>
      <c r="G684" s="660" t="s">
        <v>1795</v>
      </c>
      <c r="H684" s="660" t="s">
        <v>1229</v>
      </c>
      <c r="I684" s="660" t="s">
        <v>1863</v>
      </c>
      <c r="J684" s="660" t="s">
        <v>1864</v>
      </c>
      <c r="K684" s="660" t="s">
        <v>1865</v>
      </c>
      <c r="L684" s="661">
        <v>89.14</v>
      </c>
      <c r="M684" s="661">
        <v>89.14</v>
      </c>
      <c r="N684" s="660">
        <v>1</v>
      </c>
      <c r="O684" s="741">
        <v>1</v>
      </c>
      <c r="P684" s="661"/>
      <c r="Q684" s="676">
        <v>0</v>
      </c>
      <c r="R684" s="660"/>
      <c r="S684" s="676">
        <v>0</v>
      </c>
      <c r="T684" s="741"/>
      <c r="U684" s="699">
        <v>0</v>
      </c>
    </row>
    <row r="685" spans="1:21" ht="14.4" customHeight="1" x14ac:dyDescent="0.3">
      <c r="A685" s="659">
        <v>25</v>
      </c>
      <c r="B685" s="660" t="s">
        <v>1608</v>
      </c>
      <c r="C685" s="660">
        <v>89870255</v>
      </c>
      <c r="D685" s="739" t="s">
        <v>2392</v>
      </c>
      <c r="E685" s="740" t="s">
        <v>1777</v>
      </c>
      <c r="F685" s="660" t="s">
        <v>1741</v>
      </c>
      <c r="G685" s="660" t="s">
        <v>1795</v>
      </c>
      <c r="H685" s="660" t="s">
        <v>1229</v>
      </c>
      <c r="I685" s="660" t="s">
        <v>1463</v>
      </c>
      <c r="J685" s="660" t="s">
        <v>1464</v>
      </c>
      <c r="K685" s="660" t="s">
        <v>1696</v>
      </c>
      <c r="L685" s="661">
        <v>178.27</v>
      </c>
      <c r="M685" s="661">
        <v>178.27</v>
      </c>
      <c r="N685" s="660">
        <v>1</v>
      </c>
      <c r="O685" s="741">
        <v>1</v>
      </c>
      <c r="P685" s="661"/>
      <c r="Q685" s="676">
        <v>0</v>
      </c>
      <c r="R685" s="660"/>
      <c r="S685" s="676">
        <v>0</v>
      </c>
      <c r="T685" s="741"/>
      <c r="U685" s="699">
        <v>0</v>
      </c>
    </row>
    <row r="686" spans="1:21" ht="14.4" customHeight="1" x14ac:dyDescent="0.3">
      <c r="A686" s="659">
        <v>25</v>
      </c>
      <c r="B686" s="660" t="s">
        <v>1608</v>
      </c>
      <c r="C686" s="660">
        <v>89870255</v>
      </c>
      <c r="D686" s="739" t="s">
        <v>2392</v>
      </c>
      <c r="E686" s="740" t="s">
        <v>1777</v>
      </c>
      <c r="F686" s="660" t="s">
        <v>1741</v>
      </c>
      <c r="G686" s="660" t="s">
        <v>2196</v>
      </c>
      <c r="H686" s="660" t="s">
        <v>561</v>
      </c>
      <c r="I686" s="660" t="s">
        <v>2386</v>
      </c>
      <c r="J686" s="660" t="s">
        <v>2387</v>
      </c>
      <c r="K686" s="660" t="s">
        <v>2388</v>
      </c>
      <c r="L686" s="661">
        <v>83.09</v>
      </c>
      <c r="M686" s="661">
        <v>83.09</v>
      </c>
      <c r="N686" s="660">
        <v>1</v>
      </c>
      <c r="O686" s="741">
        <v>1</v>
      </c>
      <c r="P686" s="661"/>
      <c r="Q686" s="676">
        <v>0</v>
      </c>
      <c r="R686" s="660"/>
      <c r="S686" s="676">
        <v>0</v>
      </c>
      <c r="T686" s="741"/>
      <c r="U686" s="699">
        <v>0</v>
      </c>
    </row>
    <row r="687" spans="1:21" ht="14.4" customHeight="1" x14ac:dyDescent="0.3">
      <c r="A687" s="659">
        <v>25</v>
      </c>
      <c r="B687" s="660" t="s">
        <v>1608</v>
      </c>
      <c r="C687" s="660">
        <v>89870255</v>
      </c>
      <c r="D687" s="739" t="s">
        <v>2392</v>
      </c>
      <c r="E687" s="740" t="s">
        <v>1777</v>
      </c>
      <c r="F687" s="660" t="s">
        <v>1741</v>
      </c>
      <c r="G687" s="660" t="s">
        <v>1834</v>
      </c>
      <c r="H687" s="660" t="s">
        <v>561</v>
      </c>
      <c r="I687" s="660" t="s">
        <v>803</v>
      </c>
      <c r="J687" s="660" t="s">
        <v>804</v>
      </c>
      <c r="K687" s="660" t="s">
        <v>1835</v>
      </c>
      <c r="L687" s="661">
        <v>0</v>
      </c>
      <c r="M687" s="661">
        <v>0</v>
      </c>
      <c r="N687" s="660">
        <v>1</v>
      </c>
      <c r="O687" s="741">
        <v>0.5</v>
      </c>
      <c r="P687" s="661"/>
      <c r="Q687" s="676"/>
      <c r="R687" s="660"/>
      <c r="S687" s="676">
        <v>0</v>
      </c>
      <c r="T687" s="741"/>
      <c r="U687" s="699">
        <v>0</v>
      </c>
    </row>
    <row r="688" spans="1:21" ht="14.4" customHeight="1" x14ac:dyDescent="0.3">
      <c r="A688" s="659">
        <v>25</v>
      </c>
      <c r="B688" s="660" t="s">
        <v>1608</v>
      </c>
      <c r="C688" s="660">
        <v>89870255</v>
      </c>
      <c r="D688" s="739" t="s">
        <v>2392</v>
      </c>
      <c r="E688" s="740" t="s">
        <v>1777</v>
      </c>
      <c r="F688" s="660" t="s">
        <v>1741</v>
      </c>
      <c r="G688" s="660" t="s">
        <v>1791</v>
      </c>
      <c r="H688" s="660" t="s">
        <v>1229</v>
      </c>
      <c r="I688" s="660" t="s">
        <v>1475</v>
      </c>
      <c r="J688" s="660" t="s">
        <v>1476</v>
      </c>
      <c r="K688" s="660" t="s">
        <v>1477</v>
      </c>
      <c r="L688" s="661">
        <v>154.01</v>
      </c>
      <c r="M688" s="661">
        <v>616.04</v>
      </c>
      <c r="N688" s="660">
        <v>4</v>
      </c>
      <c r="O688" s="741">
        <v>4</v>
      </c>
      <c r="P688" s="661"/>
      <c r="Q688" s="676">
        <v>0</v>
      </c>
      <c r="R688" s="660"/>
      <c r="S688" s="676">
        <v>0</v>
      </c>
      <c r="T688" s="741"/>
      <c r="U688" s="699">
        <v>0</v>
      </c>
    </row>
    <row r="689" spans="1:21" ht="14.4" customHeight="1" x14ac:dyDescent="0.3">
      <c r="A689" s="659">
        <v>25</v>
      </c>
      <c r="B689" s="660" t="s">
        <v>1608</v>
      </c>
      <c r="C689" s="660">
        <v>89870255</v>
      </c>
      <c r="D689" s="739" t="s">
        <v>2392</v>
      </c>
      <c r="E689" s="740" t="s">
        <v>1777</v>
      </c>
      <c r="F689" s="660" t="s">
        <v>1741</v>
      </c>
      <c r="G689" s="660" t="s">
        <v>1791</v>
      </c>
      <c r="H689" s="660" t="s">
        <v>1229</v>
      </c>
      <c r="I689" s="660" t="s">
        <v>1822</v>
      </c>
      <c r="J689" s="660" t="s">
        <v>1823</v>
      </c>
      <c r="K689" s="660" t="s">
        <v>1824</v>
      </c>
      <c r="L689" s="661">
        <v>77.010000000000005</v>
      </c>
      <c r="M689" s="661">
        <v>77.010000000000005</v>
      </c>
      <c r="N689" s="660">
        <v>1</v>
      </c>
      <c r="O689" s="741">
        <v>1</v>
      </c>
      <c r="P689" s="661"/>
      <c r="Q689" s="676">
        <v>0</v>
      </c>
      <c r="R689" s="660"/>
      <c r="S689" s="676">
        <v>0</v>
      </c>
      <c r="T689" s="741"/>
      <c r="U689" s="699">
        <v>0</v>
      </c>
    </row>
    <row r="690" spans="1:21" ht="14.4" customHeight="1" x14ac:dyDescent="0.3">
      <c r="A690" s="659">
        <v>25</v>
      </c>
      <c r="B690" s="660" t="s">
        <v>1608</v>
      </c>
      <c r="C690" s="660">
        <v>89870255</v>
      </c>
      <c r="D690" s="739" t="s">
        <v>2392</v>
      </c>
      <c r="E690" s="740" t="s">
        <v>1777</v>
      </c>
      <c r="F690" s="660" t="s">
        <v>1741</v>
      </c>
      <c r="G690" s="660" t="s">
        <v>1792</v>
      </c>
      <c r="H690" s="660" t="s">
        <v>561</v>
      </c>
      <c r="I690" s="660" t="s">
        <v>664</v>
      </c>
      <c r="J690" s="660" t="s">
        <v>665</v>
      </c>
      <c r="K690" s="660" t="s">
        <v>1849</v>
      </c>
      <c r="L690" s="661">
        <v>25.32</v>
      </c>
      <c r="M690" s="661">
        <v>50.64</v>
      </c>
      <c r="N690" s="660">
        <v>2</v>
      </c>
      <c r="O690" s="741">
        <v>2</v>
      </c>
      <c r="P690" s="661"/>
      <c r="Q690" s="676">
        <v>0</v>
      </c>
      <c r="R690" s="660"/>
      <c r="S690" s="676">
        <v>0</v>
      </c>
      <c r="T690" s="741"/>
      <c r="U690" s="699">
        <v>0</v>
      </c>
    </row>
    <row r="691" spans="1:21" ht="14.4" customHeight="1" x14ac:dyDescent="0.3">
      <c r="A691" s="659">
        <v>25</v>
      </c>
      <c r="B691" s="660" t="s">
        <v>1608</v>
      </c>
      <c r="C691" s="660">
        <v>89870255</v>
      </c>
      <c r="D691" s="739" t="s">
        <v>2392</v>
      </c>
      <c r="E691" s="740" t="s">
        <v>1778</v>
      </c>
      <c r="F691" s="660" t="s">
        <v>1741</v>
      </c>
      <c r="G691" s="660" t="s">
        <v>1787</v>
      </c>
      <c r="H691" s="660" t="s">
        <v>561</v>
      </c>
      <c r="I691" s="660" t="s">
        <v>1401</v>
      </c>
      <c r="J691" s="660" t="s">
        <v>1691</v>
      </c>
      <c r="K691" s="660" t="s">
        <v>1692</v>
      </c>
      <c r="L691" s="661">
        <v>333.31</v>
      </c>
      <c r="M691" s="661">
        <v>999.93000000000006</v>
      </c>
      <c r="N691" s="660">
        <v>3</v>
      </c>
      <c r="O691" s="741">
        <v>3</v>
      </c>
      <c r="P691" s="661"/>
      <c r="Q691" s="676">
        <v>0</v>
      </c>
      <c r="R691" s="660"/>
      <c r="S691" s="676">
        <v>0</v>
      </c>
      <c r="T691" s="741"/>
      <c r="U691" s="699">
        <v>0</v>
      </c>
    </row>
    <row r="692" spans="1:21" ht="14.4" customHeight="1" x14ac:dyDescent="0.3">
      <c r="A692" s="659">
        <v>25</v>
      </c>
      <c r="B692" s="660" t="s">
        <v>1608</v>
      </c>
      <c r="C692" s="660">
        <v>89870255</v>
      </c>
      <c r="D692" s="739" t="s">
        <v>2392</v>
      </c>
      <c r="E692" s="740" t="s">
        <v>1778</v>
      </c>
      <c r="F692" s="660" t="s">
        <v>1741</v>
      </c>
      <c r="G692" s="660" t="s">
        <v>1791</v>
      </c>
      <c r="H692" s="660" t="s">
        <v>1229</v>
      </c>
      <c r="I692" s="660" t="s">
        <v>1475</v>
      </c>
      <c r="J692" s="660" t="s">
        <v>1476</v>
      </c>
      <c r="K692" s="660" t="s">
        <v>1477</v>
      </c>
      <c r="L692" s="661">
        <v>154.01</v>
      </c>
      <c r="M692" s="661">
        <v>154.01</v>
      </c>
      <c r="N692" s="660">
        <v>1</v>
      </c>
      <c r="O692" s="741">
        <v>1</v>
      </c>
      <c r="P692" s="661"/>
      <c r="Q692" s="676">
        <v>0</v>
      </c>
      <c r="R692" s="660"/>
      <c r="S692" s="676">
        <v>0</v>
      </c>
      <c r="T692" s="741"/>
      <c r="U692" s="699">
        <v>0</v>
      </c>
    </row>
    <row r="693" spans="1:21" ht="14.4" customHeight="1" x14ac:dyDescent="0.3">
      <c r="A693" s="659">
        <v>25</v>
      </c>
      <c r="B693" s="660" t="s">
        <v>1608</v>
      </c>
      <c r="C693" s="660">
        <v>89870255</v>
      </c>
      <c r="D693" s="739" t="s">
        <v>2392</v>
      </c>
      <c r="E693" s="740" t="s">
        <v>1779</v>
      </c>
      <c r="F693" s="660" t="s">
        <v>1741</v>
      </c>
      <c r="G693" s="660" t="s">
        <v>1787</v>
      </c>
      <c r="H693" s="660" t="s">
        <v>561</v>
      </c>
      <c r="I693" s="660" t="s">
        <v>1982</v>
      </c>
      <c r="J693" s="660" t="s">
        <v>1858</v>
      </c>
      <c r="K693" s="660" t="s">
        <v>1692</v>
      </c>
      <c r="L693" s="661">
        <v>156.86000000000001</v>
      </c>
      <c r="M693" s="661">
        <v>156.86000000000001</v>
      </c>
      <c r="N693" s="660">
        <v>1</v>
      </c>
      <c r="O693" s="741">
        <v>1</v>
      </c>
      <c r="P693" s="661"/>
      <c r="Q693" s="676">
        <v>0</v>
      </c>
      <c r="R693" s="660"/>
      <c r="S693" s="676">
        <v>0</v>
      </c>
      <c r="T693" s="741"/>
      <c r="U693" s="699">
        <v>0</v>
      </c>
    </row>
    <row r="694" spans="1:21" ht="14.4" customHeight="1" x14ac:dyDescent="0.3">
      <c r="A694" s="659">
        <v>25</v>
      </c>
      <c r="B694" s="660" t="s">
        <v>1608</v>
      </c>
      <c r="C694" s="660">
        <v>89870255</v>
      </c>
      <c r="D694" s="739" t="s">
        <v>2392</v>
      </c>
      <c r="E694" s="740" t="s">
        <v>1779</v>
      </c>
      <c r="F694" s="660" t="s">
        <v>1741</v>
      </c>
      <c r="G694" s="660" t="s">
        <v>1787</v>
      </c>
      <c r="H694" s="660" t="s">
        <v>561</v>
      </c>
      <c r="I694" s="660" t="s">
        <v>1788</v>
      </c>
      <c r="J694" s="660" t="s">
        <v>1691</v>
      </c>
      <c r="K694" s="660" t="s">
        <v>1789</v>
      </c>
      <c r="L694" s="661">
        <v>0</v>
      </c>
      <c r="M694" s="661">
        <v>0</v>
      </c>
      <c r="N694" s="660">
        <v>1</v>
      </c>
      <c r="O694" s="741">
        <v>1</v>
      </c>
      <c r="P694" s="661"/>
      <c r="Q694" s="676"/>
      <c r="R694" s="660"/>
      <c r="S694" s="676">
        <v>0</v>
      </c>
      <c r="T694" s="741"/>
      <c r="U694" s="699">
        <v>0</v>
      </c>
    </row>
    <row r="695" spans="1:21" ht="14.4" customHeight="1" x14ac:dyDescent="0.3">
      <c r="A695" s="659">
        <v>25</v>
      </c>
      <c r="B695" s="660" t="s">
        <v>1608</v>
      </c>
      <c r="C695" s="660">
        <v>89870255</v>
      </c>
      <c r="D695" s="739" t="s">
        <v>2392</v>
      </c>
      <c r="E695" s="740" t="s">
        <v>1779</v>
      </c>
      <c r="F695" s="660" t="s">
        <v>1741</v>
      </c>
      <c r="G695" s="660" t="s">
        <v>1787</v>
      </c>
      <c r="H695" s="660" t="s">
        <v>561</v>
      </c>
      <c r="I695" s="660" t="s">
        <v>1401</v>
      </c>
      <c r="J695" s="660" t="s">
        <v>1691</v>
      </c>
      <c r="K695" s="660" t="s">
        <v>1692</v>
      </c>
      <c r="L695" s="661">
        <v>156.86000000000001</v>
      </c>
      <c r="M695" s="661">
        <v>470.58000000000004</v>
      </c>
      <c r="N695" s="660">
        <v>3</v>
      </c>
      <c r="O695" s="741">
        <v>3</v>
      </c>
      <c r="P695" s="661"/>
      <c r="Q695" s="676">
        <v>0</v>
      </c>
      <c r="R695" s="660"/>
      <c r="S695" s="676">
        <v>0</v>
      </c>
      <c r="T695" s="741"/>
      <c r="U695" s="699">
        <v>0</v>
      </c>
    </row>
    <row r="696" spans="1:21" ht="14.4" customHeight="1" x14ac:dyDescent="0.3">
      <c r="A696" s="659">
        <v>25</v>
      </c>
      <c r="B696" s="660" t="s">
        <v>1608</v>
      </c>
      <c r="C696" s="660">
        <v>89870255</v>
      </c>
      <c r="D696" s="739" t="s">
        <v>2392</v>
      </c>
      <c r="E696" s="740" t="s">
        <v>1779</v>
      </c>
      <c r="F696" s="660" t="s">
        <v>1741</v>
      </c>
      <c r="G696" s="660" t="s">
        <v>1787</v>
      </c>
      <c r="H696" s="660" t="s">
        <v>561</v>
      </c>
      <c r="I696" s="660" t="s">
        <v>1556</v>
      </c>
      <c r="J696" s="660" t="s">
        <v>1733</v>
      </c>
      <c r="K696" s="660" t="s">
        <v>1734</v>
      </c>
      <c r="L696" s="661">
        <v>333.31</v>
      </c>
      <c r="M696" s="661">
        <v>999.93000000000006</v>
      </c>
      <c r="N696" s="660">
        <v>3</v>
      </c>
      <c r="O696" s="741">
        <v>3</v>
      </c>
      <c r="P696" s="661"/>
      <c r="Q696" s="676">
        <v>0</v>
      </c>
      <c r="R696" s="660"/>
      <c r="S696" s="676">
        <v>0</v>
      </c>
      <c r="T696" s="741"/>
      <c r="U696" s="699">
        <v>0</v>
      </c>
    </row>
    <row r="697" spans="1:21" ht="14.4" customHeight="1" x14ac:dyDescent="0.3">
      <c r="A697" s="659">
        <v>25</v>
      </c>
      <c r="B697" s="660" t="s">
        <v>1608</v>
      </c>
      <c r="C697" s="660">
        <v>89870255</v>
      </c>
      <c r="D697" s="739" t="s">
        <v>2392</v>
      </c>
      <c r="E697" s="740" t="s">
        <v>1779</v>
      </c>
      <c r="F697" s="660" t="s">
        <v>1741</v>
      </c>
      <c r="G697" s="660" t="s">
        <v>1787</v>
      </c>
      <c r="H697" s="660" t="s">
        <v>561</v>
      </c>
      <c r="I697" s="660" t="s">
        <v>1556</v>
      </c>
      <c r="J697" s="660" t="s">
        <v>1733</v>
      </c>
      <c r="K697" s="660" t="s">
        <v>1734</v>
      </c>
      <c r="L697" s="661">
        <v>151.61000000000001</v>
      </c>
      <c r="M697" s="661">
        <v>606.44000000000005</v>
      </c>
      <c r="N697" s="660">
        <v>4</v>
      </c>
      <c r="O697" s="741">
        <v>3.5</v>
      </c>
      <c r="P697" s="661"/>
      <c r="Q697" s="676">
        <v>0</v>
      </c>
      <c r="R697" s="660"/>
      <c r="S697" s="676">
        <v>0</v>
      </c>
      <c r="T697" s="741"/>
      <c r="U697" s="699">
        <v>0</v>
      </c>
    </row>
    <row r="698" spans="1:21" ht="14.4" customHeight="1" x14ac:dyDescent="0.3">
      <c r="A698" s="659">
        <v>25</v>
      </c>
      <c r="B698" s="660" t="s">
        <v>1608</v>
      </c>
      <c r="C698" s="660">
        <v>89870255</v>
      </c>
      <c r="D698" s="739" t="s">
        <v>2392</v>
      </c>
      <c r="E698" s="740" t="s">
        <v>1779</v>
      </c>
      <c r="F698" s="660" t="s">
        <v>1741</v>
      </c>
      <c r="G698" s="660" t="s">
        <v>1791</v>
      </c>
      <c r="H698" s="660" t="s">
        <v>1229</v>
      </c>
      <c r="I698" s="660" t="s">
        <v>1475</v>
      </c>
      <c r="J698" s="660" t="s">
        <v>1476</v>
      </c>
      <c r="K698" s="660" t="s">
        <v>1477</v>
      </c>
      <c r="L698" s="661">
        <v>154.01</v>
      </c>
      <c r="M698" s="661">
        <v>154.01</v>
      </c>
      <c r="N698" s="660">
        <v>1</v>
      </c>
      <c r="O698" s="741">
        <v>1</v>
      </c>
      <c r="P698" s="661"/>
      <c r="Q698" s="676">
        <v>0</v>
      </c>
      <c r="R698" s="660"/>
      <c r="S698" s="676">
        <v>0</v>
      </c>
      <c r="T698" s="741"/>
      <c r="U698" s="699">
        <v>0</v>
      </c>
    </row>
    <row r="699" spans="1:21" ht="14.4" customHeight="1" x14ac:dyDescent="0.3">
      <c r="A699" s="659">
        <v>25</v>
      </c>
      <c r="B699" s="660" t="s">
        <v>1608</v>
      </c>
      <c r="C699" s="660">
        <v>89870255</v>
      </c>
      <c r="D699" s="739" t="s">
        <v>2392</v>
      </c>
      <c r="E699" s="740" t="s">
        <v>1779</v>
      </c>
      <c r="F699" s="660" t="s">
        <v>1741</v>
      </c>
      <c r="G699" s="660" t="s">
        <v>1792</v>
      </c>
      <c r="H699" s="660" t="s">
        <v>561</v>
      </c>
      <c r="I699" s="660" t="s">
        <v>664</v>
      </c>
      <c r="J699" s="660" t="s">
        <v>665</v>
      </c>
      <c r="K699" s="660" t="s">
        <v>1849</v>
      </c>
      <c r="L699" s="661">
        <v>25.32</v>
      </c>
      <c r="M699" s="661">
        <v>50.64</v>
      </c>
      <c r="N699" s="660">
        <v>2</v>
      </c>
      <c r="O699" s="741">
        <v>1.5</v>
      </c>
      <c r="P699" s="661"/>
      <c r="Q699" s="676">
        <v>0</v>
      </c>
      <c r="R699" s="660"/>
      <c r="S699" s="676">
        <v>0</v>
      </c>
      <c r="T699" s="741"/>
      <c r="U699" s="699">
        <v>0</v>
      </c>
    </row>
    <row r="700" spans="1:21" ht="14.4" customHeight="1" x14ac:dyDescent="0.3">
      <c r="A700" s="659">
        <v>25</v>
      </c>
      <c r="B700" s="660" t="s">
        <v>1608</v>
      </c>
      <c r="C700" s="660">
        <v>89870255</v>
      </c>
      <c r="D700" s="739" t="s">
        <v>2392</v>
      </c>
      <c r="E700" s="740" t="s">
        <v>1780</v>
      </c>
      <c r="F700" s="660" t="s">
        <v>1741</v>
      </c>
      <c r="G700" s="660" t="s">
        <v>1787</v>
      </c>
      <c r="H700" s="660" t="s">
        <v>561</v>
      </c>
      <c r="I700" s="660" t="s">
        <v>1401</v>
      </c>
      <c r="J700" s="660" t="s">
        <v>1691</v>
      </c>
      <c r="K700" s="660" t="s">
        <v>1692</v>
      </c>
      <c r="L700" s="661">
        <v>156.86000000000001</v>
      </c>
      <c r="M700" s="661">
        <v>470.58000000000004</v>
      </c>
      <c r="N700" s="660">
        <v>3</v>
      </c>
      <c r="O700" s="741">
        <v>2.5</v>
      </c>
      <c r="P700" s="661"/>
      <c r="Q700" s="676">
        <v>0</v>
      </c>
      <c r="R700" s="660"/>
      <c r="S700" s="676">
        <v>0</v>
      </c>
      <c r="T700" s="741"/>
      <c r="U700" s="699">
        <v>0</v>
      </c>
    </row>
    <row r="701" spans="1:21" ht="14.4" customHeight="1" x14ac:dyDescent="0.3">
      <c r="A701" s="659">
        <v>25</v>
      </c>
      <c r="B701" s="660" t="s">
        <v>1608</v>
      </c>
      <c r="C701" s="660">
        <v>89870255</v>
      </c>
      <c r="D701" s="739" t="s">
        <v>2392</v>
      </c>
      <c r="E701" s="740" t="s">
        <v>1780</v>
      </c>
      <c r="F701" s="660" t="s">
        <v>1741</v>
      </c>
      <c r="G701" s="660" t="s">
        <v>1791</v>
      </c>
      <c r="H701" s="660" t="s">
        <v>1229</v>
      </c>
      <c r="I701" s="660" t="s">
        <v>1475</v>
      </c>
      <c r="J701" s="660" t="s">
        <v>1476</v>
      </c>
      <c r="K701" s="660" t="s">
        <v>1477</v>
      </c>
      <c r="L701" s="661">
        <v>154.01</v>
      </c>
      <c r="M701" s="661">
        <v>308.02</v>
      </c>
      <c r="N701" s="660">
        <v>2</v>
      </c>
      <c r="O701" s="741">
        <v>2</v>
      </c>
      <c r="P701" s="661"/>
      <c r="Q701" s="676">
        <v>0</v>
      </c>
      <c r="R701" s="660"/>
      <c r="S701" s="676">
        <v>0</v>
      </c>
      <c r="T701" s="741"/>
      <c r="U701" s="699">
        <v>0</v>
      </c>
    </row>
    <row r="702" spans="1:21" ht="14.4" customHeight="1" thickBot="1" x14ac:dyDescent="0.35">
      <c r="A702" s="665">
        <v>25</v>
      </c>
      <c r="B702" s="666" t="s">
        <v>1608</v>
      </c>
      <c r="C702" s="666">
        <v>89870255</v>
      </c>
      <c r="D702" s="742" t="s">
        <v>2392</v>
      </c>
      <c r="E702" s="743" t="s">
        <v>1780</v>
      </c>
      <c r="F702" s="666" t="s">
        <v>1741</v>
      </c>
      <c r="G702" s="666" t="s">
        <v>1792</v>
      </c>
      <c r="H702" s="666" t="s">
        <v>1229</v>
      </c>
      <c r="I702" s="666" t="s">
        <v>1793</v>
      </c>
      <c r="J702" s="666" t="s">
        <v>665</v>
      </c>
      <c r="K702" s="666" t="s">
        <v>1794</v>
      </c>
      <c r="L702" s="667">
        <v>25.32</v>
      </c>
      <c r="M702" s="667">
        <v>25.32</v>
      </c>
      <c r="N702" s="666">
        <v>1</v>
      </c>
      <c r="O702" s="744">
        <v>0.5</v>
      </c>
      <c r="P702" s="667"/>
      <c r="Q702" s="677">
        <v>0</v>
      </c>
      <c r="R702" s="666"/>
      <c r="S702" s="677">
        <v>0</v>
      </c>
      <c r="T702" s="744"/>
      <c r="U702" s="70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2394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45" t="s">
        <v>235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747" t="s">
        <v>1764</v>
      </c>
      <c r="B5" s="229">
        <v>11119.45</v>
      </c>
      <c r="C5" s="738">
        <v>0.29486717459519396</v>
      </c>
      <c r="D5" s="229">
        <v>26590.579999999994</v>
      </c>
      <c r="E5" s="738">
        <v>0.70513282540480593</v>
      </c>
      <c r="F5" s="746">
        <v>37710.03</v>
      </c>
    </row>
    <row r="6" spans="1:6" ht="14.4" customHeight="1" x14ac:dyDescent="0.3">
      <c r="A6" s="686" t="s">
        <v>1771</v>
      </c>
      <c r="B6" s="663">
        <v>2907.1000000000004</v>
      </c>
      <c r="C6" s="676">
        <v>0.14274021340081719</v>
      </c>
      <c r="D6" s="663">
        <v>17459.269999999997</v>
      </c>
      <c r="E6" s="676">
        <v>0.85725978659918289</v>
      </c>
      <c r="F6" s="664">
        <v>20366.369999999995</v>
      </c>
    </row>
    <row r="7" spans="1:6" ht="14.4" customHeight="1" x14ac:dyDescent="0.3">
      <c r="A7" s="686" t="s">
        <v>1761</v>
      </c>
      <c r="B7" s="663">
        <v>1848.12</v>
      </c>
      <c r="C7" s="676">
        <v>0.12560948589091986</v>
      </c>
      <c r="D7" s="663">
        <v>12865.1</v>
      </c>
      <c r="E7" s="676">
        <v>0.87439051410908009</v>
      </c>
      <c r="F7" s="664">
        <v>14713.220000000001</v>
      </c>
    </row>
    <row r="8" spans="1:6" ht="14.4" customHeight="1" x14ac:dyDescent="0.3">
      <c r="A8" s="686" t="s">
        <v>1781</v>
      </c>
      <c r="B8" s="663">
        <v>1089.3799999999999</v>
      </c>
      <c r="C8" s="676">
        <v>0.22776367673439349</v>
      </c>
      <c r="D8" s="663">
        <v>3693.5599999999995</v>
      </c>
      <c r="E8" s="676">
        <v>0.77223632326560643</v>
      </c>
      <c r="F8" s="664">
        <v>4782.9399999999996</v>
      </c>
    </row>
    <row r="9" spans="1:6" ht="14.4" customHeight="1" x14ac:dyDescent="0.3">
      <c r="A9" s="686" t="s">
        <v>1776</v>
      </c>
      <c r="B9" s="663">
        <v>838.29</v>
      </c>
      <c r="C9" s="676">
        <v>0.14925062225593147</v>
      </c>
      <c r="D9" s="663">
        <v>4778.37</v>
      </c>
      <c r="E9" s="676">
        <v>0.85074937774406856</v>
      </c>
      <c r="F9" s="664">
        <v>5616.66</v>
      </c>
    </row>
    <row r="10" spans="1:6" ht="14.4" customHeight="1" x14ac:dyDescent="0.3">
      <c r="A10" s="686" t="s">
        <v>1769</v>
      </c>
      <c r="B10" s="663">
        <v>820.63</v>
      </c>
      <c r="C10" s="676">
        <v>0.29775908737962714</v>
      </c>
      <c r="D10" s="663">
        <v>1935.39</v>
      </c>
      <c r="E10" s="676">
        <v>0.70224091262037291</v>
      </c>
      <c r="F10" s="664">
        <v>2756.02</v>
      </c>
    </row>
    <row r="11" spans="1:6" ht="14.4" customHeight="1" x14ac:dyDescent="0.3">
      <c r="A11" s="686" t="s">
        <v>1763</v>
      </c>
      <c r="B11" s="663">
        <v>666.62</v>
      </c>
      <c r="C11" s="676">
        <v>0.25455656324582338</v>
      </c>
      <c r="D11" s="663">
        <v>1952.1299999999999</v>
      </c>
      <c r="E11" s="676">
        <v>0.74544343675417657</v>
      </c>
      <c r="F11" s="664">
        <v>2618.75</v>
      </c>
    </row>
    <row r="12" spans="1:6" ht="14.4" customHeight="1" x14ac:dyDescent="0.3">
      <c r="A12" s="686" t="s">
        <v>1752</v>
      </c>
      <c r="B12" s="663">
        <v>490.17</v>
      </c>
      <c r="C12" s="676">
        <v>6.8563971078836577E-2</v>
      </c>
      <c r="D12" s="663">
        <v>6658.9200000000028</v>
      </c>
      <c r="E12" s="676">
        <v>0.93143602892116339</v>
      </c>
      <c r="F12" s="664">
        <v>7149.0900000000029</v>
      </c>
    </row>
    <row r="13" spans="1:6" ht="14.4" customHeight="1" x14ac:dyDescent="0.3">
      <c r="A13" s="686" t="s">
        <v>1759</v>
      </c>
      <c r="B13" s="663">
        <v>442.88</v>
      </c>
      <c r="C13" s="676">
        <v>3.0938933190821985E-2</v>
      </c>
      <c r="D13" s="663">
        <v>13871.770000000002</v>
      </c>
      <c r="E13" s="676">
        <v>0.96906106680917803</v>
      </c>
      <c r="F13" s="664">
        <v>14314.650000000001</v>
      </c>
    </row>
    <row r="14" spans="1:6" ht="14.4" customHeight="1" x14ac:dyDescent="0.3">
      <c r="A14" s="686" t="s">
        <v>1758</v>
      </c>
      <c r="B14" s="663">
        <v>308.02</v>
      </c>
      <c r="C14" s="676">
        <v>0.18224310124485257</v>
      </c>
      <c r="D14" s="663">
        <v>1382.1399999999999</v>
      </c>
      <c r="E14" s="676">
        <v>0.81775689875514745</v>
      </c>
      <c r="F14" s="664">
        <v>1690.1599999999999</v>
      </c>
    </row>
    <row r="15" spans="1:6" ht="14.4" customHeight="1" x14ac:dyDescent="0.3">
      <c r="A15" s="686" t="s">
        <v>1767</v>
      </c>
      <c r="B15" s="663">
        <v>200.07</v>
      </c>
      <c r="C15" s="676">
        <v>9.8268331928587846E-3</v>
      </c>
      <c r="D15" s="663">
        <v>20159.490000000002</v>
      </c>
      <c r="E15" s="676">
        <v>0.99017316680714118</v>
      </c>
      <c r="F15" s="664">
        <v>20359.560000000001</v>
      </c>
    </row>
    <row r="16" spans="1:6" ht="14.4" customHeight="1" x14ac:dyDescent="0.3">
      <c r="A16" s="686" t="s">
        <v>1760</v>
      </c>
      <c r="B16" s="663">
        <v>189.60000000000002</v>
      </c>
      <c r="C16" s="676">
        <v>3.1337807014644142E-2</v>
      </c>
      <c r="D16" s="663">
        <v>5860.6000000000013</v>
      </c>
      <c r="E16" s="676">
        <v>0.96866219298535583</v>
      </c>
      <c r="F16" s="664">
        <v>6050.2000000000016</v>
      </c>
    </row>
    <row r="17" spans="1:6" ht="14.4" customHeight="1" x14ac:dyDescent="0.3">
      <c r="A17" s="686" t="s">
        <v>1772</v>
      </c>
      <c r="B17" s="663">
        <v>154.01</v>
      </c>
      <c r="C17" s="676">
        <v>5.323462293323083E-3</v>
      </c>
      <c r="D17" s="663">
        <v>28776.410000000003</v>
      </c>
      <c r="E17" s="676">
        <v>0.99467653770667697</v>
      </c>
      <c r="F17" s="664">
        <v>28930.420000000002</v>
      </c>
    </row>
    <row r="18" spans="1:6" ht="14.4" customHeight="1" x14ac:dyDescent="0.3">
      <c r="A18" s="686" t="s">
        <v>1755</v>
      </c>
      <c r="B18" s="663">
        <v>48.31</v>
      </c>
      <c r="C18" s="676">
        <v>1.2871569657412689E-3</v>
      </c>
      <c r="D18" s="663">
        <v>37484.020000000004</v>
      </c>
      <c r="E18" s="676">
        <v>0.99871284303425878</v>
      </c>
      <c r="F18" s="664">
        <v>37532.33</v>
      </c>
    </row>
    <row r="19" spans="1:6" ht="14.4" customHeight="1" x14ac:dyDescent="0.3">
      <c r="A19" s="686" t="s">
        <v>1774</v>
      </c>
      <c r="B19" s="663"/>
      <c r="C19" s="676">
        <v>0</v>
      </c>
      <c r="D19" s="663">
        <v>7943.21</v>
      </c>
      <c r="E19" s="676">
        <v>1</v>
      </c>
      <c r="F19" s="664">
        <v>7943.21</v>
      </c>
    </row>
    <row r="20" spans="1:6" ht="14.4" customHeight="1" x14ac:dyDescent="0.3">
      <c r="A20" s="686" t="s">
        <v>1778</v>
      </c>
      <c r="B20" s="663"/>
      <c r="C20" s="676">
        <v>0</v>
      </c>
      <c r="D20" s="663">
        <v>1153.94</v>
      </c>
      <c r="E20" s="676">
        <v>1</v>
      </c>
      <c r="F20" s="664">
        <v>1153.94</v>
      </c>
    </row>
    <row r="21" spans="1:6" ht="14.4" customHeight="1" x14ac:dyDescent="0.3">
      <c r="A21" s="686" t="s">
        <v>1777</v>
      </c>
      <c r="B21" s="663"/>
      <c r="C21" s="676">
        <v>0</v>
      </c>
      <c r="D21" s="663">
        <v>6464.760000000002</v>
      </c>
      <c r="E21" s="676">
        <v>1</v>
      </c>
      <c r="F21" s="664">
        <v>6464.760000000002</v>
      </c>
    </row>
    <row r="22" spans="1:6" ht="14.4" customHeight="1" x14ac:dyDescent="0.3">
      <c r="A22" s="686" t="s">
        <v>1753</v>
      </c>
      <c r="B22" s="663"/>
      <c r="C22" s="676">
        <v>0</v>
      </c>
      <c r="D22" s="663">
        <v>3547.63</v>
      </c>
      <c r="E22" s="676">
        <v>1</v>
      </c>
      <c r="F22" s="664">
        <v>3547.63</v>
      </c>
    </row>
    <row r="23" spans="1:6" ht="14.4" customHeight="1" x14ac:dyDescent="0.3">
      <c r="A23" s="686" t="s">
        <v>1762</v>
      </c>
      <c r="B23" s="663"/>
      <c r="C23" s="676">
        <v>0</v>
      </c>
      <c r="D23" s="663">
        <v>21704.620000000003</v>
      </c>
      <c r="E23" s="676">
        <v>1</v>
      </c>
      <c r="F23" s="664">
        <v>21704.620000000003</v>
      </c>
    </row>
    <row r="24" spans="1:6" ht="14.4" customHeight="1" x14ac:dyDescent="0.3">
      <c r="A24" s="686" t="s">
        <v>1754</v>
      </c>
      <c r="B24" s="663"/>
      <c r="C24" s="676">
        <v>0</v>
      </c>
      <c r="D24" s="663">
        <v>9499.3300000000036</v>
      </c>
      <c r="E24" s="676">
        <v>1</v>
      </c>
      <c r="F24" s="664">
        <v>9499.3300000000036</v>
      </c>
    </row>
    <row r="25" spans="1:6" ht="14.4" customHeight="1" x14ac:dyDescent="0.3">
      <c r="A25" s="686" t="s">
        <v>1782</v>
      </c>
      <c r="B25" s="663">
        <v>0</v>
      </c>
      <c r="C25" s="676">
        <v>0</v>
      </c>
      <c r="D25" s="663">
        <v>358.65999999999997</v>
      </c>
      <c r="E25" s="676">
        <v>1</v>
      </c>
      <c r="F25" s="664">
        <v>358.65999999999997</v>
      </c>
    </row>
    <row r="26" spans="1:6" ht="14.4" customHeight="1" x14ac:dyDescent="0.3">
      <c r="A26" s="686" t="s">
        <v>1775</v>
      </c>
      <c r="B26" s="663"/>
      <c r="C26" s="676">
        <v>0</v>
      </c>
      <c r="D26" s="663">
        <v>2995.9199999999996</v>
      </c>
      <c r="E26" s="676">
        <v>1</v>
      </c>
      <c r="F26" s="664">
        <v>2995.9199999999996</v>
      </c>
    </row>
    <row r="27" spans="1:6" ht="14.4" customHeight="1" x14ac:dyDescent="0.3">
      <c r="A27" s="686" t="s">
        <v>1770</v>
      </c>
      <c r="B27" s="663"/>
      <c r="C27" s="676">
        <v>0</v>
      </c>
      <c r="D27" s="663">
        <v>14658.950000000003</v>
      </c>
      <c r="E27" s="676">
        <v>1</v>
      </c>
      <c r="F27" s="664">
        <v>14658.950000000003</v>
      </c>
    </row>
    <row r="28" spans="1:6" ht="14.4" customHeight="1" x14ac:dyDescent="0.3">
      <c r="A28" s="686" t="s">
        <v>1766</v>
      </c>
      <c r="B28" s="663">
        <v>0</v>
      </c>
      <c r="C28" s="676">
        <v>0</v>
      </c>
      <c r="D28" s="663">
        <v>2331.8199999999997</v>
      </c>
      <c r="E28" s="676">
        <v>1</v>
      </c>
      <c r="F28" s="664">
        <v>2331.8199999999997</v>
      </c>
    </row>
    <row r="29" spans="1:6" ht="14.4" customHeight="1" x14ac:dyDescent="0.3">
      <c r="A29" s="686" t="s">
        <v>1757</v>
      </c>
      <c r="B29" s="663"/>
      <c r="C29" s="676">
        <v>0</v>
      </c>
      <c r="D29" s="663">
        <v>333.31</v>
      </c>
      <c r="E29" s="676">
        <v>1</v>
      </c>
      <c r="F29" s="664">
        <v>333.31</v>
      </c>
    </row>
    <row r="30" spans="1:6" ht="14.4" customHeight="1" x14ac:dyDescent="0.3">
      <c r="A30" s="686" t="s">
        <v>1779</v>
      </c>
      <c r="B30" s="663"/>
      <c r="C30" s="676">
        <v>0</v>
      </c>
      <c r="D30" s="663">
        <v>1614.02</v>
      </c>
      <c r="E30" s="676">
        <v>1</v>
      </c>
      <c r="F30" s="664">
        <v>1614.02</v>
      </c>
    </row>
    <row r="31" spans="1:6" ht="14.4" customHeight="1" x14ac:dyDescent="0.3">
      <c r="A31" s="686" t="s">
        <v>1780</v>
      </c>
      <c r="B31" s="663"/>
      <c r="C31" s="676">
        <v>0</v>
      </c>
      <c r="D31" s="663">
        <v>7208.2</v>
      </c>
      <c r="E31" s="676">
        <v>1</v>
      </c>
      <c r="F31" s="664">
        <v>7208.2</v>
      </c>
    </row>
    <row r="32" spans="1:6" ht="14.4" customHeight="1" x14ac:dyDescent="0.3">
      <c r="A32" s="686" t="s">
        <v>1765</v>
      </c>
      <c r="B32" s="663"/>
      <c r="C32" s="676">
        <v>0</v>
      </c>
      <c r="D32" s="663">
        <v>31376.660000000007</v>
      </c>
      <c r="E32" s="676">
        <v>1</v>
      </c>
      <c r="F32" s="664">
        <v>31376.660000000007</v>
      </c>
    </row>
    <row r="33" spans="1:6" ht="14.4" customHeight="1" x14ac:dyDescent="0.3">
      <c r="A33" s="686" t="s">
        <v>1756</v>
      </c>
      <c r="B33" s="663">
        <v>0</v>
      </c>
      <c r="C33" s="676"/>
      <c r="D33" s="663"/>
      <c r="E33" s="676"/>
      <c r="F33" s="664">
        <v>0</v>
      </c>
    </row>
    <row r="34" spans="1:6" ht="14.4" customHeight="1" x14ac:dyDescent="0.3">
      <c r="A34" s="686" t="s">
        <v>1773</v>
      </c>
      <c r="B34" s="663">
        <v>0</v>
      </c>
      <c r="C34" s="676"/>
      <c r="D34" s="663"/>
      <c r="E34" s="676"/>
      <c r="F34" s="664">
        <v>0</v>
      </c>
    </row>
    <row r="35" spans="1:6" ht="14.4" customHeight="1" thickBot="1" x14ac:dyDescent="0.35">
      <c r="A35" s="687" t="s">
        <v>1768</v>
      </c>
      <c r="B35" s="678">
        <v>0</v>
      </c>
      <c r="C35" s="679">
        <v>0</v>
      </c>
      <c r="D35" s="678">
        <v>15171.1</v>
      </c>
      <c r="E35" s="679">
        <v>1</v>
      </c>
      <c r="F35" s="680">
        <v>15171.1</v>
      </c>
    </row>
    <row r="36" spans="1:6" ht="14.4" customHeight="1" thickBot="1" x14ac:dyDescent="0.35">
      <c r="A36" s="681" t="s">
        <v>3</v>
      </c>
      <c r="B36" s="682">
        <v>21122.65</v>
      </c>
      <c r="C36" s="683">
        <v>6.3823805788703294E-2</v>
      </c>
      <c r="D36" s="682">
        <v>309829.88000000006</v>
      </c>
      <c r="E36" s="683">
        <v>0.93617619421129683</v>
      </c>
      <c r="F36" s="684">
        <v>330952.53000000003</v>
      </c>
    </row>
    <row r="37" spans="1:6" ht="14.4" customHeight="1" thickBot="1" x14ac:dyDescent="0.35"/>
    <row r="38" spans="1:6" ht="14.4" customHeight="1" x14ac:dyDescent="0.3">
      <c r="A38" s="747" t="s">
        <v>1624</v>
      </c>
      <c r="B38" s="229">
        <v>13862.17</v>
      </c>
      <c r="C38" s="738">
        <v>7.043586215573075E-2</v>
      </c>
      <c r="D38" s="229">
        <v>182943.3999999997</v>
      </c>
      <c r="E38" s="738">
        <v>0.92956413784426917</v>
      </c>
      <c r="F38" s="746">
        <v>196805.56999999972</v>
      </c>
    </row>
    <row r="39" spans="1:6" ht="14.4" customHeight="1" x14ac:dyDescent="0.3">
      <c r="A39" s="686" t="s">
        <v>1626</v>
      </c>
      <c r="B39" s="663">
        <v>4004.26</v>
      </c>
      <c r="C39" s="676">
        <v>5.137542876901361E-2</v>
      </c>
      <c r="D39" s="663">
        <v>73936.889999999912</v>
      </c>
      <c r="E39" s="676">
        <v>0.94862457123098642</v>
      </c>
      <c r="F39" s="664">
        <v>77941.149999999907</v>
      </c>
    </row>
    <row r="40" spans="1:6" ht="14.4" customHeight="1" x14ac:dyDescent="0.3">
      <c r="A40" s="686" t="s">
        <v>1640</v>
      </c>
      <c r="B40" s="663">
        <v>2014.46</v>
      </c>
      <c r="C40" s="676">
        <v>0.10155534762916868</v>
      </c>
      <c r="D40" s="663">
        <v>17821.62</v>
      </c>
      <c r="E40" s="676">
        <v>0.89844465237083138</v>
      </c>
      <c r="F40" s="664">
        <v>19836.079999999998</v>
      </c>
    </row>
    <row r="41" spans="1:6" ht="14.4" customHeight="1" x14ac:dyDescent="0.3">
      <c r="A41" s="686" t="s">
        <v>1628</v>
      </c>
      <c r="B41" s="663">
        <v>347.08</v>
      </c>
      <c r="C41" s="676">
        <v>0.21632469896038495</v>
      </c>
      <c r="D41" s="663">
        <v>1257.3599999999999</v>
      </c>
      <c r="E41" s="676">
        <v>0.78367530103961514</v>
      </c>
      <c r="F41" s="664">
        <v>1604.4399999999998</v>
      </c>
    </row>
    <row r="42" spans="1:6" ht="14.4" customHeight="1" x14ac:dyDescent="0.3">
      <c r="A42" s="686" t="s">
        <v>2395</v>
      </c>
      <c r="B42" s="663">
        <v>296.52</v>
      </c>
      <c r="C42" s="676">
        <v>0.71342299641508067</v>
      </c>
      <c r="D42" s="663">
        <v>119.11</v>
      </c>
      <c r="E42" s="676">
        <v>0.28657700358491928</v>
      </c>
      <c r="F42" s="664">
        <v>415.63</v>
      </c>
    </row>
    <row r="43" spans="1:6" ht="14.4" customHeight="1" x14ac:dyDescent="0.3">
      <c r="A43" s="686" t="s">
        <v>2396</v>
      </c>
      <c r="B43" s="663">
        <v>222.25</v>
      </c>
      <c r="C43" s="676">
        <v>0.20237108802345591</v>
      </c>
      <c r="D43" s="663">
        <v>875.98</v>
      </c>
      <c r="E43" s="676">
        <v>0.79762891197654406</v>
      </c>
      <c r="F43" s="664">
        <v>1098.23</v>
      </c>
    </row>
    <row r="44" spans="1:6" ht="14.4" customHeight="1" x14ac:dyDescent="0.3">
      <c r="A44" s="686" t="s">
        <v>2397</v>
      </c>
      <c r="B44" s="663">
        <v>200.07</v>
      </c>
      <c r="C44" s="676">
        <v>1</v>
      </c>
      <c r="D44" s="663"/>
      <c r="E44" s="676">
        <v>0</v>
      </c>
      <c r="F44" s="664">
        <v>200.07</v>
      </c>
    </row>
    <row r="45" spans="1:6" ht="14.4" customHeight="1" x14ac:dyDescent="0.3">
      <c r="A45" s="686" t="s">
        <v>2398</v>
      </c>
      <c r="B45" s="663">
        <v>116.8</v>
      </c>
      <c r="C45" s="676">
        <v>0.31460432042234554</v>
      </c>
      <c r="D45" s="663">
        <v>254.45999999999998</v>
      </c>
      <c r="E45" s="676">
        <v>0.68539567957765446</v>
      </c>
      <c r="F45" s="664">
        <v>371.26</v>
      </c>
    </row>
    <row r="46" spans="1:6" ht="14.4" customHeight="1" x14ac:dyDescent="0.3">
      <c r="A46" s="686" t="s">
        <v>1644</v>
      </c>
      <c r="B46" s="663">
        <v>48.31</v>
      </c>
      <c r="C46" s="676">
        <v>5.0303633607117273E-3</v>
      </c>
      <c r="D46" s="663">
        <v>9555.3700000000008</v>
      </c>
      <c r="E46" s="676">
        <v>0.99496963663928828</v>
      </c>
      <c r="F46" s="664">
        <v>9603.68</v>
      </c>
    </row>
    <row r="47" spans="1:6" ht="14.4" customHeight="1" x14ac:dyDescent="0.3">
      <c r="A47" s="686" t="s">
        <v>2399</v>
      </c>
      <c r="B47" s="663">
        <v>10.73</v>
      </c>
      <c r="C47" s="676">
        <v>1</v>
      </c>
      <c r="D47" s="663"/>
      <c r="E47" s="676">
        <v>0</v>
      </c>
      <c r="F47" s="664">
        <v>10.73</v>
      </c>
    </row>
    <row r="48" spans="1:6" ht="14.4" customHeight="1" x14ac:dyDescent="0.3">
      <c r="A48" s="686" t="s">
        <v>2400</v>
      </c>
      <c r="B48" s="663"/>
      <c r="C48" s="676">
        <v>0</v>
      </c>
      <c r="D48" s="663">
        <v>807</v>
      </c>
      <c r="E48" s="676">
        <v>1</v>
      </c>
      <c r="F48" s="664">
        <v>807</v>
      </c>
    </row>
    <row r="49" spans="1:6" ht="14.4" customHeight="1" x14ac:dyDescent="0.3">
      <c r="A49" s="686" t="s">
        <v>1646</v>
      </c>
      <c r="B49" s="663"/>
      <c r="C49" s="676">
        <v>0</v>
      </c>
      <c r="D49" s="663">
        <v>443.52</v>
      </c>
      <c r="E49" s="676">
        <v>1</v>
      </c>
      <c r="F49" s="664">
        <v>443.52</v>
      </c>
    </row>
    <row r="50" spans="1:6" ht="14.4" customHeight="1" x14ac:dyDescent="0.3">
      <c r="A50" s="686" t="s">
        <v>2401</v>
      </c>
      <c r="B50" s="663">
        <v>0</v>
      </c>
      <c r="C50" s="676"/>
      <c r="D50" s="663">
        <v>0</v>
      </c>
      <c r="E50" s="676"/>
      <c r="F50" s="664">
        <v>0</v>
      </c>
    </row>
    <row r="51" spans="1:6" ht="14.4" customHeight="1" x14ac:dyDescent="0.3">
      <c r="A51" s="686" t="s">
        <v>1650</v>
      </c>
      <c r="B51" s="663"/>
      <c r="C51" s="676">
        <v>0</v>
      </c>
      <c r="D51" s="663">
        <v>100.92</v>
      </c>
      <c r="E51" s="676">
        <v>1</v>
      </c>
      <c r="F51" s="664">
        <v>100.92</v>
      </c>
    </row>
    <row r="52" spans="1:6" ht="14.4" customHeight="1" x14ac:dyDescent="0.3">
      <c r="A52" s="686" t="s">
        <v>1635</v>
      </c>
      <c r="B52" s="663"/>
      <c r="C52" s="676">
        <v>0</v>
      </c>
      <c r="D52" s="663">
        <v>1875.86</v>
      </c>
      <c r="E52" s="676">
        <v>1</v>
      </c>
      <c r="F52" s="664">
        <v>1875.86</v>
      </c>
    </row>
    <row r="53" spans="1:6" ht="14.4" customHeight="1" x14ac:dyDescent="0.3">
      <c r="A53" s="686" t="s">
        <v>2402</v>
      </c>
      <c r="B53" s="663">
        <v>0</v>
      </c>
      <c r="C53" s="676">
        <v>0</v>
      </c>
      <c r="D53" s="663">
        <v>260.3</v>
      </c>
      <c r="E53" s="676">
        <v>1</v>
      </c>
      <c r="F53" s="664">
        <v>260.3</v>
      </c>
    </row>
    <row r="54" spans="1:6" ht="14.4" customHeight="1" x14ac:dyDescent="0.3">
      <c r="A54" s="686" t="s">
        <v>2403</v>
      </c>
      <c r="B54" s="663">
        <v>0</v>
      </c>
      <c r="C54" s="676"/>
      <c r="D54" s="663"/>
      <c r="E54" s="676"/>
      <c r="F54" s="664">
        <v>0</v>
      </c>
    </row>
    <row r="55" spans="1:6" ht="14.4" customHeight="1" x14ac:dyDescent="0.3">
      <c r="A55" s="686" t="s">
        <v>2404</v>
      </c>
      <c r="B55" s="663">
        <v>0</v>
      </c>
      <c r="C55" s="676"/>
      <c r="D55" s="663"/>
      <c r="E55" s="676"/>
      <c r="F55" s="664">
        <v>0</v>
      </c>
    </row>
    <row r="56" spans="1:6" ht="14.4" customHeight="1" x14ac:dyDescent="0.3">
      <c r="A56" s="686" t="s">
        <v>1630</v>
      </c>
      <c r="B56" s="663"/>
      <c r="C56" s="676"/>
      <c r="D56" s="663">
        <v>0</v>
      </c>
      <c r="E56" s="676"/>
      <c r="F56" s="664">
        <v>0</v>
      </c>
    </row>
    <row r="57" spans="1:6" ht="14.4" customHeight="1" x14ac:dyDescent="0.3">
      <c r="A57" s="686" t="s">
        <v>1649</v>
      </c>
      <c r="B57" s="663"/>
      <c r="C57" s="676">
        <v>0</v>
      </c>
      <c r="D57" s="663">
        <v>216.16</v>
      </c>
      <c r="E57" s="676">
        <v>1</v>
      </c>
      <c r="F57" s="664">
        <v>216.16</v>
      </c>
    </row>
    <row r="58" spans="1:6" ht="14.4" customHeight="1" x14ac:dyDescent="0.3">
      <c r="A58" s="686" t="s">
        <v>2405</v>
      </c>
      <c r="B58" s="663"/>
      <c r="C58" s="676">
        <v>0</v>
      </c>
      <c r="D58" s="663">
        <v>39.61</v>
      </c>
      <c r="E58" s="676">
        <v>1</v>
      </c>
      <c r="F58" s="664">
        <v>39.61</v>
      </c>
    </row>
    <row r="59" spans="1:6" ht="14.4" customHeight="1" x14ac:dyDescent="0.3">
      <c r="A59" s="686" t="s">
        <v>1636</v>
      </c>
      <c r="B59" s="663"/>
      <c r="C59" s="676">
        <v>0</v>
      </c>
      <c r="D59" s="663">
        <v>413.22</v>
      </c>
      <c r="E59" s="676">
        <v>1</v>
      </c>
      <c r="F59" s="664">
        <v>413.22</v>
      </c>
    </row>
    <row r="60" spans="1:6" ht="14.4" customHeight="1" x14ac:dyDescent="0.3">
      <c r="A60" s="686" t="s">
        <v>1632</v>
      </c>
      <c r="B60" s="663"/>
      <c r="C60" s="676">
        <v>0</v>
      </c>
      <c r="D60" s="663">
        <v>18350.660000000003</v>
      </c>
      <c r="E60" s="676">
        <v>1</v>
      </c>
      <c r="F60" s="664">
        <v>18350.660000000003</v>
      </c>
    </row>
    <row r="61" spans="1:6" ht="14.4" customHeight="1" x14ac:dyDescent="0.3">
      <c r="A61" s="686" t="s">
        <v>2406</v>
      </c>
      <c r="B61" s="663"/>
      <c r="C61" s="676">
        <v>0</v>
      </c>
      <c r="D61" s="663">
        <v>83.1</v>
      </c>
      <c r="E61" s="676">
        <v>1</v>
      </c>
      <c r="F61" s="664">
        <v>83.1</v>
      </c>
    </row>
    <row r="62" spans="1:6" ht="14.4" customHeight="1" x14ac:dyDescent="0.3">
      <c r="A62" s="686" t="s">
        <v>2407</v>
      </c>
      <c r="B62" s="663"/>
      <c r="C62" s="676">
        <v>0</v>
      </c>
      <c r="D62" s="663">
        <v>195.89999999999998</v>
      </c>
      <c r="E62" s="676">
        <v>1</v>
      </c>
      <c r="F62" s="664">
        <v>195.89999999999998</v>
      </c>
    </row>
    <row r="63" spans="1:6" ht="14.4" customHeight="1" thickBot="1" x14ac:dyDescent="0.35">
      <c r="A63" s="687" t="s">
        <v>2408</v>
      </c>
      <c r="B63" s="678"/>
      <c r="C63" s="679">
        <v>0</v>
      </c>
      <c r="D63" s="678">
        <v>279.44</v>
      </c>
      <c r="E63" s="679">
        <v>1</v>
      </c>
      <c r="F63" s="680">
        <v>279.44</v>
      </c>
    </row>
    <row r="64" spans="1:6" ht="14.4" customHeight="1" thickBot="1" x14ac:dyDescent="0.35">
      <c r="A64" s="681" t="s">
        <v>3</v>
      </c>
      <c r="B64" s="682">
        <v>21122.650000000005</v>
      </c>
      <c r="C64" s="683">
        <v>6.3823805788703405E-2</v>
      </c>
      <c r="D64" s="682">
        <v>309829.87999999948</v>
      </c>
      <c r="E64" s="683">
        <v>0.9361761942112965</v>
      </c>
      <c r="F64" s="684">
        <v>330952.5299999995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3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{15F62452-D324-4309-BC4C-83A67032FD52}</x14:id>
        </ext>
      </extLst>
    </cfRule>
  </conditionalFormatting>
  <conditionalFormatting sqref="F38:F6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{79B4A9CA-E8BF-4F4B-A3CB-E8FA96877B29}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F62452-D324-4309-BC4C-83A67032FD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F5:F35</xm:sqref>
        </x14:conditionalFormatting>
        <x14:conditionalFormatting xmlns:xm="http://schemas.microsoft.com/office/excel/2006/main">
          <x14:cfRule type="dataBar" id="{79B4A9CA-E8BF-4F4B-A3CB-E8FA96877B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F38:F63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2424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158</v>
      </c>
      <c r="G3" s="47">
        <f>SUBTOTAL(9,G6:G1048576)</f>
        <v>21122.649999999998</v>
      </c>
      <c r="H3" s="48">
        <f>IF(M3=0,0,G3/M3)</f>
        <v>6.3823805788703336E-2</v>
      </c>
      <c r="I3" s="47">
        <f>SUBTOTAL(9,I6:I1048576)</f>
        <v>1627</v>
      </c>
      <c r="J3" s="47">
        <f>SUBTOTAL(9,J6:J1048576)</f>
        <v>309829.87999999995</v>
      </c>
      <c r="K3" s="48">
        <f>IF(M3=0,0,J3/M3)</f>
        <v>0.93617619421129727</v>
      </c>
      <c r="L3" s="47">
        <f>SUBTOTAL(9,L6:L1048576)</f>
        <v>1785</v>
      </c>
      <c r="M3" s="49">
        <f>SUBTOTAL(9,M6:M1048576)</f>
        <v>330952.52999999974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45" t="s">
        <v>168</v>
      </c>
      <c r="B5" s="748" t="s">
        <v>164</v>
      </c>
      <c r="C5" s="748" t="s">
        <v>90</v>
      </c>
      <c r="D5" s="748" t="s">
        <v>165</v>
      </c>
      <c r="E5" s="748" t="s">
        <v>166</v>
      </c>
      <c r="F5" s="690" t="s">
        <v>28</v>
      </c>
      <c r="G5" s="690" t="s">
        <v>14</v>
      </c>
      <c r="H5" s="673" t="s">
        <v>167</v>
      </c>
      <c r="I5" s="672" t="s">
        <v>28</v>
      </c>
      <c r="J5" s="690" t="s">
        <v>14</v>
      </c>
      <c r="K5" s="673" t="s">
        <v>167</v>
      </c>
      <c r="L5" s="672" t="s">
        <v>28</v>
      </c>
      <c r="M5" s="691" t="s">
        <v>14</v>
      </c>
    </row>
    <row r="6" spans="1:13" ht="14.4" customHeight="1" x14ac:dyDescent="0.3">
      <c r="A6" s="732" t="s">
        <v>1780</v>
      </c>
      <c r="B6" s="733" t="s">
        <v>1695</v>
      </c>
      <c r="C6" s="733" t="s">
        <v>1463</v>
      </c>
      <c r="D6" s="733" t="s">
        <v>1464</v>
      </c>
      <c r="E6" s="733" t="s">
        <v>1696</v>
      </c>
      <c r="F6" s="229"/>
      <c r="G6" s="229"/>
      <c r="H6" s="738">
        <v>0</v>
      </c>
      <c r="I6" s="229">
        <v>7</v>
      </c>
      <c r="J6" s="229">
        <v>1247.8900000000001</v>
      </c>
      <c r="K6" s="738">
        <v>1</v>
      </c>
      <c r="L6" s="229">
        <v>7</v>
      </c>
      <c r="M6" s="746">
        <v>1247.8900000000001</v>
      </c>
    </row>
    <row r="7" spans="1:13" ht="14.4" customHeight="1" x14ac:dyDescent="0.3">
      <c r="A7" s="659" t="s">
        <v>1780</v>
      </c>
      <c r="B7" s="660" t="s">
        <v>2409</v>
      </c>
      <c r="C7" s="660" t="s">
        <v>2299</v>
      </c>
      <c r="D7" s="660" t="s">
        <v>2300</v>
      </c>
      <c r="E7" s="660" t="s">
        <v>2301</v>
      </c>
      <c r="F7" s="663"/>
      <c r="G7" s="663"/>
      <c r="H7" s="676">
        <v>0</v>
      </c>
      <c r="I7" s="663">
        <v>1</v>
      </c>
      <c r="J7" s="663">
        <v>125.14</v>
      </c>
      <c r="K7" s="676">
        <v>1</v>
      </c>
      <c r="L7" s="663">
        <v>1</v>
      </c>
      <c r="M7" s="664">
        <v>125.14</v>
      </c>
    </row>
    <row r="8" spans="1:13" ht="14.4" customHeight="1" x14ac:dyDescent="0.3">
      <c r="A8" s="659" t="s">
        <v>1780</v>
      </c>
      <c r="B8" s="660" t="s">
        <v>1699</v>
      </c>
      <c r="C8" s="660" t="s">
        <v>1475</v>
      </c>
      <c r="D8" s="660" t="s">
        <v>1476</v>
      </c>
      <c r="E8" s="660" t="s">
        <v>1477</v>
      </c>
      <c r="F8" s="663"/>
      <c r="G8" s="663"/>
      <c r="H8" s="676">
        <v>0</v>
      </c>
      <c r="I8" s="663">
        <v>34</v>
      </c>
      <c r="J8" s="663">
        <v>5236.3399999999992</v>
      </c>
      <c r="K8" s="676">
        <v>1</v>
      </c>
      <c r="L8" s="663">
        <v>34</v>
      </c>
      <c r="M8" s="664">
        <v>5236.3399999999992</v>
      </c>
    </row>
    <row r="9" spans="1:13" ht="14.4" customHeight="1" x14ac:dyDescent="0.3">
      <c r="A9" s="659" t="s">
        <v>1780</v>
      </c>
      <c r="B9" s="660" t="s">
        <v>1699</v>
      </c>
      <c r="C9" s="660" t="s">
        <v>1822</v>
      </c>
      <c r="D9" s="660" t="s">
        <v>1823</v>
      </c>
      <c r="E9" s="660" t="s">
        <v>1824</v>
      </c>
      <c r="F9" s="663"/>
      <c r="G9" s="663"/>
      <c r="H9" s="676">
        <v>0</v>
      </c>
      <c r="I9" s="663">
        <v>3</v>
      </c>
      <c r="J9" s="663">
        <v>231.03000000000003</v>
      </c>
      <c r="K9" s="676">
        <v>1</v>
      </c>
      <c r="L9" s="663">
        <v>3</v>
      </c>
      <c r="M9" s="664">
        <v>231.03000000000003</v>
      </c>
    </row>
    <row r="10" spans="1:13" ht="14.4" customHeight="1" x14ac:dyDescent="0.3">
      <c r="A10" s="659" t="s">
        <v>1780</v>
      </c>
      <c r="B10" s="660" t="s">
        <v>1710</v>
      </c>
      <c r="C10" s="660" t="s">
        <v>1793</v>
      </c>
      <c r="D10" s="660" t="s">
        <v>665</v>
      </c>
      <c r="E10" s="660" t="s">
        <v>1794</v>
      </c>
      <c r="F10" s="663"/>
      <c r="G10" s="663"/>
      <c r="H10" s="676">
        <v>0</v>
      </c>
      <c r="I10" s="663">
        <v>8</v>
      </c>
      <c r="J10" s="663">
        <v>215.94</v>
      </c>
      <c r="K10" s="676">
        <v>1</v>
      </c>
      <c r="L10" s="663">
        <v>8</v>
      </c>
      <c r="M10" s="664">
        <v>215.94</v>
      </c>
    </row>
    <row r="11" spans="1:13" ht="14.4" customHeight="1" x14ac:dyDescent="0.3">
      <c r="A11" s="659" t="s">
        <v>1780</v>
      </c>
      <c r="B11" s="660" t="s">
        <v>1710</v>
      </c>
      <c r="C11" s="660" t="s">
        <v>1235</v>
      </c>
      <c r="D11" s="660" t="s">
        <v>665</v>
      </c>
      <c r="E11" s="660" t="s">
        <v>1711</v>
      </c>
      <c r="F11" s="663"/>
      <c r="G11" s="663"/>
      <c r="H11" s="676">
        <v>0</v>
      </c>
      <c r="I11" s="663">
        <v>3</v>
      </c>
      <c r="J11" s="663">
        <v>151.85999999999999</v>
      </c>
      <c r="K11" s="676">
        <v>1</v>
      </c>
      <c r="L11" s="663">
        <v>3</v>
      </c>
      <c r="M11" s="664">
        <v>151.85999999999999</v>
      </c>
    </row>
    <row r="12" spans="1:13" ht="14.4" customHeight="1" x14ac:dyDescent="0.3">
      <c r="A12" s="659" t="s">
        <v>1752</v>
      </c>
      <c r="B12" s="660" t="s">
        <v>1690</v>
      </c>
      <c r="C12" s="660" t="s">
        <v>1401</v>
      </c>
      <c r="D12" s="660" t="s">
        <v>1691</v>
      </c>
      <c r="E12" s="660" t="s">
        <v>1692</v>
      </c>
      <c r="F12" s="663"/>
      <c r="G12" s="663"/>
      <c r="H12" s="676">
        <v>0</v>
      </c>
      <c r="I12" s="663">
        <v>21</v>
      </c>
      <c r="J12" s="663">
        <v>4529.2100000000009</v>
      </c>
      <c r="K12" s="676">
        <v>1</v>
      </c>
      <c r="L12" s="663">
        <v>21</v>
      </c>
      <c r="M12" s="664">
        <v>4529.2100000000009</v>
      </c>
    </row>
    <row r="13" spans="1:13" ht="14.4" customHeight="1" x14ac:dyDescent="0.3">
      <c r="A13" s="659" t="s">
        <v>1752</v>
      </c>
      <c r="B13" s="660" t="s">
        <v>1690</v>
      </c>
      <c r="C13" s="660" t="s">
        <v>2146</v>
      </c>
      <c r="D13" s="660" t="s">
        <v>2147</v>
      </c>
      <c r="E13" s="660" t="s">
        <v>2148</v>
      </c>
      <c r="F13" s="663"/>
      <c r="G13" s="663"/>
      <c r="H13" s="676">
        <v>0</v>
      </c>
      <c r="I13" s="663">
        <v>1</v>
      </c>
      <c r="J13" s="663">
        <v>79.36</v>
      </c>
      <c r="K13" s="676">
        <v>1</v>
      </c>
      <c r="L13" s="663">
        <v>1</v>
      </c>
      <c r="M13" s="664">
        <v>79.36</v>
      </c>
    </row>
    <row r="14" spans="1:13" ht="14.4" customHeight="1" x14ac:dyDescent="0.3">
      <c r="A14" s="659" t="s">
        <v>1752</v>
      </c>
      <c r="B14" s="660" t="s">
        <v>1690</v>
      </c>
      <c r="C14" s="660" t="s">
        <v>1937</v>
      </c>
      <c r="D14" s="660" t="s">
        <v>1855</v>
      </c>
      <c r="E14" s="660" t="s">
        <v>1938</v>
      </c>
      <c r="F14" s="663"/>
      <c r="G14" s="663"/>
      <c r="H14" s="676">
        <v>0</v>
      </c>
      <c r="I14" s="663">
        <v>1</v>
      </c>
      <c r="J14" s="663">
        <v>99.7</v>
      </c>
      <c r="K14" s="676">
        <v>1</v>
      </c>
      <c r="L14" s="663">
        <v>1</v>
      </c>
      <c r="M14" s="664">
        <v>99.7</v>
      </c>
    </row>
    <row r="15" spans="1:13" ht="14.4" customHeight="1" x14ac:dyDescent="0.3">
      <c r="A15" s="659" t="s">
        <v>1752</v>
      </c>
      <c r="B15" s="660" t="s">
        <v>1690</v>
      </c>
      <c r="C15" s="660" t="s">
        <v>1854</v>
      </c>
      <c r="D15" s="660" t="s">
        <v>1855</v>
      </c>
      <c r="E15" s="660" t="s">
        <v>1856</v>
      </c>
      <c r="F15" s="663"/>
      <c r="G15" s="663"/>
      <c r="H15" s="676">
        <v>0</v>
      </c>
      <c r="I15" s="663">
        <v>2</v>
      </c>
      <c r="J15" s="663">
        <v>504.14</v>
      </c>
      <c r="K15" s="676">
        <v>1</v>
      </c>
      <c r="L15" s="663">
        <v>2</v>
      </c>
      <c r="M15" s="664">
        <v>504.14</v>
      </c>
    </row>
    <row r="16" spans="1:13" ht="14.4" customHeight="1" x14ac:dyDescent="0.3">
      <c r="A16" s="659" t="s">
        <v>1752</v>
      </c>
      <c r="B16" s="660" t="s">
        <v>1690</v>
      </c>
      <c r="C16" s="660" t="s">
        <v>1790</v>
      </c>
      <c r="D16" s="660" t="s">
        <v>1691</v>
      </c>
      <c r="E16" s="660" t="s">
        <v>1692</v>
      </c>
      <c r="F16" s="663">
        <v>2</v>
      </c>
      <c r="G16" s="663">
        <v>490.17</v>
      </c>
      <c r="H16" s="676">
        <v>1</v>
      </c>
      <c r="I16" s="663"/>
      <c r="J16" s="663"/>
      <c r="K16" s="676">
        <v>0</v>
      </c>
      <c r="L16" s="663">
        <v>2</v>
      </c>
      <c r="M16" s="664">
        <v>490.17</v>
      </c>
    </row>
    <row r="17" spans="1:13" ht="14.4" customHeight="1" x14ac:dyDescent="0.3">
      <c r="A17" s="659" t="s">
        <v>1752</v>
      </c>
      <c r="B17" s="660" t="s">
        <v>1695</v>
      </c>
      <c r="C17" s="660" t="s">
        <v>1463</v>
      </c>
      <c r="D17" s="660" t="s">
        <v>1464</v>
      </c>
      <c r="E17" s="660" t="s">
        <v>1696</v>
      </c>
      <c r="F17" s="663"/>
      <c r="G17" s="663"/>
      <c r="H17" s="676">
        <v>0</v>
      </c>
      <c r="I17" s="663">
        <v>2</v>
      </c>
      <c r="J17" s="663">
        <v>368.44</v>
      </c>
      <c r="K17" s="676">
        <v>1</v>
      </c>
      <c r="L17" s="663">
        <v>2</v>
      </c>
      <c r="M17" s="664">
        <v>368.44</v>
      </c>
    </row>
    <row r="18" spans="1:13" ht="14.4" customHeight="1" x14ac:dyDescent="0.3">
      <c r="A18" s="659" t="s">
        <v>1752</v>
      </c>
      <c r="B18" s="660" t="s">
        <v>1699</v>
      </c>
      <c r="C18" s="660" t="s">
        <v>1475</v>
      </c>
      <c r="D18" s="660" t="s">
        <v>1476</v>
      </c>
      <c r="E18" s="660" t="s">
        <v>1477</v>
      </c>
      <c r="F18" s="663"/>
      <c r="G18" s="663"/>
      <c r="H18" s="676">
        <v>0</v>
      </c>
      <c r="I18" s="663">
        <v>7</v>
      </c>
      <c r="J18" s="663">
        <v>1078.07</v>
      </c>
      <c r="K18" s="676">
        <v>1</v>
      </c>
      <c r="L18" s="663">
        <v>7</v>
      </c>
      <c r="M18" s="664">
        <v>1078.07</v>
      </c>
    </row>
    <row r="19" spans="1:13" ht="14.4" customHeight="1" x14ac:dyDescent="0.3">
      <c r="A19" s="659" t="s">
        <v>1753</v>
      </c>
      <c r="B19" s="660" t="s">
        <v>1690</v>
      </c>
      <c r="C19" s="660" t="s">
        <v>1401</v>
      </c>
      <c r="D19" s="660" t="s">
        <v>1691</v>
      </c>
      <c r="E19" s="660" t="s">
        <v>1692</v>
      </c>
      <c r="F19" s="663"/>
      <c r="G19" s="663"/>
      <c r="H19" s="676">
        <v>0</v>
      </c>
      <c r="I19" s="663">
        <v>12</v>
      </c>
      <c r="J19" s="663">
        <v>3293.92</v>
      </c>
      <c r="K19" s="676">
        <v>1</v>
      </c>
      <c r="L19" s="663">
        <v>12</v>
      </c>
      <c r="M19" s="664">
        <v>3293.92</v>
      </c>
    </row>
    <row r="20" spans="1:13" ht="14.4" customHeight="1" x14ac:dyDescent="0.3">
      <c r="A20" s="659" t="s">
        <v>1753</v>
      </c>
      <c r="B20" s="660" t="s">
        <v>1690</v>
      </c>
      <c r="C20" s="660" t="s">
        <v>1937</v>
      </c>
      <c r="D20" s="660" t="s">
        <v>1855</v>
      </c>
      <c r="E20" s="660" t="s">
        <v>1938</v>
      </c>
      <c r="F20" s="663"/>
      <c r="G20" s="663"/>
      <c r="H20" s="676">
        <v>0</v>
      </c>
      <c r="I20" s="663">
        <v>1</v>
      </c>
      <c r="J20" s="663">
        <v>99.7</v>
      </c>
      <c r="K20" s="676">
        <v>1</v>
      </c>
      <c r="L20" s="663">
        <v>1</v>
      </c>
      <c r="M20" s="664">
        <v>99.7</v>
      </c>
    </row>
    <row r="21" spans="1:13" ht="14.4" customHeight="1" x14ac:dyDescent="0.3">
      <c r="A21" s="659" t="s">
        <v>1753</v>
      </c>
      <c r="B21" s="660" t="s">
        <v>1699</v>
      </c>
      <c r="C21" s="660" t="s">
        <v>1475</v>
      </c>
      <c r="D21" s="660" t="s">
        <v>1476</v>
      </c>
      <c r="E21" s="660" t="s">
        <v>1477</v>
      </c>
      <c r="F21" s="663"/>
      <c r="G21" s="663"/>
      <c r="H21" s="676">
        <v>0</v>
      </c>
      <c r="I21" s="663">
        <v>1</v>
      </c>
      <c r="J21" s="663">
        <v>154.01</v>
      </c>
      <c r="K21" s="676">
        <v>1</v>
      </c>
      <c r="L21" s="663">
        <v>1</v>
      </c>
      <c r="M21" s="664">
        <v>154.01</v>
      </c>
    </row>
    <row r="22" spans="1:13" ht="14.4" customHeight="1" x14ac:dyDescent="0.3">
      <c r="A22" s="659" t="s">
        <v>1781</v>
      </c>
      <c r="B22" s="660" t="s">
        <v>1695</v>
      </c>
      <c r="C22" s="660" t="s">
        <v>1863</v>
      </c>
      <c r="D22" s="660" t="s">
        <v>1864</v>
      </c>
      <c r="E22" s="660" t="s">
        <v>1865</v>
      </c>
      <c r="F22" s="663"/>
      <c r="G22" s="663"/>
      <c r="H22" s="676">
        <v>0</v>
      </c>
      <c r="I22" s="663">
        <v>1</v>
      </c>
      <c r="J22" s="663">
        <v>89.14</v>
      </c>
      <c r="K22" s="676">
        <v>1</v>
      </c>
      <c r="L22" s="663">
        <v>1</v>
      </c>
      <c r="M22" s="664">
        <v>89.14</v>
      </c>
    </row>
    <row r="23" spans="1:13" ht="14.4" customHeight="1" x14ac:dyDescent="0.3">
      <c r="A23" s="659" t="s">
        <v>1781</v>
      </c>
      <c r="B23" s="660" t="s">
        <v>1695</v>
      </c>
      <c r="C23" s="660" t="s">
        <v>1463</v>
      </c>
      <c r="D23" s="660" t="s">
        <v>1464</v>
      </c>
      <c r="E23" s="660" t="s">
        <v>1696</v>
      </c>
      <c r="F23" s="663"/>
      <c r="G23" s="663"/>
      <c r="H23" s="676">
        <v>0</v>
      </c>
      <c r="I23" s="663">
        <v>2</v>
      </c>
      <c r="J23" s="663">
        <v>356.54</v>
      </c>
      <c r="K23" s="676">
        <v>1</v>
      </c>
      <c r="L23" s="663">
        <v>2</v>
      </c>
      <c r="M23" s="664">
        <v>356.54</v>
      </c>
    </row>
    <row r="24" spans="1:13" ht="14.4" customHeight="1" x14ac:dyDescent="0.3">
      <c r="A24" s="659" t="s">
        <v>1781</v>
      </c>
      <c r="B24" s="660" t="s">
        <v>1695</v>
      </c>
      <c r="C24" s="660" t="s">
        <v>2221</v>
      </c>
      <c r="D24" s="660" t="s">
        <v>1464</v>
      </c>
      <c r="E24" s="660" t="s">
        <v>2137</v>
      </c>
      <c r="F24" s="663">
        <v>3</v>
      </c>
      <c r="G24" s="663">
        <v>0</v>
      </c>
      <c r="H24" s="676"/>
      <c r="I24" s="663"/>
      <c r="J24" s="663"/>
      <c r="K24" s="676"/>
      <c r="L24" s="663">
        <v>3</v>
      </c>
      <c r="M24" s="664">
        <v>0</v>
      </c>
    </row>
    <row r="25" spans="1:13" ht="14.4" customHeight="1" x14ac:dyDescent="0.3">
      <c r="A25" s="659" t="s">
        <v>1781</v>
      </c>
      <c r="B25" s="660" t="s">
        <v>1695</v>
      </c>
      <c r="C25" s="660" t="s">
        <v>2329</v>
      </c>
      <c r="D25" s="660" t="s">
        <v>1464</v>
      </c>
      <c r="E25" s="660" t="s">
        <v>1696</v>
      </c>
      <c r="F25" s="663">
        <v>2</v>
      </c>
      <c r="G25" s="663">
        <v>356.54</v>
      </c>
      <c r="H25" s="676">
        <v>1</v>
      </c>
      <c r="I25" s="663"/>
      <c r="J25" s="663"/>
      <c r="K25" s="676">
        <v>0</v>
      </c>
      <c r="L25" s="663">
        <v>2</v>
      </c>
      <c r="M25" s="664">
        <v>356.54</v>
      </c>
    </row>
    <row r="26" spans="1:13" ht="14.4" customHeight="1" x14ac:dyDescent="0.3">
      <c r="A26" s="659" t="s">
        <v>1781</v>
      </c>
      <c r="B26" s="660" t="s">
        <v>2410</v>
      </c>
      <c r="C26" s="660" t="s">
        <v>2330</v>
      </c>
      <c r="D26" s="660" t="s">
        <v>2136</v>
      </c>
      <c r="E26" s="660" t="s">
        <v>2137</v>
      </c>
      <c r="F26" s="663">
        <v>1</v>
      </c>
      <c r="G26" s="663">
        <v>116.8</v>
      </c>
      <c r="H26" s="676">
        <v>1</v>
      </c>
      <c r="I26" s="663"/>
      <c r="J26" s="663"/>
      <c r="K26" s="676">
        <v>0</v>
      </c>
      <c r="L26" s="663">
        <v>1</v>
      </c>
      <c r="M26" s="664">
        <v>116.8</v>
      </c>
    </row>
    <row r="27" spans="1:13" ht="14.4" customHeight="1" x14ac:dyDescent="0.3">
      <c r="A27" s="659" t="s">
        <v>1781</v>
      </c>
      <c r="B27" s="660" t="s">
        <v>1699</v>
      </c>
      <c r="C27" s="660" t="s">
        <v>1475</v>
      </c>
      <c r="D27" s="660" t="s">
        <v>1476</v>
      </c>
      <c r="E27" s="660" t="s">
        <v>1477</v>
      </c>
      <c r="F27" s="663"/>
      <c r="G27" s="663"/>
      <c r="H27" s="676">
        <v>0</v>
      </c>
      <c r="I27" s="663">
        <v>15</v>
      </c>
      <c r="J27" s="663">
        <v>2310.1499999999996</v>
      </c>
      <c r="K27" s="676">
        <v>1</v>
      </c>
      <c r="L27" s="663">
        <v>15</v>
      </c>
      <c r="M27" s="664">
        <v>2310.1499999999996</v>
      </c>
    </row>
    <row r="28" spans="1:13" ht="14.4" customHeight="1" x14ac:dyDescent="0.3">
      <c r="A28" s="659" t="s">
        <v>1781</v>
      </c>
      <c r="B28" s="660" t="s">
        <v>1699</v>
      </c>
      <c r="C28" s="660" t="s">
        <v>1822</v>
      </c>
      <c r="D28" s="660" t="s">
        <v>1823</v>
      </c>
      <c r="E28" s="660" t="s">
        <v>1824</v>
      </c>
      <c r="F28" s="663"/>
      <c r="G28" s="663"/>
      <c r="H28" s="676">
        <v>0</v>
      </c>
      <c r="I28" s="663">
        <v>8</v>
      </c>
      <c r="J28" s="663">
        <v>616.08000000000004</v>
      </c>
      <c r="K28" s="676">
        <v>1</v>
      </c>
      <c r="L28" s="663">
        <v>8</v>
      </c>
      <c r="M28" s="664">
        <v>616.08000000000004</v>
      </c>
    </row>
    <row r="29" spans="1:13" ht="14.4" customHeight="1" x14ac:dyDescent="0.3">
      <c r="A29" s="659" t="s">
        <v>1781</v>
      </c>
      <c r="B29" s="660" t="s">
        <v>1699</v>
      </c>
      <c r="C29" s="660" t="s">
        <v>2045</v>
      </c>
      <c r="D29" s="660" t="s">
        <v>1476</v>
      </c>
      <c r="E29" s="660" t="s">
        <v>1477</v>
      </c>
      <c r="F29" s="663">
        <v>4</v>
      </c>
      <c r="G29" s="663">
        <v>616.04</v>
      </c>
      <c r="H29" s="676">
        <v>1</v>
      </c>
      <c r="I29" s="663"/>
      <c r="J29" s="663"/>
      <c r="K29" s="676">
        <v>0</v>
      </c>
      <c r="L29" s="663">
        <v>4</v>
      </c>
      <c r="M29" s="664">
        <v>616.04</v>
      </c>
    </row>
    <row r="30" spans="1:13" ht="14.4" customHeight="1" x14ac:dyDescent="0.3">
      <c r="A30" s="659" t="s">
        <v>1781</v>
      </c>
      <c r="B30" s="660" t="s">
        <v>1710</v>
      </c>
      <c r="C30" s="660" t="s">
        <v>1793</v>
      </c>
      <c r="D30" s="660" t="s">
        <v>665</v>
      </c>
      <c r="E30" s="660" t="s">
        <v>1794</v>
      </c>
      <c r="F30" s="663"/>
      <c r="G30" s="663"/>
      <c r="H30" s="676">
        <v>0</v>
      </c>
      <c r="I30" s="663">
        <v>8</v>
      </c>
      <c r="J30" s="663">
        <v>211.48</v>
      </c>
      <c r="K30" s="676">
        <v>1</v>
      </c>
      <c r="L30" s="663">
        <v>8</v>
      </c>
      <c r="M30" s="664">
        <v>211.48</v>
      </c>
    </row>
    <row r="31" spans="1:13" ht="14.4" customHeight="1" x14ac:dyDescent="0.3">
      <c r="A31" s="659" t="s">
        <v>1781</v>
      </c>
      <c r="B31" s="660" t="s">
        <v>1710</v>
      </c>
      <c r="C31" s="660" t="s">
        <v>1235</v>
      </c>
      <c r="D31" s="660" t="s">
        <v>665</v>
      </c>
      <c r="E31" s="660" t="s">
        <v>1711</v>
      </c>
      <c r="F31" s="663"/>
      <c r="G31" s="663"/>
      <c r="H31" s="676">
        <v>0</v>
      </c>
      <c r="I31" s="663">
        <v>2</v>
      </c>
      <c r="J31" s="663">
        <v>110.16999999999999</v>
      </c>
      <c r="K31" s="676">
        <v>1</v>
      </c>
      <c r="L31" s="663">
        <v>2</v>
      </c>
      <c r="M31" s="664">
        <v>110.16999999999999</v>
      </c>
    </row>
    <row r="32" spans="1:13" ht="14.4" customHeight="1" x14ac:dyDescent="0.3">
      <c r="A32" s="659" t="s">
        <v>1781</v>
      </c>
      <c r="B32" s="660" t="s">
        <v>1710</v>
      </c>
      <c r="C32" s="660" t="s">
        <v>2257</v>
      </c>
      <c r="D32" s="660" t="s">
        <v>665</v>
      </c>
      <c r="E32" s="660" t="s">
        <v>2258</v>
      </c>
      <c r="F32" s="663">
        <v>3</v>
      </c>
      <c r="G32" s="663">
        <v>0</v>
      </c>
      <c r="H32" s="676"/>
      <c r="I32" s="663"/>
      <c r="J32" s="663"/>
      <c r="K32" s="676"/>
      <c r="L32" s="663">
        <v>3</v>
      </c>
      <c r="M32" s="664">
        <v>0</v>
      </c>
    </row>
    <row r="33" spans="1:13" ht="14.4" customHeight="1" x14ac:dyDescent="0.3">
      <c r="A33" s="659" t="s">
        <v>1781</v>
      </c>
      <c r="B33" s="660" t="s">
        <v>1710</v>
      </c>
      <c r="C33" s="660" t="s">
        <v>2259</v>
      </c>
      <c r="D33" s="660" t="s">
        <v>665</v>
      </c>
      <c r="E33" s="660" t="s">
        <v>2199</v>
      </c>
      <c r="F33" s="663">
        <v>2</v>
      </c>
      <c r="G33" s="663">
        <v>0</v>
      </c>
      <c r="H33" s="676"/>
      <c r="I33" s="663"/>
      <c r="J33" s="663"/>
      <c r="K33" s="676"/>
      <c r="L33" s="663">
        <v>2</v>
      </c>
      <c r="M33" s="664">
        <v>0</v>
      </c>
    </row>
    <row r="34" spans="1:13" ht="14.4" customHeight="1" x14ac:dyDescent="0.3">
      <c r="A34" s="659" t="s">
        <v>1754</v>
      </c>
      <c r="B34" s="660" t="s">
        <v>1690</v>
      </c>
      <c r="C34" s="660" t="s">
        <v>1401</v>
      </c>
      <c r="D34" s="660" t="s">
        <v>1691</v>
      </c>
      <c r="E34" s="660" t="s">
        <v>1692</v>
      </c>
      <c r="F34" s="663"/>
      <c r="G34" s="663"/>
      <c r="H34" s="676">
        <v>0</v>
      </c>
      <c r="I34" s="663">
        <v>35</v>
      </c>
      <c r="J34" s="663">
        <v>7783.9500000000007</v>
      </c>
      <c r="K34" s="676">
        <v>1</v>
      </c>
      <c r="L34" s="663">
        <v>35</v>
      </c>
      <c r="M34" s="664">
        <v>7783.9500000000007</v>
      </c>
    </row>
    <row r="35" spans="1:13" ht="14.4" customHeight="1" x14ac:dyDescent="0.3">
      <c r="A35" s="659" t="s">
        <v>1754</v>
      </c>
      <c r="B35" s="660" t="s">
        <v>1690</v>
      </c>
      <c r="C35" s="660" t="s">
        <v>1556</v>
      </c>
      <c r="D35" s="660" t="s">
        <v>1733</v>
      </c>
      <c r="E35" s="660" t="s">
        <v>1734</v>
      </c>
      <c r="F35" s="663"/>
      <c r="G35" s="663"/>
      <c r="H35" s="676">
        <v>0</v>
      </c>
      <c r="I35" s="663">
        <v>1</v>
      </c>
      <c r="J35" s="663">
        <v>151.61000000000001</v>
      </c>
      <c r="K35" s="676">
        <v>1</v>
      </c>
      <c r="L35" s="663">
        <v>1</v>
      </c>
      <c r="M35" s="664">
        <v>151.61000000000001</v>
      </c>
    </row>
    <row r="36" spans="1:13" ht="14.4" customHeight="1" x14ac:dyDescent="0.3">
      <c r="A36" s="659" t="s">
        <v>1754</v>
      </c>
      <c r="B36" s="660" t="s">
        <v>1690</v>
      </c>
      <c r="C36" s="660" t="s">
        <v>1937</v>
      </c>
      <c r="D36" s="660" t="s">
        <v>1855</v>
      </c>
      <c r="E36" s="660" t="s">
        <v>1938</v>
      </c>
      <c r="F36" s="663"/>
      <c r="G36" s="663"/>
      <c r="H36" s="676">
        <v>0</v>
      </c>
      <c r="I36" s="663">
        <v>1</v>
      </c>
      <c r="J36" s="663">
        <v>152.36000000000001</v>
      </c>
      <c r="K36" s="676">
        <v>1</v>
      </c>
      <c r="L36" s="663">
        <v>1</v>
      </c>
      <c r="M36" s="664">
        <v>152.36000000000001</v>
      </c>
    </row>
    <row r="37" spans="1:13" ht="14.4" customHeight="1" x14ac:dyDescent="0.3">
      <c r="A37" s="659" t="s">
        <v>1754</v>
      </c>
      <c r="B37" s="660" t="s">
        <v>1699</v>
      </c>
      <c r="C37" s="660" t="s">
        <v>1475</v>
      </c>
      <c r="D37" s="660" t="s">
        <v>1476</v>
      </c>
      <c r="E37" s="660" t="s">
        <v>1477</v>
      </c>
      <c r="F37" s="663"/>
      <c r="G37" s="663"/>
      <c r="H37" s="676">
        <v>0</v>
      </c>
      <c r="I37" s="663">
        <v>9</v>
      </c>
      <c r="J37" s="663">
        <v>1386.09</v>
      </c>
      <c r="K37" s="676">
        <v>1</v>
      </c>
      <c r="L37" s="663">
        <v>9</v>
      </c>
      <c r="M37" s="664">
        <v>1386.09</v>
      </c>
    </row>
    <row r="38" spans="1:13" ht="14.4" customHeight="1" x14ac:dyDescent="0.3">
      <c r="A38" s="659" t="s">
        <v>1754</v>
      </c>
      <c r="B38" s="660" t="s">
        <v>1710</v>
      </c>
      <c r="C38" s="660" t="s">
        <v>1793</v>
      </c>
      <c r="D38" s="660" t="s">
        <v>665</v>
      </c>
      <c r="E38" s="660" t="s">
        <v>1794</v>
      </c>
      <c r="F38" s="663"/>
      <c r="G38" s="663"/>
      <c r="H38" s="676">
        <v>0</v>
      </c>
      <c r="I38" s="663">
        <v>1</v>
      </c>
      <c r="J38" s="663">
        <v>25.32</v>
      </c>
      <c r="K38" s="676">
        <v>1</v>
      </c>
      <c r="L38" s="663">
        <v>1</v>
      </c>
      <c r="M38" s="664">
        <v>25.32</v>
      </c>
    </row>
    <row r="39" spans="1:13" ht="14.4" customHeight="1" x14ac:dyDescent="0.3">
      <c r="A39" s="659" t="s">
        <v>1755</v>
      </c>
      <c r="B39" s="660" t="s">
        <v>2411</v>
      </c>
      <c r="C39" s="660" t="s">
        <v>1861</v>
      </c>
      <c r="D39" s="660" t="s">
        <v>1862</v>
      </c>
      <c r="E39" s="660" t="s">
        <v>1318</v>
      </c>
      <c r="F39" s="663"/>
      <c r="G39" s="663"/>
      <c r="H39" s="676">
        <v>0</v>
      </c>
      <c r="I39" s="663">
        <v>3</v>
      </c>
      <c r="J39" s="663">
        <v>195.89999999999998</v>
      </c>
      <c r="K39" s="676">
        <v>1</v>
      </c>
      <c r="L39" s="663">
        <v>3</v>
      </c>
      <c r="M39" s="664">
        <v>195.89999999999998</v>
      </c>
    </row>
    <row r="40" spans="1:13" ht="14.4" customHeight="1" x14ac:dyDescent="0.3">
      <c r="A40" s="659" t="s">
        <v>1755</v>
      </c>
      <c r="B40" s="660" t="s">
        <v>1690</v>
      </c>
      <c r="C40" s="660" t="s">
        <v>1401</v>
      </c>
      <c r="D40" s="660" t="s">
        <v>1691</v>
      </c>
      <c r="E40" s="660" t="s">
        <v>1692</v>
      </c>
      <c r="F40" s="663"/>
      <c r="G40" s="663"/>
      <c r="H40" s="676">
        <v>0</v>
      </c>
      <c r="I40" s="663">
        <v>84</v>
      </c>
      <c r="J40" s="663">
        <v>18999.09</v>
      </c>
      <c r="K40" s="676">
        <v>1</v>
      </c>
      <c r="L40" s="663">
        <v>84</v>
      </c>
      <c r="M40" s="664">
        <v>18999.09</v>
      </c>
    </row>
    <row r="41" spans="1:13" ht="14.4" customHeight="1" x14ac:dyDescent="0.3">
      <c r="A41" s="659" t="s">
        <v>1755</v>
      </c>
      <c r="B41" s="660" t="s">
        <v>1690</v>
      </c>
      <c r="C41" s="660" t="s">
        <v>1556</v>
      </c>
      <c r="D41" s="660" t="s">
        <v>1733</v>
      </c>
      <c r="E41" s="660" t="s">
        <v>1734</v>
      </c>
      <c r="F41" s="663"/>
      <c r="G41" s="663"/>
      <c r="H41" s="676">
        <v>0</v>
      </c>
      <c r="I41" s="663">
        <v>2</v>
      </c>
      <c r="J41" s="663">
        <v>484.92</v>
      </c>
      <c r="K41" s="676">
        <v>1</v>
      </c>
      <c r="L41" s="663">
        <v>2</v>
      </c>
      <c r="M41" s="664">
        <v>484.92</v>
      </c>
    </row>
    <row r="42" spans="1:13" ht="14.4" customHeight="1" x14ac:dyDescent="0.3">
      <c r="A42" s="659" t="s">
        <v>1755</v>
      </c>
      <c r="B42" s="660" t="s">
        <v>1695</v>
      </c>
      <c r="C42" s="660" t="s">
        <v>1863</v>
      </c>
      <c r="D42" s="660" t="s">
        <v>1864</v>
      </c>
      <c r="E42" s="660" t="s">
        <v>1865</v>
      </c>
      <c r="F42" s="663"/>
      <c r="G42" s="663"/>
      <c r="H42" s="676">
        <v>0</v>
      </c>
      <c r="I42" s="663">
        <v>3</v>
      </c>
      <c r="J42" s="663">
        <v>414.48</v>
      </c>
      <c r="K42" s="676">
        <v>1</v>
      </c>
      <c r="L42" s="663">
        <v>3</v>
      </c>
      <c r="M42" s="664">
        <v>414.48</v>
      </c>
    </row>
    <row r="43" spans="1:13" ht="14.4" customHeight="1" x14ac:dyDescent="0.3">
      <c r="A43" s="659" t="s">
        <v>1755</v>
      </c>
      <c r="B43" s="660" t="s">
        <v>1695</v>
      </c>
      <c r="C43" s="660" t="s">
        <v>1463</v>
      </c>
      <c r="D43" s="660" t="s">
        <v>1464</v>
      </c>
      <c r="E43" s="660" t="s">
        <v>1696</v>
      </c>
      <c r="F43" s="663"/>
      <c r="G43" s="663"/>
      <c r="H43" s="676">
        <v>0</v>
      </c>
      <c r="I43" s="663">
        <v>2</v>
      </c>
      <c r="J43" s="663">
        <v>362.49</v>
      </c>
      <c r="K43" s="676">
        <v>1</v>
      </c>
      <c r="L43" s="663">
        <v>2</v>
      </c>
      <c r="M43" s="664">
        <v>362.49</v>
      </c>
    </row>
    <row r="44" spans="1:13" ht="14.4" customHeight="1" x14ac:dyDescent="0.3">
      <c r="A44" s="659" t="s">
        <v>1755</v>
      </c>
      <c r="B44" s="660" t="s">
        <v>2410</v>
      </c>
      <c r="C44" s="660" t="s">
        <v>1887</v>
      </c>
      <c r="D44" s="660" t="s">
        <v>1888</v>
      </c>
      <c r="E44" s="660" t="s">
        <v>1889</v>
      </c>
      <c r="F44" s="663"/>
      <c r="G44" s="663"/>
      <c r="H44" s="676">
        <v>0</v>
      </c>
      <c r="I44" s="663">
        <v>1</v>
      </c>
      <c r="J44" s="663">
        <v>137.66</v>
      </c>
      <c r="K44" s="676">
        <v>1</v>
      </c>
      <c r="L44" s="663">
        <v>1</v>
      </c>
      <c r="M44" s="664">
        <v>137.66</v>
      </c>
    </row>
    <row r="45" spans="1:13" ht="14.4" customHeight="1" x14ac:dyDescent="0.3">
      <c r="A45" s="659" t="s">
        <v>1755</v>
      </c>
      <c r="B45" s="660" t="s">
        <v>1699</v>
      </c>
      <c r="C45" s="660" t="s">
        <v>1475</v>
      </c>
      <c r="D45" s="660" t="s">
        <v>1476</v>
      </c>
      <c r="E45" s="660" t="s">
        <v>1477</v>
      </c>
      <c r="F45" s="663"/>
      <c r="G45" s="663"/>
      <c r="H45" s="676">
        <v>0</v>
      </c>
      <c r="I45" s="663">
        <v>67</v>
      </c>
      <c r="J45" s="663">
        <v>10318.670000000002</v>
      </c>
      <c r="K45" s="676">
        <v>1</v>
      </c>
      <c r="L45" s="663">
        <v>67</v>
      </c>
      <c r="M45" s="664">
        <v>10318.670000000002</v>
      </c>
    </row>
    <row r="46" spans="1:13" ht="14.4" customHeight="1" x14ac:dyDescent="0.3">
      <c r="A46" s="659" t="s">
        <v>1755</v>
      </c>
      <c r="B46" s="660" t="s">
        <v>1699</v>
      </c>
      <c r="C46" s="660" t="s">
        <v>1822</v>
      </c>
      <c r="D46" s="660" t="s">
        <v>1823</v>
      </c>
      <c r="E46" s="660" t="s">
        <v>1824</v>
      </c>
      <c r="F46" s="663"/>
      <c r="G46" s="663"/>
      <c r="H46" s="676">
        <v>0</v>
      </c>
      <c r="I46" s="663">
        <v>18</v>
      </c>
      <c r="J46" s="663">
        <v>1386.18</v>
      </c>
      <c r="K46" s="676">
        <v>1</v>
      </c>
      <c r="L46" s="663">
        <v>18</v>
      </c>
      <c r="M46" s="664">
        <v>1386.18</v>
      </c>
    </row>
    <row r="47" spans="1:13" ht="14.4" customHeight="1" x14ac:dyDescent="0.3">
      <c r="A47" s="659" t="s">
        <v>1755</v>
      </c>
      <c r="B47" s="660" t="s">
        <v>1710</v>
      </c>
      <c r="C47" s="660" t="s">
        <v>1793</v>
      </c>
      <c r="D47" s="660" t="s">
        <v>665</v>
      </c>
      <c r="E47" s="660" t="s">
        <v>1794</v>
      </c>
      <c r="F47" s="663"/>
      <c r="G47" s="663"/>
      <c r="H47" s="676">
        <v>0</v>
      </c>
      <c r="I47" s="663">
        <v>74</v>
      </c>
      <c r="J47" s="663">
        <v>3021.1099999999997</v>
      </c>
      <c r="K47" s="676">
        <v>1</v>
      </c>
      <c r="L47" s="663">
        <v>74</v>
      </c>
      <c r="M47" s="664">
        <v>3021.1099999999997</v>
      </c>
    </row>
    <row r="48" spans="1:13" ht="14.4" customHeight="1" x14ac:dyDescent="0.3">
      <c r="A48" s="659" t="s">
        <v>1755</v>
      </c>
      <c r="B48" s="660" t="s">
        <v>1710</v>
      </c>
      <c r="C48" s="660" t="s">
        <v>1235</v>
      </c>
      <c r="D48" s="660" t="s">
        <v>665</v>
      </c>
      <c r="E48" s="660" t="s">
        <v>1711</v>
      </c>
      <c r="F48" s="663"/>
      <c r="G48" s="663"/>
      <c r="H48" s="676">
        <v>0</v>
      </c>
      <c r="I48" s="663">
        <v>1</v>
      </c>
      <c r="J48" s="663">
        <v>59.55</v>
      </c>
      <c r="K48" s="676">
        <v>1</v>
      </c>
      <c r="L48" s="663">
        <v>1</v>
      </c>
      <c r="M48" s="664">
        <v>59.55</v>
      </c>
    </row>
    <row r="49" spans="1:13" ht="14.4" customHeight="1" x14ac:dyDescent="0.3">
      <c r="A49" s="659" t="s">
        <v>1755</v>
      </c>
      <c r="B49" s="660" t="s">
        <v>1710</v>
      </c>
      <c r="C49" s="660" t="s">
        <v>1902</v>
      </c>
      <c r="D49" s="660" t="s">
        <v>665</v>
      </c>
      <c r="E49" s="660" t="s">
        <v>1794</v>
      </c>
      <c r="F49" s="663">
        <v>1</v>
      </c>
      <c r="G49" s="663">
        <v>48.31</v>
      </c>
      <c r="H49" s="676">
        <v>1</v>
      </c>
      <c r="I49" s="663"/>
      <c r="J49" s="663"/>
      <c r="K49" s="676">
        <v>0</v>
      </c>
      <c r="L49" s="663">
        <v>1</v>
      </c>
      <c r="M49" s="664">
        <v>48.31</v>
      </c>
    </row>
    <row r="50" spans="1:13" ht="14.4" customHeight="1" x14ac:dyDescent="0.3">
      <c r="A50" s="659" t="s">
        <v>1755</v>
      </c>
      <c r="B50" s="660" t="s">
        <v>1712</v>
      </c>
      <c r="C50" s="660" t="s">
        <v>1915</v>
      </c>
      <c r="D50" s="660" t="s">
        <v>1916</v>
      </c>
      <c r="E50" s="660" t="s">
        <v>1917</v>
      </c>
      <c r="F50" s="663"/>
      <c r="G50" s="663"/>
      <c r="H50" s="676">
        <v>0</v>
      </c>
      <c r="I50" s="663">
        <v>4</v>
      </c>
      <c r="J50" s="663">
        <v>1257.3599999999999</v>
      </c>
      <c r="K50" s="676">
        <v>1</v>
      </c>
      <c r="L50" s="663">
        <v>4</v>
      </c>
      <c r="M50" s="664">
        <v>1257.3599999999999</v>
      </c>
    </row>
    <row r="51" spans="1:13" ht="14.4" customHeight="1" x14ac:dyDescent="0.3">
      <c r="A51" s="659" t="s">
        <v>1755</v>
      </c>
      <c r="B51" s="660" t="s">
        <v>1712</v>
      </c>
      <c r="C51" s="660" t="s">
        <v>1918</v>
      </c>
      <c r="D51" s="660" t="s">
        <v>1919</v>
      </c>
      <c r="E51" s="660" t="s">
        <v>1920</v>
      </c>
      <c r="F51" s="663">
        <v>1</v>
      </c>
      <c r="G51" s="663">
        <v>0</v>
      </c>
      <c r="H51" s="676"/>
      <c r="I51" s="663"/>
      <c r="J51" s="663"/>
      <c r="K51" s="676"/>
      <c r="L51" s="663">
        <v>1</v>
      </c>
      <c r="M51" s="664">
        <v>0</v>
      </c>
    </row>
    <row r="52" spans="1:13" ht="14.4" customHeight="1" x14ac:dyDescent="0.3">
      <c r="A52" s="659" t="s">
        <v>1755</v>
      </c>
      <c r="B52" s="660" t="s">
        <v>2412</v>
      </c>
      <c r="C52" s="660" t="s">
        <v>1904</v>
      </c>
      <c r="D52" s="660" t="s">
        <v>1905</v>
      </c>
      <c r="E52" s="660" t="s">
        <v>1906</v>
      </c>
      <c r="F52" s="663"/>
      <c r="G52" s="663"/>
      <c r="H52" s="676">
        <v>0</v>
      </c>
      <c r="I52" s="663">
        <v>3</v>
      </c>
      <c r="J52" s="663">
        <v>807</v>
      </c>
      <c r="K52" s="676">
        <v>1</v>
      </c>
      <c r="L52" s="663">
        <v>3</v>
      </c>
      <c r="M52" s="664">
        <v>807</v>
      </c>
    </row>
    <row r="53" spans="1:13" ht="14.4" customHeight="1" x14ac:dyDescent="0.3">
      <c r="A53" s="659" t="s">
        <v>1755</v>
      </c>
      <c r="B53" s="660" t="s">
        <v>2413</v>
      </c>
      <c r="C53" s="660" t="s">
        <v>2362</v>
      </c>
      <c r="D53" s="660" t="s">
        <v>2363</v>
      </c>
      <c r="E53" s="660" t="s">
        <v>2364</v>
      </c>
      <c r="F53" s="663"/>
      <c r="G53" s="663"/>
      <c r="H53" s="676"/>
      <c r="I53" s="663">
        <v>1</v>
      </c>
      <c r="J53" s="663">
        <v>0</v>
      </c>
      <c r="K53" s="676"/>
      <c r="L53" s="663">
        <v>1</v>
      </c>
      <c r="M53" s="664">
        <v>0</v>
      </c>
    </row>
    <row r="54" spans="1:13" ht="14.4" customHeight="1" x14ac:dyDescent="0.3">
      <c r="A54" s="659" t="s">
        <v>1755</v>
      </c>
      <c r="B54" s="660" t="s">
        <v>2414</v>
      </c>
      <c r="C54" s="660" t="s">
        <v>2366</v>
      </c>
      <c r="D54" s="660" t="s">
        <v>2367</v>
      </c>
      <c r="E54" s="660" t="s">
        <v>2368</v>
      </c>
      <c r="F54" s="663"/>
      <c r="G54" s="663"/>
      <c r="H54" s="676">
        <v>0</v>
      </c>
      <c r="I54" s="663">
        <v>1</v>
      </c>
      <c r="J54" s="663">
        <v>39.61</v>
      </c>
      <c r="K54" s="676">
        <v>1</v>
      </c>
      <c r="L54" s="663">
        <v>1</v>
      </c>
      <c r="M54" s="664">
        <v>39.61</v>
      </c>
    </row>
    <row r="55" spans="1:13" ht="14.4" customHeight="1" x14ac:dyDescent="0.3">
      <c r="A55" s="659" t="s">
        <v>1756</v>
      </c>
      <c r="B55" s="660" t="s">
        <v>1690</v>
      </c>
      <c r="C55" s="660" t="s">
        <v>1788</v>
      </c>
      <c r="D55" s="660" t="s">
        <v>1691</v>
      </c>
      <c r="E55" s="660" t="s">
        <v>1789</v>
      </c>
      <c r="F55" s="663">
        <v>1</v>
      </c>
      <c r="G55" s="663">
        <v>0</v>
      </c>
      <c r="H55" s="676"/>
      <c r="I55" s="663"/>
      <c r="J55" s="663"/>
      <c r="K55" s="676"/>
      <c r="L55" s="663">
        <v>1</v>
      </c>
      <c r="M55" s="664">
        <v>0</v>
      </c>
    </row>
    <row r="56" spans="1:13" ht="14.4" customHeight="1" x14ac:dyDescent="0.3">
      <c r="A56" s="659" t="s">
        <v>1757</v>
      </c>
      <c r="B56" s="660" t="s">
        <v>1690</v>
      </c>
      <c r="C56" s="660" t="s">
        <v>1401</v>
      </c>
      <c r="D56" s="660" t="s">
        <v>1691</v>
      </c>
      <c r="E56" s="660" t="s">
        <v>1692</v>
      </c>
      <c r="F56" s="663"/>
      <c r="G56" s="663"/>
      <c r="H56" s="676">
        <v>0</v>
      </c>
      <c r="I56" s="663">
        <v>1</v>
      </c>
      <c r="J56" s="663">
        <v>333.31</v>
      </c>
      <c r="K56" s="676">
        <v>1</v>
      </c>
      <c r="L56" s="663">
        <v>1</v>
      </c>
      <c r="M56" s="664">
        <v>333.31</v>
      </c>
    </row>
    <row r="57" spans="1:13" ht="14.4" customHeight="1" x14ac:dyDescent="0.3">
      <c r="A57" s="659" t="s">
        <v>1758</v>
      </c>
      <c r="B57" s="660" t="s">
        <v>1690</v>
      </c>
      <c r="C57" s="660" t="s">
        <v>1401</v>
      </c>
      <c r="D57" s="660" t="s">
        <v>1691</v>
      </c>
      <c r="E57" s="660" t="s">
        <v>1692</v>
      </c>
      <c r="F57" s="663"/>
      <c r="G57" s="663"/>
      <c r="H57" s="676">
        <v>0</v>
      </c>
      <c r="I57" s="663">
        <v>2</v>
      </c>
      <c r="J57" s="663">
        <v>490.17</v>
      </c>
      <c r="K57" s="676">
        <v>1</v>
      </c>
      <c r="L57" s="663">
        <v>2</v>
      </c>
      <c r="M57" s="664">
        <v>490.17</v>
      </c>
    </row>
    <row r="58" spans="1:13" ht="14.4" customHeight="1" x14ac:dyDescent="0.3">
      <c r="A58" s="659" t="s">
        <v>1758</v>
      </c>
      <c r="B58" s="660" t="s">
        <v>1690</v>
      </c>
      <c r="C58" s="660" t="s">
        <v>2128</v>
      </c>
      <c r="D58" s="660" t="s">
        <v>2129</v>
      </c>
      <c r="E58" s="660" t="s">
        <v>2130</v>
      </c>
      <c r="F58" s="663"/>
      <c r="G58" s="663"/>
      <c r="H58" s="676">
        <v>0</v>
      </c>
      <c r="I58" s="663">
        <v>1</v>
      </c>
      <c r="J58" s="663">
        <v>333.31</v>
      </c>
      <c r="K58" s="676">
        <v>1</v>
      </c>
      <c r="L58" s="663">
        <v>1</v>
      </c>
      <c r="M58" s="664">
        <v>333.31</v>
      </c>
    </row>
    <row r="59" spans="1:13" ht="14.4" customHeight="1" x14ac:dyDescent="0.3">
      <c r="A59" s="659" t="s">
        <v>1758</v>
      </c>
      <c r="B59" s="660" t="s">
        <v>1699</v>
      </c>
      <c r="C59" s="660" t="s">
        <v>1475</v>
      </c>
      <c r="D59" s="660" t="s">
        <v>1476</v>
      </c>
      <c r="E59" s="660" t="s">
        <v>1477</v>
      </c>
      <c r="F59" s="663"/>
      <c r="G59" s="663"/>
      <c r="H59" s="676">
        <v>0</v>
      </c>
      <c r="I59" s="663">
        <v>3</v>
      </c>
      <c r="J59" s="663">
        <v>462.03</v>
      </c>
      <c r="K59" s="676">
        <v>1</v>
      </c>
      <c r="L59" s="663">
        <v>3</v>
      </c>
      <c r="M59" s="664">
        <v>462.03</v>
      </c>
    </row>
    <row r="60" spans="1:13" ht="14.4" customHeight="1" x14ac:dyDescent="0.3">
      <c r="A60" s="659" t="s">
        <v>1758</v>
      </c>
      <c r="B60" s="660" t="s">
        <v>1699</v>
      </c>
      <c r="C60" s="660" t="s">
        <v>2045</v>
      </c>
      <c r="D60" s="660" t="s">
        <v>1476</v>
      </c>
      <c r="E60" s="660" t="s">
        <v>1477</v>
      </c>
      <c r="F60" s="663">
        <v>2</v>
      </c>
      <c r="G60" s="663">
        <v>308.02</v>
      </c>
      <c r="H60" s="676">
        <v>1</v>
      </c>
      <c r="I60" s="663"/>
      <c r="J60" s="663"/>
      <c r="K60" s="676">
        <v>0</v>
      </c>
      <c r="L60" s="663">
        <v>2</v>
      </c>
      <c r="M60" s="664">
        <v>308.02</v>
      </c>
    </row>
    <row r="61" spans="1:13" ht="14.4" customHeight="1" x14ac:dyDescent="0.3">
      <c r="A61" s="659" t="s">
        <v>1758</v>
      </c>
      <c r="B61" s="660" t="s">
        <v>1710</v>
      </c>
      <c r="C61" s="660" t="s">
        <v>1235</v>
      </c>
      <c r="D61" s="660" t="s">
        <v>665</v>
      </c>
      <c r="E61" s="660" t="s">
        <v>1711</v>
      </c>
      <c r="F61" s="663"/>
      <c r="G61" s="663"/>
      <c r="H61" s="676">
        <v>0</v>
      </c>
      <c r="I61" s="663">
        <v>1</v>
      </c>
      <c r="J61" s="663">
        <v>96.63</v>
      </c>
      <c r="K61" s="676">
        <v>1</v>
      </c>
      <c r="L61" s="663">
        <v>1</v>
      </c>
      <c r="M61" s="664">
        <v>96.63</v>
      </c>
    </row>
    <row r="62" spans="1:13" ht="14.4" customHeight="1" x14ac:dyDescent="0.3">
      <c r="A62" s="659" t="s">
        <v>1758</v>
      </c>
      <c r="B62" s="660" t="s">
        <v>2415</v>
      </c>
      <c r="C62" s="660" t="s">
        <v>2249</v>
      </c>
      <c r="D62" s="660" t="s">
        <v>2250</v>
      </c>
      <c r="E62" s="660" t="s">
        <v>2251</v>
      </c>
      <c r="F62" s="663">
        <v>1</v>
      </c>
      <c r="G62" s="663">
        <v>0</v>
      </c>
      <c r="H62" s="676"/>
      <c r="I62" s="663"/>
      <c r="J62" s="663"/>
      <c r="K62" s="676"/>
      <c r="L62" s="663">
        <v>1</v>
      </c>
      <c r="M62" s="664">
        <v>0</v>
      </c>
    </row>
    <row r="63" spans="1:13" ht="14.4" customHeight="1" x14ac:dyDescent="0.3">
      <c r="A63" s="659" t="s">
        <v>1759</v>
      </c>
      <c r="B63" s="660" t="s">
        <v>1690</v>
      </c>
      <c r="C63" s="660" t="s">
        <v>1788</v>
      </c>
      <c r="D63" s="660" t="s">
        <v>1691</v>
      </c>
      <c r="E63" s="660" t="s">
        <v>1789</v>
      </c>
      <c r="F63" s="663">
        <v>1</v>
      </c>
      <c r="G63" s="663">
        <v>0</v>
      </c>
      <c r="H63" s="676"/>
      <c r="I63" s="663"/>
      <c r="J63" s="663"/>
      <c r="K63" s="676"/>
      <c r="L63" s="663">
        <v>1</v>
      </c>
      <c r="M63" s="664">
        <v>0</v>
      </c>
    </row>
    <row r="64" spans="1:13" ht="14.4" customHeight="1" x14ac:dyDescent="0.3">
      <c r="A64" s="659" t="s">
        <v>1759</v>
      </c>
      <c r="B64" s="660" t="s">
        <v>1690</v>
      </c>
      <c r="C64" s="660" t="s">
        <v>1401</v>
      </c>
      <c r="D64" s="660" t="s">
        <v>1691</v>
      </c>
      <c r="E64" s="660" t="s">
        <v>1692</v>
      </c>
      <c r="F64" s="663"/>
      <c r="G64" s="663"/>
      <c r="H64" s="676">
        <v>0</v>
      </c>
      <c r="I64" s="663">
        <v>38</v>
      </c>
      <c r="J64" s="663">
        <v>8430.9800000000014</v>
      </c>
      <c r="K64" s="676">
        <v>1</v>
      </c>
      <c r="L64" s="663">
        <v>38</v>
      </c>
      <c r="M64" s="664">
        <v>8430.9800000000014</v>
      </c>
    </row>
    <row r="65" spans="1:13" ht="14.4" customHeight="1" x14ac:dyDescent="0.3">
      <c r="A65" s="659" t="s">
        <v>1759</v>
      </c>
      <c r="B65" s="660" t="s">
        <v>1690</v>
      </c>
      <c r="C65" s="660" t="s">
        <v>1937</v>
      </c>
      <c r="D65" s="660" t="s">
        <v>1855</v>
      </c>
      <c r="E65" s="660" t="s">
        <v>1938</v>
      </c>
      <c r="F65" s="663"/>
      <c r="G65" s="663"/>
      <c r="H65" s="676">
        <v>0</v>
      </c>
      <c r="I65" s="663">
        <v>1</v>
      </c>
      <c r="J65" s="663">
        <v>99.7</v>
      </c>
      <c r="K65" s="676">
        <v>1</v>
      </c>
      <c r="L65" s="663">
        <v>1</v>
      </c>
      <c r="M65" s="664">
        <v>99.7</v>
      </c>
    </row>
    <row r="66" spans="1:13" ht="14.4" customHeight="1" x14ac:dyDescent="0.3">
      <c r="A66" s="659" t="s">
        <v>1759</v>
      </c>
      <c r="B66" s="660" t="s">
        <v>1690</v>
      </c>
      <c r="C66" s="660" t="s">
        <v>1790</v>
      </c>
      <c r="D66" s="660" t="s">
        <v>1691</v>
      </c>
      <c r="E66" s="660" t="s">
        <v>1692</v>
      </c>
      <c r="F66" s="663">
        <v>1</v>
      </c>
      <c r="G66" s="663">
        <v>333.31</v>
      </c>
      <c r="H66" s="676">
        <v>1</v>
      </c>
      <c r="I66" s="663"/>
      <c r="J66" s="663"/>
      <c r="K66" s="676">
        <v>0</v>
      </c>
      <c r="L66" s="663">
        <v>1</v>
      </c>
      <c r="M66" s="664">
        <v>333.31</v>
      </c>
    </row>
    <row r="67" spans="1:13" ht="14.4" customHeight="1" x14ac:dyDescent="0.3">
      <c r="A67" s="659" t="s">
        <v>1759</v>
      </c>
      <c r="B67" s="660" t="s">
        <v>1695</v>
      </c>
      <c r="C67" s="660" t="s">
        <v>1863</v>
      </c>
      <c r="D67" s="660" t="s">
        <v>1864</v>
      </c>
      <c r="E67" s="660" t="s">
        <v>1865</v>
      </c>
      <c r="F67" s="663"/>
      <c r="G67" s="663"/>
      <c r="H67" s="676">
        <v>0</v>
      </c>
      <c r="I67" s="663">
        <v>1</v>
      </c>
      <c r="J67" s="663">
        <v>89.14</v>
      </c>
      <c r="K67" s="676">
        <v>1</v>
      </c>
      <c r="L67" s="663">
        <v>1</v>
      </c>
      <c r="M67" s="664">
        <v>89.14</v>
      </c>
    </row>
    <row r="68" spans="1:13" ht="14.4" customHeight="1" x14ac:dyDescent="0.3">
      <c r="A68" s="659" t="s">
        <v>1759</v>
      </c>
      <c r="B68" s="660" t="s">
        <v>1699</v>
      </c>
      <c r="C68" s="660" t="s">
        <v>1475</v>
      </c>
      <c r="D68" s="660" t="s">
        <v>1476</v>
      </c>
      <c r="E68" s="660" t="s">
        <v>1477</v>
      </c>
      <c r="F68" s="663"/>
      <c r="G68" s="663"/>
      <c r="H68" s="676">
        <v>0</v>
      </c>
      <c r="I68" s="663">
        <v>29</v>
      </c>
      <c r="J68" s="663">
        <v>4466.2899999999991</v>
      </c>
      <c r="K68" s="676">
        <v>1</v>
      </c>
      <c r="L68" s="663">
        <v>29</v>
      </c>
      <c r="M68" s="664">
        <v>4466.2899999999991</v>
      </c>
    </row>
    <row r="69" spans="1:13" ht="14.4" customHeight="1" x14ac:dyDescent="0.3">
      <c r="A69" s="659" t="s">
        <v>1759</v>
      </c>
      <c r="B69" s="660" t="s">
        <v>1699</v>
      </c>
      <c r="C69" s="660" t="s">
        <v>1822</v>
      </c>
      <c r="D69" s="660" t="s">
        <v>1823</v>
      </c>
      <c r="E69" s="660" t="s">
        <v>1824</v>
      </c>
      <c r="F69" s="663"/>
      <c r="G69" s="663"/>
      <c r="H69" s="676">
        <v>0</v>
      </c>
      <c r="I69" s="663">
        <v>6</v>
      </c>
      <c r="J69" s="663">
        <v>462.06000000000006</v>
      </c>
      <c r="K69" s="676">
        <v>1</v>
      </c>
      <c r="L69" s="663">
        <v>6</v>
      </c>
      <c r="M69" s="664">
        <v>462.06000000000006</v>
      </c>
    </row>
    <row r="70" spans="1:13" ht="14.4" customHeight="1" x14ac:dyDescent="0.3">
      <c r="A70" s="659" t="s">
        <v>1759</v>
      </c>
      <c r="B70" s="660" t="s">
        <v>2416</v>
      </c>
      <c r="C70" s="660" t="s">
        <v>1966</v>
      </c>
      <c r="D70" s="660" t="s">
        <v>1967</v>
      </c>
      <c r="E70" s="660" t="s">
        <v>1968</v>
      </c>
      <c r="F70" s="663"/>
      <c r="G70" s="663"/>
      <c r="H70" s="676">
        <v>0</v>
      </c>
      <c r="I70" s="663">
        <v>1</v>
      </c>
      <c r="J70" s="663">
        <v>119.11</v>
      </c>
      <c r="K70" s="676">
        <v>1</v>
      </c>
      <c r="L70" s="663">
        <v>1</v>
      </c>
      <c r="M70" s="664">
        <v>119.11</v>
      </c>
    </row>
    <row r="71" spans="1:13" ht="14.4" customHeight="1" x14ac:dyDescent="0.3">
      <c r="A71" s="659" t="s">
        <v>1759</v>
      </c>
      <c r="B71" s="660" t="s">
        <v>2416</v>
      </c>
      <c r="C71" s="660" t="s">
        <v>1969</v>
      </c>
      <c r="D71" s="660" t="s">
        <v>1970</v>
      </c>
      <c r="E71" s="660" t="s">
        <v>1971</v>
      </c>
      <c r="F71" s="663">
        <v>1</v>
      </c>
      <c r="G71" s="663">
        <v>98.84</v>
      </c>
      <c r="H71" s="676">
        <v>1</v>
      </c>
      <c r="I71" s="663"/>
      <c r="J71" s="663"/>
      <c r="K71" s="676">
        <v>0</v>
      </c>
      <c r="L71" s="663">
        <v>1</v>
      </c>
      <c r="M71" s="664">
        <v>98.84</v>
      </c>
    </row>
    <row r="72" spans="1:13" ht="14.4" customHeight="1" x14ac:dyDescent="0.3">
      <c r="A72" s="659" t="s">
        <v>1759</v>
      </c>
      <c r="B72" s="660" t="s">
        <v>1710</v>
      </c>
      <c r="C72" s="660" t="s">
        <v>1793</v>
      </c>
      <c r="D72" s="660" t="s">
        <v>665</v>
      </c>
      <c r="E72" s="660" t="s">
        <v>1794</v>
      </c>
      <c r="F72" s="663"/>
      <c r="G72" s="663"/>
      <c r="H72" s="676">
        <v>0</v>
      </c>
      <c r="I72" s="663">
        <v>5</v>
      </c>
      <c r="J72" s="663">
        <v>204.49</v>
      </c>
      <c r="K72" s="676">
        <v>1</v>
      </c>
      <c r="L72" s="663">
        <v>5</v>
      </c>
      <c r="M72" s="664">
        <v>204.49</v>
      </c>
    </row>
    <row r="73" spans="1:13" ht="14.4" customHeight="1" x14ac:dyDescent="0.3">
      <c r="A73" s="659" t="s">
        <v>1759</v>
      </c>
      <c r="B73" s="660" t="s">
        <v>2417</v>
      </c>
      <c r="C73" s="660" t="s">
        <v>1784</v>
      </c>
      <c r="D73" s="660" t="s">
        <v>1785</v>
      </c>
      <c r="E73" s="660" t="s">
        <v>1786</v>
      </c>
      <c r="F73" s="663">
        <v>1</v>
      </c>
      <c r="G73" s="663">
        <v>10.73</v>
      </c>
      <c r="H73" s="676">
        <v>1</v>
      </c>
      <c r="I73" s="663"/>
      <c r="J73" s="663"/>
      <c r="K73" s="676">
        <v>0</v>
      </c>
      <c r="L73" s="663">
        <v>1</v>
      </c>
      <c r="M73" s="664">
        <v>10.73</v>
      </c>
    </row>
    <row r="74" spans="1:13" ht="14.4" customHeight="1" x14ac:dyDescent="0.3">
      <c r="A74" s="659" t="s">
        <v>1759</v>
      </c>
      <c r="B74" s="660" t="s">
        <v>2413</v>
      </c>
      <c r="C74" s="660" t="s">
        <v>1959</v>
      </c>
      <c r="D74" s="660" t="s">
        <v>1960</v>
      </c>
      <c r="E74" s="660" t="s">
        <v>881</v>
      </c>
      <c r="F74" s="663">
        <v>1</v>
      </c>
      <c r="G74" s="663">
        <v>0</v>
      </c>
      <c r="H74" s="676"/>
      <c r="I74" s="663"/>
      <c r="J74" s="663"/>
      <c r="K74" s="676"/>
      <c r="L74" s="663">
        <v>1</v>
      </c>
      <c r="M74" s="664">
        <v>0</v>
      </c>
    </row>
    <row r="75" spans="1:13" ht="14.4" customHeight="1" x14ac:dyDescent="0.3">
      <c r="A75" s="659" t="s">
        <v>1760</v>
      </c>
      <c r="B75" s="660" t="s">
        <v>1690</v>
      </c>
      <c r="C75" s="660" t="s">
        <v>1401</v>
      </c>
      <c r="D75" s="660" t="s">
        <v>1691</v>
      </c>
      <c r="E75" s="660" t="s">
        <v>1692</v>
      </c>
      <c r="F75" s="663"/>
      <c r="G75" s="663"/>
      <c r="H75" s="676">
        <v>0</v>
      </c>
      <c r="I75" s="663">
        <v>16</v>
      </c>
      <c r="J75" s="663">
        <v>2686.2100000000005</v>
      </c>
      <c r="K75" s="676">
        <v>1</v>
      </c>
      <c r="L75" s="663">
        <v>16</v>
      </c>
      <c r="M75" s="664">
        <v>2686.2100000000005</v>
      </c>
    </row>
    <row r="76" spans="1:13" ht="14.4" customHeight="1" x14ac:dyDescent="0.3">
      <c r="A76" s="659" t="s">
        <v>1760</v>
      </c>
      <c r="B76" s="660" t="s">
        <v>1690</v>
      </c>
      <c r="C76" s="660" t="s">
        <v>1790</v>
      </c>
      <c r="D76" s="660" t="s">
        <v>1691</v>
      </c>
      <c r="E76" s="660" t="s">
        <v>1692</v>
      </c>
      <c r="F76" s="663">
        <v>1</v>
      </c>
      <c r="G76" s="663">
        <v>156.86000000000001</v>
      </c>
      <c r="H76" s="676">
        <v>1</v>
      </c>
      <c r="I76" s="663"/>
      <c r="J76" s="663"/>
      <c r="K76" s="676">
        <v>0</v>
      </c>
      <c r="L76" s="663">
        <v>1</v>
      </c>
      <c r="M76" s="664">
        <v>156.86000000000001</v>
      </c>
    </row>
    <row r="77" spans="1:13" ht="14.4" customHeight="1" x14ac:dyDescent="0.3">
      <c r="A77" s="659" t="s">
        <v>1760</v>
      </c>
      <c r="B77" s="660" t="s">
        <v>1695</v>
      </c>
      <c r="C77" s="660" t="s">
        <v>1463</v>
      </c>
      <c r="D77" s="660" t="s">
        <v>1464</v>
      </c>
      <c r="E77" s="660" t="s">
        <v>1696</v>
      </c>
      <c r="F77" s="663"/>
      <c r="G77" s="663"/>
      <c r="H77" s="676">
        <v>0</v>
      </c>
      <c r="I77" s="663">
        <v>4</v>
      </c>
      <c r="J77" s="663">
        <v>736.88</v>
      </c>
      <c r="K77" s="676">
        <v>1</v>
      </c>
      <c r="L77" s="663">
        <v>4</v>
      </c>
      <c r="M77" s="664">
        <v>736.88</v>
      </c>
    </row>
    <row r="78" spans="1:13" ht="14.4" customHeight="1" x14ac:dyDescent="0.3">
      <c r="A78" s="659" t="s">
        <v>1760</v>
      </c>
      <c r="B78" s="660" t="s">
        <v>1699</v>
      </c>
      <c r="C78" s="660" t="s">
        <v>1475</v>
      </c>
      <c r="D78" s="660" t="s">
        <v>1476</v>
      </c>
      <c r="E78" s="660" t="s">
        <v>1477</v>
      </c>
      <c r="F78" s="663"/>
      <c r="G78" s="663"/>
      <c r="H78" s="676">
        <v>0</v>
      </c>
      <c r="I78" s="663">
        <v>9</v>
      </c>
      <c r="J78" s="663">
        <v>1386.09</v>
      </c>
      <c r="K78" s="676">
        <v>1</v>
      </c>
      <c r="L78" s="663">
        <v>9</v>
      </c>
      <c r="M78" s="664">
        <v>1386.09</v>
      </c>
    </row>
    <row r="79" spans="1:13" ht="14.4" customHeight="1" x14ac:dyDescent="0.3">
      <c r="A79" s="659" t="s">
        <v>1760</v>
      </c>
      <c r="B79" s="660" t="s">
        <v>1705</v>
      </c>
      <c r="C79" s="660" t="s">
        <v>1494</v>
      </c>
      <c r="D79" s="660" t="s">
        <v>1491</v>
      </c>
      <c r="E79" s="660" t="s">
        <v>1709</v>
      </c>
      <c r="F79" s="663"/>
      <c r="G79" s="663"/>
      <c r="H79" s="676">
        <v>0</v>
      </c>
      <c r="I79" s="663">
        <v>1</v>
      </c>
      <c r="J79" s="663">
        <v>782.22</v>
      </c>
      <c r="K79" s="676">
        <v>1</v>
      </c>
      <c r="L79" s="663">
        <v>1</v>
      </c>
      <c r="M79" s="664">
        <v>782.22</v>
      </c>
    </row>
    <row r="80" spans="1:13" ht="14.4" customHeight="1" x14ac:dyDescent="0.3">
      <c r="A80" s="659" t="s">
        <v>1760</v>
      </c>
      <c r="B80" s="660" t="s">
        <v>1710</v>
      </c>
      <c r="C80" s="660" t="s">
        <v>1793</v>
      </c>
      <c r="D80" s="660" t="s">
        <v>665</v>
      </c>
      <c r="E80" s="660" t="s">
        <v>1794</v>
      </c>
      <c r="F80" s="663"/>
      <c r="G80" s="663"/>
      <c r="H80" s="676">
        <v>0</v>
      </c>
      <c r="I80" s="663">
        <v>1</v>
      </c>
      <c r="J80" s="663">
        <v>25.32</v>
      </c>
      <c r="K80" s="676">
        <v>1</v>
      </c>
      <c r="L80" s="663">
        <v>1</v>
      </c>
      <c r="M80" s="664">
        <v>25.32</v>
      </c>
    </row>
    <row r="81" spans="1:13" ht="14.4" customHeight="1" x14ac:dyDescent="0.3">
      <c r="A81" s="659" t="s">
        <v>1760</v>
      </c>
      <c r="B81" s="660" t="s">
        <v>1710</v>
      </c>
      <c r="C81" s="660" t="s">
        <v>1235</v>
      </c>
      <c r="D81" s="660" t="s">
        <v>665</v>
      </c>
      <c r="E81" s="660" t="s">
        <v>1711</v>
      </c>
      <c r="F81" s="663"/>
      <c r="G81" s="663"/>
      <c r="H81" s="676">
        <v>0</v>
      </c>
      <c r="I81" s="663">
        <v>3</v>
      </c>
      <c r="J81" s="663">
        <v>243.88</v>
      </c>
      <c r="K81" s="676">
        <v>1</v>
      </c>
      <c r="L81" s="663">
        <v>3</v>
      </c>
      <c r="M81" s="664">
        <v>243.88</v>
      </c>
    </row>
    <row r="82" spans="1:13" ht="14.4" customHeight="1" x14ac:dyDescent="0.3">
      <c r="A82" s="659" t="s">
        <v>1760</v>
      </c>
      <c r="B82" s="660" t="s">
        <v>1712</v>
      </c>
      <c r="C82" s="660" t="s">
        <v>2032</v>
      </c>
      <c r="D82" s="660" t="s">
        <v>2033</v>
      </c>
      <c r="E82" s="660" t="s">
        <v>2034</v>
      </c>
      <c r="F82" s="663">
        <v>1</v>
      </c>
      <c r="G82" s="663">
        <v>32.74</v>
      </c>
      <c r="H82" s="676">
        <v>1</v>
      </c>
      <c r="I82" s="663"/>
      <c r="J82" s="663"/>
      <c r="K82" s="676">
        <v>0</v>
      </c>
      <c r="L82" s="663">
        <v>1</v>
      </c>
      <c r="M82" s="664">
        <v>32.74</v>
      </c>
    </row>
    <row r="83" spans="1:13" ht="14.4" customHeight="1" x14ac:dyDescent="0.3">
      <c r="A83" s="659" t="s">
        <v>1761</v>
      </c>
      <c r="B83" s="660" t="s">
        <v>1690</v>
      </c>
      <c r="C83" s="660" t="s">
        <v>1556</v>
      </c>
      <c r="D83" s="660" t="s">
        <v>1733</v>
      </c>
      <c r="E83" s="660" t="s">
        <v>1734</v>
      </c>
      <c r="F83" s="663"/>
      <c r="G83" s="663"/>
      <c r="H83" s="676">
        <v>0</v>
      </c>
      <c r="I83" s="663">
        <v>40</v>
      </c>
      <c r="J83" s="663">
        <v>8244.8000000000011</v>
      </c>
      <c r="K83" s="676">
        <v>1</v>
      </c>
      <c r="L83" s="663">
        <v>40</v>
      </c>
      <c r="M83" s="664">
        <v>8244.8000000000011</v>
      </c>
    </row>
    <row r="84" spans="1:13" ht="14.4" customHeight="1" x14ac:dyDescent="0.3">
      <c r="A84" s="659" t="s">
        <v>1761</v>
      </c>
      <c r="B84" s="660" t="s">
        <v>1690</v>
      </c>
      <c r="C84" s="660" t="s">
        <v>2042</v>
      </c>
      <c r="D84" s="660" t="s">
        <v>1858</v>
      </c>
      <c r="E84" s="660" t="s">
        <v>2043</v>
      </c>
      <c r="F84" s="663">
        <v>2</v>
      </c>
      <c r="G84" s="663">
        <v>0</v>
      </c>
      <c r="H84" s="676"/>
      <c r="I84" s="663"/>
      <c r="J84" s="663"/>
      <c r="K84" s="676"/>
      <c r="L84" s="663">
        <v>2</v>
      </c>
      <c r="M84" s="664">
        <v>0</v>
      </c>
    </row>
    <row r="85" spans="1:13" ht="14.4" customHeight="1" x14ac:dyDescent="0.3">
      <c r="A85" s="659" t="s">
        <v>1761</v>
      </c>
      <c r="B85" s="660" t="s">
        <v>1699</v>
      </c>
      <c r="C85" s="660" t="s">
        <v>1475</v>
      </c>
      <c r="D85" s="660" t="s">
        <v>1476</v>
      </c>
      <c r="E85" s="660" t="s">
        <v>1477</v>
      </c>
      <c r="F85" s="663"/>
      <c r="G85" s="663"/>
      <c r="H85" s="676">
        <v>0</v>
      </c>
      <c r="I85" s="663">
        <v>30</v>
      </c>
      <c r="J85" s="663">
        <v>4620.3</v>
      </c>
      <c r="K85" s="676">
        <v>1</v>
      </c>
      <c r="L85" s="663">
        <v>30</v>
      </c>
      <c r="M85" s="664">
        <v>4620.3</v>
      </c>
    </row>
    <row r="86" spans="1:13" ht="14.4" customHeight="1" x14ac:dyDescent="0.3">
      <c r="A86" s="659" t="s">
        <v>1761</v>
      </c>
      <c r="B86" s="660" t="s">
        <v>1699</v>
      </c>
      <c r="C86" s="660" t="s">
        <v>2045</v>
      </c>
      <c r="D86" s="660" t="s">
        <v>1476</v>
      </c>
      <c r="E86" s="660" t="s">
        <v>1477</v>
      </c>
      <c r="F86" s="663">
        <v>12</v>
      </c>
      <c r="G86" s="663">
        <v>1848.12</v>
      </c>
      <c r="H86" s="676">
        <v>1</v>
      </c>
      <c r="I86" s="663"/>
      <c r="J86" s="663"/>
      <c r="K86" s="676">
        <v>0</v>
      </c>
      <c r="L86" s="663">
        <v>12</v>
      </c>
      <c r="M86" s="664">
        <v>1848.12</v>
      </c>
    </row>
    <row r="87" spans="1:13" ht="14.4" customHeight="1" x14ac:dyDescent="0.3">
      <c r="A87" s="659" t="s">
        <v>1762</v>
      </c>
      <c r="B87" s="660" t="s">
        <v>1690</v>
      </c>
      <c r="C87" s="660" t="s">
        <v>1401</v>
      </c>
      <c r="D87" s="660" t="s">
        <v>1691</v>
      </c>
      <c r="E87" s="660" t="s">
        <v>1692</v>
      </c>
      <c r="F87" s="663"/>
      <c r="G87" s="663"/>
      <c r="H87" s="676">
        <v>0</v>
      </c>
      <c r="I87" s="663">
        <v>65</v>
      </c>
      <c r="J87" s="663">
        <v>16548.100000000002</v>
      </c>
      <c r="K87" s="676">
        <v>1</v>
      </c>
      <c r="L87" s="663">
        <v>65</v>
      </c>
      <c r="M87" s="664">
        <v>16548.100000000002</v>
      </c>
    </row>
    <row r="88" spans="1:13" ht="14.4" customHeight="1" x14ac:dyDescent="0.3">
      <c r="A88" s="659" t="s">
        <v>1762</v>
      </c>
      <c r="B88" s="660" t="s">
        <v>1690</v>
      </c>
      <c r="C88" s="660" t="s">
        <v>1556</v>
      </c>
      <c r="D88" s="660" t="s">
        <v>1733</v>
      </c>
      <c r="E88" s="660" t="s">
        <v>1734</v>
      </c>
      <c r="F88" s="663"/>
      <c r="G88" s="663"/>
      <c r="H88" s="676">
        <v>0</v>
      </c>
      <c r="I88" s="663">
        <v>1</v>
      </c>
      <c r="J88" s="663">
        <v>151.61000000000001</v>
      </c>
      <c r="K88" s="676">
        <v>1</v>
      </c>
      <c r="L88" s="663">
        <v>1</v>
      </c>
      <c r="M88" s="664">
        <v>151.61000000000001</v>
      </c>
    </row>
    <row r="89" spans="1:13" ht="14.4" customHeight="1" x14ac:dyDescent="0.3">
      <c r="A89" s="659" t="s">
        <v>1762</v>
      </c>
      <c r="B89" s="660" t="s">
        <v>1695</v>
      </c>
      <c r="C89" s="660" t="s">
        <v>1863</v>
      </c>
      <c r="D89" s="660" t="s">
        <v>1864</v>
      </c>
      <c r="E89" s="660" t="s">
        <v>1865</v>
      </c>
      <c r="F89" s="663"/>
      <c r="G89" s="663"/>
      <c r="H89" s="676">
        <v>0</v>
      </c>
      <c r="I89" s="663">
        <v>1</v>
      </c>
      <c r="J89" s="663">
        <v>138.16</v>
      </c>
      <c r="K89" s="676">
        <v>1</v>
      </c>
      <c r="L89" s="663">
        <v>1</v>
      </c>
      <c r="M89" s="664">
        <v>138.16</v>
      </c>
    </row>
    <row r="90" spans="1:13" ht="14.4" customHeight="1" x14ac:dyDescent="0.3">
      <c r="A90" s="659" t="s">
        <v>1762</v>
      </c>
      <c r="B90" s="660" t="s">
        <v>1695</v>
      </c>
      <c r="C90" s="660" t="s">
        <v>1463</v>
      </c>
      <c r="D90" s="660" t="s">
        <v>1464</v>
      </c>
      <c r="E90" s="660" t="s">
        <v>1696</v>
      </c>
      <c r="F90" s="663"/>
      <c r="G90" s="663"/>
      <c r="H90" s="676">
        <v>0</v>
      </c>
      <c r="I90" s="663">
        <v>9</v>
      </c>
      <c r="J90" s="663">
        <v>1657.98</v>
      </c>
      <c r="K90" s="676">
        <v>1</v>
      </c>
      <c r="L90" s="663">
        <v>9</v>
      </c>
      <c r="M90" s="664">
        <v>1657.98</v>
      </c>
    </row>
    <row r="91" spans="1:13" ht="14.4" customHeight="1" x14ac:dyDescent="0.3">
      <c r="A91" s="659" t="s">
        <v>1762</v>
      </c>
      <c r="B91" s="660" t="s">
        <v>1699</v>
      </c>
      <c r="C91" s="660" t="s">
        <v>1475</v>
      </c>
      <c r="D91" s="660" t="s">
        <v>1476</v>
      </c>
      <c r="E91" s="660" t="s">
        <v>1477</v>
      </c>
      <c r="F91" s="663"/>
      <c r="G91" s="663"/>
      <c r="H91" s="676">
        <v>0</v>
      </c>
      <c r="I91" s="663">
        <v>19</v>
      </c>
      <c r="J91" s="663">
        <v>2926.1900000000005</v>
      </c>
      <c r="K91" s="676">
        <v>1</v>
      </c>
      <c r="L91" s="663">
        <v>19</v>
      </c>
      <c r="M91" s="664">
        <v>2926.1900000000005</v>
      </c>
    </row>
    <row r="92" spans="1:13" ht="14.4" customHeight="1" x14ac:dyDescent="0.3">
      <c r="A92" s="659" t="s">
        <v>1762</v>
      </c>
      <c r="B92" s="660" t="s">
        <v>1710</v>
      </c>
      <c r="C92" s="660" t="s">
        <v>1793</v>
      </c>
      <c r="D92" s="660" t="s">
        <v>665</v>
      </c>
      <c r="E92" s="660" t="s">
        <v>1794</v>
      </c>
      <c r="F92" s="663"/>
      <c r="G92" s="663"/>
      <c r="H92" s="676">
        <v>0</v>
      </c>
      <c r="I92" s="663">
        <v>3</v>
      </c>
      <c r="J92" s="663">
        <v>126.4</v>
      </c>
      <c r="K92" s="676">
        <v>1</v>
      </c>
      <c r="L92" s="663">
        <v>3</v>
      </c>
      <c r="M92" s="664">
        <v>126.4</v>
      </c>
    </row>
    <row r="93" spans="1:13" ht="14.4" customHeight="1" x14ac:dyDescent="0.3">
      <c r="A93" s="659" t="s">
        <v>1762</v>
      </c>
      <c r="B93" s="660" t="s">
        <v>1710</v>
      </c>
      <c r="C93" s="660" t="s">
        <v>1235</v>
      </c>
      <c r="D93" s="660" t="s">
        <v>665</v>
      </c>
      <c r="E93" s="660" t="s">
        <v>1711</v>
      </c>
      <c r="F93" s="663"/>
      <c r="G93" s="663"/>
      <c r="H93" s="676">
        <v>0</v>
      </c>
      <c r="I93" s="663">
        <v>2</v>
      </c>
      <c r="J93" s="663">
        <v>156.18</v>
      </c>
      <c r="K93" s="676">
        <v>1</v>
      </c>
      <c r="L93" s="663">
        <v>2</v>
      </c>
      <c r="M93" s="664">
        <v>156.18</v>
      </c>
    </row>
    <row r="94" spans="1:13" ht="14.4" customHeight="1" x14ac:dyDescent="0.3">
      <c r="A94" s="659" t="s">
        <v>1763</v>
      </c>
      <c r="B94" s="660" t="s">
        <v>1690</v>
      </c>
      <c r="C94" s="660" t="s">
        <v>1401</v>
      </c>
      <c r="D94" s="660" t="s">
        <v>1691</v>
      </c>
      <c r="E94" s="660" t="s">
        <v>1692</v>
      </c>
      <c r="F94" s="663"/>
      <c r="G94" s="663"/>
      <c r="H94" s="676">
        <v>0</v>
      </c>
      <c r="I94" s="663">
        <v>5</v>
      </c>
      <c r="J94" s="663">
        <v>1490.1</v>
      </c>
      <c r="K94" s="676">
        <v>1</v>
      </c>
      <c r="L94" s="663">
        <v>5</v>
      </c>
      <c r="M94" s="664">
        <v>1490.1</v>
      </c>
    </row>
    <row r="95" spans="1:13" ht="14.4" customHeight="1" x14ac:dyDescent="0.3">
      <c r="A95" s="659" t="s">
        <v>1763</v>
      </c>
      <c r="B95" s="660" t="s">
        <v>1690</v>
      </c>
      <c r="C95" s="660" t="s">
        <v>1790</v>
      </c>
      <c r="D95" s="660" t="s">
        <v>1691</v>
      </c>
      <c r="E95" s="660" t="s">
        <v>1692</v>
      </c>
      <c r="F95" s="663">
        <v>2</v>
      </c>
      <c r="G95" s="663">
        <v>666.62</v>
      </c>
      <c r="H95" s="676">
        <v>1</v>
      </c>
      <c r="I95" s="663"/>
      <c r="J95" s="663"/>
      <c r="K95" s="676">
        <v>0</v>
      </c>
      <c r="L95" s="663">
        <v>2</v>
      </c>
      <c r="M95" s="664">
        <v>666.62</v>
      </c>
    </row>
    <row r="96" spans="1:13" ht="14.4" customHeight="1" x14ac:dyDescent="0.3">
      <c r="A96" s="659" t="s">
        <v>1763</v>
      </c>
      <c r="B96" s="660" t="s">
        <v>1699</v>
      </c>
      <c r="C96" s="660" t="s">
        <v>1475</v>
      </c>
      <c r="D96" s="660" t="s">
        <v>1476</v>
      </c>
      <c r="E96" s="660" t="s">
        <v>1477</v>
      </c>
      <c r="F96" s="663"/>
      <c r="G96" s="663"/>
      <c r="H96" s="676">
        <v>0</v>
      </c>
      <c r="I96" s="663">
        <v>3</v>
      </c>
      <c r="J96" s="663">
        <v>462.03</v>
      </c>
      <c r="K96" s="676">
        <v>1</v>
      </c>
      <c r="L96" s="663">
        <v>3</v>
      </c>
      <c r="M96" s="664">
        <v>462.03</v>
      </c>
    </row>
    <row r="97" spans="1:13" ht="14.4" customHeight="1" x14ac:dyDescent="0.3">
      <c r="A97" s="659" t="s">
        <v>1764</v>
      </c>
      <c r="B97" s="660" t="s">
        <v>2418</v>
      </c>
      <c r="C97" s="660" t="s">
        <v>2116</v>
      </c>
      <c r="D97" s="660" t="s">
        <v>2117</v>
      </c>
      <c r="E97" s="660" t="s">
        <v>2419</v>
      </c>
      <c r="F97" s="663">
        <v>1</v>
      </c>
      <c r="G97" s="663">
        <v>0</v>
      </c>
      <c r="H97" s="676"/>
      <c r="I97" s="663"/>
      <c r="J97" s="663"/>
      <c r="K97" s="676"/>
      <c r="L97" s="663">
        <v>1</v>
      </c>
      <c r="M97" s="664">
        <v>0</v>
      </c>
    </row>
    <row r="98" spans="1:13" ht="14.4" customHeight="1" x14ac:dyDescent="0.3">
      <c r="A98" s="659" t="s">
        <v>1764</v>
      </c>
      <c r="B98" s="660" t="s">
        <v>1690</v>
      </c>
      <c r="C98" s="660" t="s">
        <v>1401</v>
      </c>
      <c r="D98" s="660" t="s">
        <v>1691</v>
      </c>
      <c r="E98" s="660" t="s">
        <v>1692</v>
      </c>
      <c r="F98" s="663"/>
      <c r="G98" s="663"/>
      <c r="H98" s="676">
        <v>0</v>
      </c>
      <c r="I98" s="663">
        <v>60</v>
      </c>
      <c r="J98" s="663">
        <v>16998.949999999997</v>
      </c>
      <c r="K98" s="676">
        <v>1</v>
      </c>
      <c r="L98" s="663">
        <v>60</v>
      </c>
      <c r="M98" s="664">
        <v>16998.949999999997</v>
      </c>
    </row>
    <row r="99" spans="1:13" ht="14.4" customHeight="1" x14ac:dyDescent="0.3">
      <c r="A99" s="659" t="s">
        <v>1764</v>
      </c>
      <c r="B99" s="660" t="s">
        <v>1690</v>
      </c>
      <c r="C99" s="660" t="s">
        <v>2128</v>
      </c>
      <c r="D99" s="660" t="s">
        <v>2129</v>
      </c>
      <c r="E99" s="660" t="s">
        <v>2130</v>
      </c>
      <c r="F99" s="663"/>
      <c r="G99" s="663"/>
      <c r="H99" s="676">
        <v>0</v>
      </c>
      <c r="I99" s="663">
        <v>1</v>
      </c>
      <c r="J99" s="663">
        <v>112.76</v>
      </c>
      <c r="K99" s="676">
        <v>1</v>
      </c>
      <c r="L99" s="663">
        <v>1</v>
      </c>
      <c r="M99" s="664">
        <v>112.76</v>
      </c>
    </row>
    <row r="100" spans="1:13" ht="14.4" customHeight="1" x14ac:dyDescent="0.3">
      <c r="A100" s="659" t="s">
        <v>1764</v>
      </c>
      <c r="B100" s="660" t="s">
        <v>1690</v>
      </c>
      <c r="C100" s="660" t="s">
        <v>1556</v>
      </c>
      <c r="D100" s="660" t="s">
        <v>1733</v>
      </c>
      <c r="E100" s="660" t="s">
        <v>1734</v>
      </c>
      <c r="F100" s="663"/>
      <c r="G100" s="663"/>
      <c r="H100" s="676">
        <v>0</v>
      </c>
      <c r="I100" s="663">
        <v>1</v>
      </c>
      <c r="J100" s="663">
        <v>151.61000000000001</v>
      </c>
      <c r="K100" s="676">
        <v>1</v>
      </c>
      <c r="L100" s="663">
        <v>1</v>
      </c>
      <c r="M100" s="664">
        <v>151.61000000000001</v>
      </c>
    </row>
    <row r="101" spans="1:13" ht="14.4" customHeight="1" x14ac:dyDescent="0.3">
      <c r="A101" s="659" t="s">
        <v>1764</v>
      </c>
      <c r="B101" s="660" t="s">
        <v>1690</v>
      </c>
      <c r="C101" s="660" t="s">
        <v>1790</v>
      </c>
      <c r="D101" s="660" t="s">
        <v>1691</v>
      </c>
      <c r="E101" s="660" t="s">
        <v>1692</v>
      </c>
      <c r="F101" s="663">
        <v>53</v>
      </c>
      <c r="G101" s="663">
        <v>10607.43</v>
      </c>
      <c r="H101" s="676">
        <v>1</v>
      </c>
      <c r="I101" s="663"/>
      <c r="J101" s="663"/>
      <c r="K101" s="676">
        <v>0</v>
      </c>
      <c r="L101" s="663">
        <v>53</v>
      </c>
      <c r="M101" s="664">
        <v>10607.43</v>
      </c>
    </row>
    <row r="102" spans="1:13" ht="14.4" customHeight="1" x14ac:dyDescent="0.3">
      <c r="A102" s="659" t="s">
        <v>1764</v>
      </c>
      <c r="B102" s="660" t="s">
        <v>1695</v>
      </c>
      <c r="C102" s="660" t="s">
        <v>1463</v>
      </c>
      <c r="D102" s="660" t="s">
        <v>1464</v>
      </c>
      <c r="E102" s="660" t="s">
        <v>1696</v>
      </c>
      <c r="F102" s="663"/>
      <c r="G102" s="663"/>
      <c r="H102" s="676">
        <v>0</v>
      </c>
      <c r="I102" s="663">
        <v>2</v>
      </c>
      <c r="J102" s="663">
        <v>368.44</v>
      </c>
      <c r="K102" s="676">
        <v>1</v>
      </c>
      <c r="L102" s="663">
        <v>2</v>
      </c>
      <c r="M102" s="664">
        <v>368.44</v>
      </c>
    </row>
    <row r="103" spans="1:13" ht="14.4" customHeight="1" x14ac:dyDescent="0.3">
      <c r="A103" s="659" t="s">
        <v>1764</v>
      </c>
      <c r="B103" s="660" t="s">
        <v>1699</v>
      </c>
      <c r="C103" s="660" t="s">
        <v>1475</v>
      </c>
      <c r="D103" s="660" t="s">
        <v>1476</v>
      </c>
      <c r="E103" s="660" t="s">
        <v>1477</v>
      </c>
      <c r="F103" s="663"/>
      <c r="G103" s="663"/>
      <c r="H103" s="676">
        <v>0</v>
      </c>
      <c r="I103" s="663">
        <v>48</v>
      </c>
      <c r="J103" s="663">
        <v>7392.48</v>
      </c>
      <c r="K103" s="676">
        <v>1</v>
      </c>
      <c r="L103" s="663">
        <v>48</v>
      </c>
      <c r="M103" s="664">
        <v>7392.48</v>
      </c>
    </row>
    <row r="104" spans="1:13" ht="14.4" customHeight="1" x14ac:dyDescent="0.3">
      <c r="A104" s="659" t="s">
        <v>1764</v>
      </c>
      <c r="B104" s="660" t="s">
        <v>1699</v>
      </c>
      <c r="C104" s="660" t="s">
        <v>1822</v>
      </c>
      <c r="D104" s="660" t="s">
        <v>1823</v>
      </c>
      <c r="E104" s="660" t="s">
        <v>1824</v>
      </c>
      <c r="F104" s="663"/>
      <c r="G104" s="663"/>
      <c r="H104" s="676">
        <v>0</v>
      </c>
      <c r="I104" s="663">
        <v>5</v>
      </c>
      <c r="J104" s="663">
        <v>385.05000000000007</v>
      </c>
      <c r="K104" s="676">
        <v>1</v>
      </c>
      <c r="L104" s="663">
        <v>5</v>
      </c>
      <c r="M104" s="664">
        <v>385.05000000000007</v>
      </c>
    </row>
    <row r="105" spans="1:13" ht="14.4" customHeight="1" x14ac:dyDescent="0.3">
      <c r="A105" s="659" t="s">
        <v>1764</v>
      </c>
      <c r="B105" s="660" t="s">
        <v>2416</v>
      </c>
      <c r="C105" s="660" t="s">
        <v>1969</v>
      </c>
      <c r="D105" s="660" t="s">
        <v>1970</v>
      </c>
      <c r="E105" s="660" t="s">
        <v>1971</v>
      </c>
      <c r="F105" s="663">
        <v>2</v>
      </c>
      <c r="G105" s="663">
        <v>197.68</v>
      </c>
      <c r="H105" s="676">
        <v>1</v>
      </c>
      <c r="I105" s="663"/>
      <c r="J105" s="663"/>
      <c r="K105" s="676">
        <v>0</v>
      </c>
      <c r="L105" s="663">
        <v>2</v>
      </c>
      <c r="M105" s="664">
        <v>197.68</v>
      </c>
    </row>
    <row r="106" spans="1:13" ht="14.4" customHeight="1" x14ac:dyDescent="0.3">
      <c r="A106" s="659" t="s">
        <v>1764</v>
      </c>
      <c r="B106" s="660" t="s">
        <v>1710</v>
      </c>
      <c r="C106" s="660" t="s">
        <v>1793</v>
      </c>
      <c r="D106" s="660" t="s">
        <v>665</v>
      </c>
      <c r="E106" s="660" t="s">
        <v>1794</v>
      </c>
      <c r="F106" s="663"/>
      <c r="G106" s="663"/>
      <c r="H106" s="676">
        <v>0</v>
      </c>
      <c r="I106" s="663">
        <v>22</v>
      </c>
      <c r="J106" s="663">
        <v>813.70000000000016</v>
      </c>
      <c r="K106" s="676">
        <v>1</v>
      </c>
      <c r="L106" s="663">
        <v>22</v>
      </c>
      <c r="M106" s="664">
        <v>813.70000000000016</v>
      </c>
    </row>
    <row r="107" spans="1:13" ht="14.4" customHeight="1" x14ac:dyDescent="0.3">
      <c r="A107" s="659" t="s">
        <v>1764</v>
      </c>
      <c r="B107" s="660" t="s">
        <v>1710</v>
      </c>
      <c r="C107" s="660" t="s">
        <v>1235</v>
      </c>
      <c r="D107" s="660" t="s">
        <v>665</v>
      </c>
      <c r="E107" s="660" t="s">
        <v>1711</v>
      </c>
      <c r="F107" s="663"/>
      <c r="G107" s="663"/>
      <c r="H107" s="676">
        <v>0</v>
      </c>
      <c r="I107" s="663">
        <v>6</v>
      </c>
      <c r="J107" s="663">
        <v>367.59000000000003</v>
      </c>
      <c r="K107" s="676">
        <v>1</v>
      </c>
      <c r="L107" s="663">
        <v>6</v>
      </c>
      <c r="M107" s="664">
        <v>367.59000000000003</v>
      </c>
    </row>
    <row r="108" spans="1:13" ht="14.4" customHeight="1" x14ac:dyDescent="0.3">
      <c r="A108" s="659" t="s">
        <v>1764</v>
      </c>
      <c r="B108" s="660" t="s">
        <v>1712</v>
      </c>
      <c r="C108" s="660" t="s">
        <v>2122</v>
      </c>
      <c r="D108" s="660" t="s">
        <v>2123</v>
      </c>
      <c r="E108" s="660" t="s">
        <v>1917</v>
      </c>
      <c r="F108" s="663">
        <v>1</v>
      </c>
      <c r="G108" s="663">
        <v>314.33999999999997</v>
      </c>
      <c r="H108" s="676">
        <v>1</v>
      </c>
      <c r="I108" s="663"/>
      <c r="J108" s="663"/>
      <c r="K108" s="676">
        <v>0</v>
      </c>
      <c r="L108" s="663">
        <v>1</v>
      </c>
      <c r="M108" s="664">
        <v>314.33999999999997</v>
      </c>
    </row>
    <row r="109" spans="1:13" ht="14.4" customHeight="1" x14ac:dyDescent="0.3">
      <c r="A109" s="659" t="s">
        <v>1779</v>
      </c>
      <c r="B109" s="660" t="s">
        <v>1690</v>
      </c>
      <c r="C109" s="660" t="s">
        <v>1401</v>
      </c>
      <c r="D109" s="660" t="s">
        <v>1691</v>
      </c>
      <c r="E109" s="660" t="s">
        <v>1692</v>
      </c>
      <c r="F109" s="663"/>
      <c r="G109" s="663"/>
      <c r="H109" s="676">
        <v>0</v>
      </c>
      <c r="I109" s="663">
        <v>1</v>
      </c>
      <c r="J109" s="663">
        <v>156.86000000000001</v>
      </c>
      <c r="K109" s="676">
        <v>1</v>
      </c>
      <c r="L109" s="663">
        <v>1</v>
      </c>
      <c r="M109" s="664">
        <v>156.86000000000001</v>
      </c>
    </row>
    <row r="110" spans="1:13" ht="14.4" customHeight="1" x14ac:dyDescent="0.3">
      <c r="A110" s="659" t="s">
        <v>1779</v>
      </c>
      <c r="B110" s="660" t="s">
        <v>1690</v>
      </c>
      <c r="C110" s="660" t="s">
        <v>1556</v>
      </c>
      <c r="D110" s="660" t="s">
        <v>1733</v>
      </c>
      <c r="E110" s="660" t="s">
        <v>1734</v>
      </c>
      <c r="F110" s="663"/>
      <c r="G110" s="663"/>
      <c r="H110" s="676">
        <v>0</v>
      </c>
      <c r="I110" s="663">
        <v>5</v>
      </c>
      <c r="J110" s="663">
        <v>1303.1500000000001</v>
      </c>
      <c r="K110" s="676">
        <v>1</v>
      </c>
      <c r="L110" s="663">
        <v>5</v>
      </c>
      <c r="M110" s="664">
        <v>1303.1500000000001</v>
      </c>
    </row>
    <row r="111" spans="1:13" ht="14.4" customHeight="1" x14ac:dyDescent="0.3">
      <c r="A111" s="659" t="s">
        <v>1779</v>
      </c>
      <c r="B111" s="660" t="s">
        <v>1699</v>
      </c>
      <c r="C111" s="660" t="s">
        <v>1475</v>
      </c>
      <c r="D111" s="660" t="s">
        <v>1476</v>
      </c>
      <c r="E111" s="660" t="s">
        <v>1477</v>
      </c>
      <c r="F111" s="663"/>
      <c r="G111" s="663"/>
      <c r="H111" s="676">
        <v>0</v>
      </c>
      <c r="I111" s="663">
        <v>1</v>
      </c>
      <c r="J111" s="663">
        <v>154.01</v>
      </c>
      <c r="K111" s="676">
        <v>1</v>
      </c>
      <c r="L111" s="663">
        <v>1</v>
      </c>
      <c r="M111" s="664">
        <v>154.01</v>
      </c>
    </row>
    <row r="112" spans="1:13" ht="14.4" customHeight="1" x14ac:dyDescent="0.3">
      <c r="A112" s="659" t="s">
        <v>1765</v>
      </c>
      <c r="B112" s="660" t="s">
        <v>1690</v>
      </c>
      <c r="C112" s="660" t="s">
        <v>1401</v>
      </c>
      <c r="D112" s="660" t="s">
        <v>1691</v>
      </c>
      <c r="E112" s="660" t="s">
        <v>1692</v>
      </c>
      <c r="F112" s="663"/>
      <c r="G112" s="663"/>
      <c r="H112" s="676">
        <v>0</v>
      </c>
      <c r="I112" s="663">
        <v>80</v>
      </c>
      <c r="J112" s="663">
        <v>21371.300000000007</v>
      </c>
      <c r="K112" s="676">
        <v>1</v>
      </c>
      <c r="L112" s="663">
        <v>80</v>
      </c>
      <c r="M112" s="664">
        <v>21371.300000000007</v>
      </c>
    </row>
    <row r="113" spans="1:13" ht="14.4" customHeight="1" x14ac:dyDescent="0.3">
      <c r="A113" s="659" t="s">
        <v>1765</v>
      </c>
      <c r="B113" s="660" t="s">
        <v>1690</v>
      </c>
      <c r="C113" s="660" t="s">
        <v>1556</v>
      </c>
      <c r="D113" s="660" t="s">
        <v>1733</v>
      </c>
      <c r="E113" s="660" t="s">
        <v>1734</v>
      </c>
      <c r="F113" s="663"/>
      <c r="G113" s="663"/>
      <c r="H113" s="676">
        <v>0</v>
      </c>
      <c r="I113" s="663">
        <v>4</v>
      </c>
      <c r="J113" s="663">
        <v>1151.54</v>
      </c>
      <c r="K113" s="676">
        <v>1</v>
      </c>
      <c r="L113" s="663">
        <v>4</v>
      </c>
      <c r="M113" s="664">
        <v>1151.54</v>
      </c>
    </row>
    <row r="114" spans="1:13" ht="14.4" customHeight="1" x14ac:dyDescent="0.3">
      <c r="A114" s="659" t="s">
        <v>1765</v>
      </c>
      <c r="B114" s="660" t="s">
        <v>1695</v>
      </c>
      <c r="C114" s="660" t="s">
        <v>1463</v>
      </c>
      <c r="D114" s="660" t="s">
        <v>1464</v>
      </c>
      <c r="E114" s="660" t="s">
        <v>1696</v>
      </c>
      <c r="F114" s="663"/>
      <c r="G114" s="663"/>
      <c r="H114" s="676">
        <v>0</v>
      </c>
      <c r="I114" s="663">
        <v>5</v>
      </c>
      <c r="J114" s="663">
        <v>915.15000000000009</v>
      </c>
      <c r="K114" s="676">
        <v>1</v>
      </c>
      <c r="L114" s="663">
        <v>5</v>
      </c>
      <c r="M114" s="664">
        <v>915.15000000000009</v>
      </c>
    </row>
    <row r="115" spans="1:13" ht="14.4" customHeight="1" x14ac:dyDescent="0.3">
      <c r="A115" s="659" t="s">
        <v>1765</v>
      </c>
      <c r="B115" s="660" t="s">
        <v>2410</v>
      </c>
      <c r="C115" s="660" t="s">
        <v>2135</v>
      </c>
      <c r="D115" s="660" t="s">
        <v>2136</v>
      </c>
      <c r="E115" s="660" t="s">
        <v>2137</v>
      </c>
      <c r="F115" s="663"/>
      <c r="G115" s="663"/>
      <c r="H115" s="676">
        <v>0</v>
      </c>
      <c r="I115" s="663">
        <v>1</v>
      </c>
      <c r="J115" s="663">
        <v>116.8</v>
      </c>
      <c r="K115" s="676">
        <v>1</v>
      </c>
      <c r="L115" s="663">
        <v>1</v>
      </c>
      <c r="M115" s="664">
        <v>116.8</v>
      </c>
    </row>
    <row r="116" spans="1:13" ht="14.4" customHeight="1" x14ac:dyDescent="0.3">
      <c r="A116" s="659" t="s">
        <v>1765</v>
      </c>
      <c r="B116" s="660" t="s">
        <v>2409</v>
      </c>
      <c r="C116" s="660" t="s">
        <v>2132</v>
      </c>
      <c r="D116" s="660" t="s">
        <v>2133</v>
      </c>
      <c r="E116" s="660" t="s">
        <v>2134</v>
      </c>
      <c r="F116" s="663"/>
      <c r="G116" s="663"/>
      <c r="H116" s="676">
        <v>0</v>
      </c>
      <c r="I116" s="663">
        <v>6</v>
      </c>
      <c r="J116" s="663">
        <v>750.84</v>
      </c>
      <c r="K116" s="676">
        <v>1</v>
      </c>
      <c r="L116" s="663">
        <v>6</v>
      </c>
      <c r="M116" s="664">
        <v>750.84</v>
      </c>
    </row>
    <row r="117" spans="1:13" ht="14.4" customHeight="1" x14ac:dyDescent="0.3">
      <c r="A117" s="659" t="s">
        <v>1765</v>
      </c>
      <c r="B117" s="660" t="s">
        <v>1699</v>
      </c>
      <c r="C117" s="660" t="s">
        <v>1475</v>
      </c>
      <c r="D117" s="660" t="s">
        <v>1476</v>
      </c>
      <c r="E117" s="660" t="s">
        <v>1477</v>
      </c>
      <c r="F117" s="663"/>
      <c r="G117" s="663"/>
      <c r="H117" s="676">
        <v>0</v>
      </c>
      <c r="I117" s="663">
        <v>41</v>
      </c>
      <c r="J117" s="663">
        <v>6314.4099999999989</v>
      </c>
      <c r="K117" s="676">
        <v>1</v>
      </c>
      <c r="L117" s="663">
        <v>41</v>
      </c>
      <c r="M117" s="664">
        <v>6314.4099999999989</v>
      </c>
    </row>
    <row r="118" spans="1:13" ht="14.4" customHeight="1" x14ac:dyDescent="0.3">
      <c r="A118" s="659" t="s">
        <v>1765</v>
      </c>
      <c r="B118" s="660" t="s">
        <v>1699</v>
      </c>
      <c r="C118" s="660" t="s">
        <v>1822</v>
      </c>
      <c r="D118" s="660" t="s">
        <v>1823</v>
      </c>
      <c r="E118" s="660" t="s">
        <v>1824</v>
      </c>
      <c r="F118" s="663"/>
      <c r="G118" s="663"/>
      <c r="H118" s="676">
        <v>0</v>
      </c>
      <c r="I118" s="663">
        <v>2</v>
      </c>
      <c r="J118" s="663">
        <v>154.02000000000001</v>
      </c>
      <c r="K118" s="676">
        <v>1</v>
      </c>
      <c r="L118" s="663">
        <v>2</v>
      </c>
      <c r="M118" s="664">
        <v>154.02000000000001</v>
      </c>
    </row>
    <row r="119" spans="1:13" ht="14.4" customHeight="1" x14ac:dyDescent="0.3">
      <c r="A119" s="659" t="s">
        <v>1765</v>
      </c>
      <c r="B119" s="660" t="s">
        <v>1699</v>
      </c>
      <c r="C119" s="660" t="s">
        <v>1479</v>
      </c>
      <c r="D119" s="660" t="s">
        <v>1700</v>
      </c>
      <c r="E119" s="660" t="s">
        <v>1701</v>
      </c>
      <c r="F119" s="663"/>
      <c r="G119" s="663"/>
      <c r="H119" s="676">
        <v>0</v>
      </c>
      <c r="I119" s="663">
        <v>1</v>
      </c>
      <c r="J119" s="663">
        <v>82.92</v>
      </c>
      <c r="K119" s="676">
        <v>1</v>
      </c>
      <c r="L119" s="663">
        <v>1</v>
      </c>
      <c r="M119" s="664">
        <v>82.92</v>
      </c>
    </row>
    <row r="120" spans="1:13" ht="14.4" customHeight="1" x14ac:dyDescent="0.3">
      <c r="A120" s="659" t="s">
        <v>1765</v>
      </c>
      <c r="B120" s="660" t="s">
        <v>1710</v>
      </c>
      <c r="C120" s="660" t="s">
        <v>1793</v>
      </c>
      <c r="D120" s="660" t="s">
        <v>665</v>
      </c>
      <c r="E120" s="660" t="s">
        <v>1794</v>
      </c>
      <c r="F120" s="663"/>
      <c r="G120" s="663"/>
      <c r="H120" s="676">
        <v>0</v>
      </c>
      <c r="I120" s="663">
        <v>10</v>
      </c>
      <c r="J120" s="663">
        <v>423.05</v>
      </c>
      <c r="K120" s="676">
        <v>1</v>
      </c>
      <c r="L120" s="663">
        <v>10</v>
      </c>
      <c r="M120" s="664">
        <v>423.05</v>
      </c>
    </row>
    <row r="121" spans="1:13" ht="14.4" customHeight="1" x14ac:dyDescent="0.3">
      <c r="A121" s="659" t="s">
        <v>1765</v>
      </c>
      <c r="B121" s="660" t="s">
        <v>1710</v>
      </c>
      <c r="C121" s="660" t="s">
        <v>1235</v>
      </c>
      <c r="D121" s="660" t="s">
        <v>665</v>
      </c>
      <c r="E121" s="660" t="s">
        <v>1711</v>
      </c>
      <c r="F121" s="663"/>
      <c r="G121" s="663"/>
      <c r="H121" s="676">
        <v>0</v>
      </c>
      <c r="I121" s="663">
        <v>1</v>
      </c>
      <c r="J121" s="663">
        <v>96.63</v>
      </c>
      <c r="K121" s="676">
        <v>1</v>
      </c>
      <c r="L121" s="663">
        <v>1</v>
      </c>
      <c r="M121" s="664">
        <v>96.63</v>
      </c>
    </row>
    <row r="122" spans="1:13" ht="14.4" customHeight="1" x14ac:dyDescent="0.3">
      <c r="A122" s="659" t="s">
        <v>1766</v>
      </c>
      <c r="B122" s="660" t="s">
        <v>1690</v>
      </c>
      <c r="C122" s="660" t="s">
        <v>1401</v>
      </c>
      <c r="D122" s="660" t="s">
        <v>1691</v>
      </c>
      <c r="E122" s="660" t="s">
        <v>1692</v>
      </c>
      <c r="F122" s="663"/>
      <c r="G122" s="663"/>
      <c r="H122" s="676">
        <v>0</v>
      </c>
      <c r="I122" s="663">
        <v>11</v>
      </c>
      <c r="J122" s="663">
        <v>2254.81</v>
      </c>
      <c r="K122" s="676">
        <v>1</v>
      </c>
      <c r="L122" s="663">
        <v>11</v>
      </c>
      <c r="M122" s="664">
        <v>2254.81</v>
      </c>
    </row>
    <row r="123" spans="1:13" ht="14.4" customHeight="1" x14ac:dyDescent="0.3">
      <c r="A123" s="659" t="s">
        <v>1766</v>
      </c>
      <c r="B123" s="660" t="s">
        <v>1699</v>
      </c>
      <c r="C123" s="660" t="s">
        <v>1822</v>
      </c>
      <c r="D123" s="660" t="s">
        <v>1823</v>
      </c>
      <c r="E123" s="660" t="s">
        <v>1824</v>
      </c>
      <c r="F123" s="663"/>
      <c r="G123" s="663"/>
      <c r="H123" s="676">
        <v>0</v>
      </c>
      <c r="I123" s="663">
        <v>1</v>
      </c>
      <c r="J123" s="663">
        <v>77.010000000000005</v>
      </c>
      <c r="K123" s="676">
        <v>1</v>
      </c>
      <c r="L123" s="663">
        <v>1</v>
      </c>
      <c r="M123" s="664">
        <v>77.010000000000005</v>
      </c>
    </row>
    <row r="124" spans="1:13" ht="14.4" customHeight="1" x14ac:dyDescent="0.3">
      <c r="A124" s="659" t="s">
        <v>1766</v>
      </c>
      <c r="B124" s="660" t="s">
        <v>1699</v>
      </c>
      <c r="C124" s="660" t="s">
        <v>2374</v>
      </c>
      <c r="D124" s="660" t="s">
        <v>1476</v>
      </c>
      <c r="E124" s="660" t="s">
        <v>2375</v>
      </c>
      <c r="F124" s="663">
        <v>1</v>
      </c>
      <c r="G124" s="663">
        <v>0</v>
      </c>
      <c r="H124" s="676"/>
      <c r="I124" s="663"/>
      <c r="J124" s="663"/>
      <c r="K124" s="676"/>
      <c r="L124" s="663">
        <v>1</v>
      </c>
      <c r="M124" s="664">
        <v>0</v>
      </c>
    </row>
    <row r="125" spans="1:13" ht="14.4" customHeight="1" x14ac:dyDescent="0.3">
      <c r="A125" s="659" t="s">
        <v>1767</v>
      </c>
      <c r="B125" s="660" t="s">
        <v>2420</v>
      </c>
      <c r="C125" s="660" t="s">
        <v>2172</v>
      </c>
      <c r="D125" s="660" t="s">
        <v>2173</v>
      </c>
      <c r="E125" s="660" t="s">
        <v>2174</v>
      </c>
      <c r="F125" s="663">
        <v>1</v>
      </c>
      <c r="G125" s="663">
        <v>200.07</v>
      </c>
      <c r="H125" s="676">
        <v>1</v>
      </c>
      <c r="I125" s="663"/>
      <c r="J125" s="663"/>
      <c r="K125" s="676">
        <v>0</v>
      </c>
      <c r="L125" s="663">
        <v>1</v>
      </c>
      <c r="M125" s="664">
        <v>200.07</v>
      </c>
    </row>
    <row r="126" spans="1:13" ht="14.4" customHeight="1" x14ac:dyDescent="0.3">
      <c r="A126" s="659" t="s">
        <v>1767</v>
      </c>
      <c r="B126" s="660" t="s">
        <v>1675</v>
      </c>
      <c r="C126" s="660" t="s">
        <v>1242</v>
      </c>
      <c r="D126" s="660" t="s">
        <v>1676</v>
      </c>
      <c r="E126" s="660" t="s">
        <v>836</v>
      </c>
      <c r="F126" s="663"/>
      <c r="G126" s="663"/>
      <c r="H126" s="676">
        <v>0</v>
      </c>
      <c r="I126" s="663">
        <v>1</v>
      </c>
      <c r="J126" s="663">
        <v>100.92</v>
      </c>
      <c r="K126" s="676">
        <v>1</v>
      </c>
      <c r="L126" s="663">
        <v>1</v>
      </c>
      <c r="M126" s="664">
        <v>100.92</v>
      </c>
    </row>
    <row r="127" spans="1:13" ht="14.4" customHeight="1" x14ac:dyDescent="0.3">
      <c r="A127" s="659" t="s">
        <v>1767</v>
      </c>
      <c r="B127" s="660" t="s">
        <v>1690</v>
      </c>
      <c r="C127" s="660" t="s">
        <v>1401</v>
      </c>
      <c r="D127" s="660" t="s">
        <v>1691</v>
      </c>
      <c r="E127" s="660" t="s">
        <v>1692</v>
      </c>
      <c r="F127" s="663"/>
      <c r="G127" s="663"/>
      <c r="H127" s="676">
        <v>0</v>
      </c>
      <c r="I127" s="663">
        <v>21</v>
      </c>
      <c r="J127" s="663">
        <v>4352.76</v>
      </c>
      <c r="K127" s="676">
        <v>1</v>
      </c>
      <c r="L127" s="663">
        <v>21</v>
      </c>
      <c r="M127" s="664">
        <v>4352.76</v>
      </c>
    </row>
    <row r="128" spans="1:13" ht="14.4" customHeight="1" x14ac:dyDescent="0.3">
      <c r="A128" s="659" t="s">
        <v>1767</v>
      </c>
      <c r="B128" s="660" t="s">
        <v>1690</v>
      </c>
      <c r="C128" s="660" t="s">
        <v>2146</v>
      </c>
      <c r="D128" s="660" t="s">
        <v>2147</v>
      </c>
      <c r="E128" s="660" t="s">
        <v>2148</v>
      </c>
      <c r="F128" s="663"/>
      <c r="G128" s="663"/>
      <c r="H128" s="676">
        <v>0</v>
      </c>
      <c r="I128" s="663">
        <v>1</v>
      </c>
      <c r="J128" s="663">
        <v>79.36</v>
      </c>
      <c r="K128" s="676">
        <v>1</v>
      </c>
      <c r="L128" s="663">
        <v>1</v>
      </c>
      <c r="M128" s="664">
        <v>79.36</v>
      </c>
    </row>
    <row r="129" spans="1:13" ht="14.4" customHeight="1" x14ac:dyDescent="0.3">
      <c r="A129" s="659" t="s">
        <v>1767</v>
      </c>
      <c r="B129" s="660" t="s">
        <v>1690</v>
      </c>
      <c r="C129" s="660" t="s">
        <v>1556</v>
      </c>
      <c r="D129" s="660" t="s">
        <v>1733</v>
      </c>
      <c r="E129" s="660" t="s">
        <v>1734</v>
      </c>
      <c r="F129" s="663"/>
      <c r="G129" s="663"/>
      <c r="H129" s="676">
        <v>0</v>
      </c>
      <c r="I129" s="663">
        <v>1</v>
      </c>
      <c r="J129" s="663">
        <v>151.61000000000001</v>
      </c>
      <c r="K129" s="676">
        <v>1</v>
      </c>
      <c r="L129" s="663">
        <v>1</v>
      </c>
      <c r="M129" s="664">
        <v>151.61000000000001</v>
      </c>
    </row>
    <row r="130" spans="1:13" ht="14.4" customHeight="1" x14ac:dyDescent="0.3">
      <c r="A130" s="659" t="s">
        <v>1767</v>
      </c>
      <c r="B130" s="660" t="s">
        <v>1695</v>
      </c>
      <c r="C130" s="660" t="s">
        <v>1463</v>
      </c>
      <c r="D130" s="660" t="s">
        <v>1464</v>
      </c>
      <c r="E130" s="660" t="s">
        <v>1696</v>
      </c>
      <c r="F130" s="663"/>
      <c r="G130" s="663"/>
      <c r="H130" s="676">
        <v>0</v>
      </c>
      <c r="I130" s="663">
        <v>3</v>
      </c>
      <c r="J130" s="663">
        <v>552.66</v>
      </c>
      <c r="K130" s="676">
        <v>1</v>
      </c>
      <c r="L130" s="663">
        <v>3</v>
      </c>
      <c r="M130" s="664">
        <v>552.66</v>
      </c>
    </row>
    <row r="131" spans="1:13" ht="14.4" customHeight="1" x14ac:dyDescent="0.3">
      <c r="A131" s="659" t="s">
        <v>1767</v>
      </c>
      <c r="B131" s="660" t="s">
        <v>1699</v>
      </c>
      <c r="C131" s="660" t="s">
        <v>1475</v>
      </c>
      <c r="D131" s="660" t="s">
        <v>1476</v>
      </c>
      <c r="E131" s="660" t="s">
        <v>1477</v>
      </c>
      <c r="F131" s="663"/>
      <c r="G131" s="663"/>
      <c r="H131" s="676">
        <v>0</v>
      </c>
      <c r="I131" s="663">
        <v>16</v>
      </c>
      <c r="J131" s="663">
        <v>2464.16</v>
      </c>
      <c r="K131" s="676">
        <v>1</v>
      </c>
      <c r="L131" s="663">
        <v>16</v>
      </c>
      <c r="M131" s="664">
        <v>2464.16</v>
      </c>
    </row>
    <row r="132" spans="1:13" ht="14.4" customHeight="1" x14ac:dyDescent="0.3">
      <c r="A132" s="659" t="s">
        <v>1767</v>
      </c>
      <c r="B132" s="660" t="s">
        <v>1705</v>
      </c>
      <c r="C132" s="660" t="s">
        <v>2162</v>
      </c>
      <c r="D132" s="660" t="s">
        <v>2163</v>
      </c>
      <c r="E132" s="660" t="s">
        <v>2164</v>
      </c>
      <c r="F132" s="663"/>
      <c r="G132" s="663"/>
      <c r="H132" s="676">
        <v>0</v>
      </c>
      <c r="I132" s="663">
        <v>2</v>
      </c>
      <c r="J132" s="663">
        <v>1206.76</v>
      </c>
      <c r="K132" s="676">
        <v>1</v>
      </c>
      <c r="L132" s="663">
        <v>2</v>
      </c>
      <c r="M132" s="664">
        <v>1206.76</v>
      </c>
    </row>
    <row r="133" spans="1:13" ht="14.4" customHeight="1" x14ac:dyDescent="0.3">
      <c r="A133" s="659" t="s">
        <v>1767</v>
      </c>
      <c r="B133" s="660" t="s">
        <v>1705</v>
      </c>
      <c r="C133" s="660" t="s">
        <v>1490</v>
      </c>
      <c r="D133" s="660" t="s">
        <v>1491</v>
      </c>
      <c r="E133" s="660" t="s">
        <v>1708</v>
      </c>
      <c r="F133" s="663"/>
      <c r="G133" s="663"/>
      <c r="H133" s="676">
        <v>0</v>
      </c>
      <c r="I133" s="663">
        <v>3</v>
      </c>
      <c r="J133" s="663">
        <v>9381.57</v>
      </c>
      <c r="K133" s="676">
        <v>1</v>
      </c>
      <c r="L133" s="663">
        <v>3</v>
      </c>
      <c r="M133" s="664">
        <v>9381.57</v>
      </c>
    </row>
    <row r="134" spans="1:13" ht="14.4" customHeight="1" x14ac:dyDescent="0.3">
      <c r="A134" s="659" t="s">
        <v>1767</v>
      </c>
      <c r="B134" s="660" t="s">
        <v>1705</v>
      </c>
      <c r="C134" s="660" t="s">
        <v>1494</v>
      </c>
      <c r="D134" s="660" t="s">
        <v>1491</v>
      </c>
      <c r="E134" s="660" t="s">
        <v>1709</v>
      </c>
      <c r="F134" s="663"/>
      <c r="G134" s="663"/>
      <c r="H134" s="676">
        <v>0</v>
      </c>
      <c r="I134" s="663">
        <v>1</v>
      </c>
      <c r="J134" s="663">
        <v>782.22</v>
      </c>
      <c r="K134" s="676">
        <v>1</v>
      </c>
      <c r="L134" s="663">
        <v>1</v>
      </c>
      <c r="M134" s="664">
        <v>782.22</v>
      </c>
    </row>
    <row r="135" spans="1:13" ht="14.4" customHeight="1" x14ac:dyDescent="0.3">
      <c r="A135" s="659" t="s">
        <v>1767</v>
      </c>
      <c r="B135" s="660" t="s">
        <v>1710</v>
      </c>
      <c r="C135" s="660" t="s">
        <v>1793</v>
      </c>
      <c r="D135" s="660" t="s">
        <v>665</v>
      </c>
      <c r="E135" s="660" t="s">
        <v>1794</v>
      </c>
      <c r="F135" s="663"/>
      <c r="G135" s="663"/>
      <c r="H135" s="676">
        <v>0</v>
      </c>
      <c r="I135" s="663">
        <v>14</v>
      </c>
      <c r="J135" s="663">
        <v>547.32000000000005</v>
      </c>
      <c r="K135" s="676">
        <v>1</v>
      </c>
      <c r="L135" s="663">
        <v>14</v>
      </c>
      <c r="M135" s="664">
        <v>547.32000000000005</v>
      </c>
    </row>
    <row r="136" spans="1:13" ht="14.4" customHeight="1" x14ac:dyDescent="0.3">
      <c r="A136" s="659" t="s">
        <v>1767</v>
      </c>
      <c r="B136" s="660" t="s">
        <v>1710</v>
      </c>
      <c r="C136" s="660" t="s">
        <v>1235</v>
      </c>
      <c r="D136" s="660" t="s">
        <v>665</v>
      </c>
      <c r="E136" s="660" t="s">
        <v>1711</v>
      </c>
      <c r="F136" s="663"/>
      <c r="G136" s="663"/>
      <c r="H136" s="676">
        <v>0</v>
      </c>
      <c r="I136" s="663">
        <v>1</v>
      </c>
      <c r="J136" s="663">
        <v>96.63</v>
      </c>
      <c r="K136" s="676">
        <v>1</v>
      </c>
      <c r="L136" s="663">
        <v>1</v>
      </c>
      <c r="M136" s="664">
        <v>96.63</v>
      </c>
    </row>
    <row r="137" spans="1:13" ht="14.4" customHeight="1" x14ac:dyDescent="0.3">
      <c r="A137" s="659" t="s">
        <v>1767</v>
      </c>
      <c r="B137" s="660" t="s">
        <v>1714</v>
      </c>
      <c r="C137" s="660" t="s">
        <v>1284</v>
      </c>
      <c r="D137" s="660" t="s">
        <v>1717</v>
      </c>
      <c r="E137" s="660" t="s">
        <v>1718</v>
      </c>
      <c r="F137" s="663"/>
      <c r="G137" s="663"/>
      <c r="H137" s="676">
        <v>0</v>
      </c>
      <c r="I137" s="663">
        <v>1</v>
      </c>
      <c r="J137" s="663">
        <v>443.52</v>
      </c>
      <c r="K137" s="676">
        <v>1</v>
      </c>
      <c r="L137" s="663">
        <v>1</v>
      </c>
      <c r="M137" s="664">
        <v>443.52</v>
      </c>
    </row>
    <row r="138" spans="1:13" ht="14.4" customHeight="1" x14ac:dyDescent="0.3">
      <c r="A138" s="659" t="s">
        <v>1767</v>
      </c>
      <c r="B138" s="660" t="s">
        <v>1729</v>
      </c>
      <c r="C138" s="660" t="s">
        <v>2154</v>
      </c>
      <c r="D138" s="660" t="s">
        <v>1281</v>
      </c>
      <c r="E138" s="660" t="s">
        <v>1063</v>
      </c>
      <c r="F138" s="663"/>
      <c r="G138" s="663"/>
      <c r="H138" s="676"/>
      <c r="I138" s="663">
        <v>1</v>
      </c>
      <c r="J138" s="663">
        <v>0</v>
      </c>
      <c r="K138" s="676"/>
      <c r="L138" s="663">
        <v>1</v>
      </c>
      <c r="M138" s="664">
        <v>0</v>
      </c>
    </row>
    <row r="139" spans="1:13" ht="14.4" customHeight="1" x14ac:dyDescent="0.3">
      <c r="A139" s="659" t="s">
        <v>1768</v>
      </c>
      <c r="B139" s="660" t="s">
        <v>2421</v>
      </c>
      <c r="C139" s="660" t="s">
        <v>2187</v>
      </c>
      <c r="D139" s="660" t="s">
        <v>2185</v>
      </c>
      <c r="E139" s="660" t="s">
        <v>2188</v>
      </c>
      <c r="F139" s="663">
        <v>1</v>
      </c>
      <c r="G139" s="663">
        <v>0</v>
      </c>
      <c r="H139" s="676"/>
      <c r="I139" s="663"/>
      <c r="J139" s="663"/>
      <c r="K139" s="676"/>
      <c r="L139" s="663">
        <v>1</v>
      </c>
      <c r="M139" s="664">
        <v>0</v>
      </c>
    </row>
    <row r="140" spans="1:13" ht="14.4" customHeight="1" x14ac:dyDescent="0.3">
      <c r="A140" s="659" t="s">
        <v>1768</v>
      </c>
      <c r="B140" s="660" t="s">
        <v>2421</v>
      </c>
      <c r="C140" s="660" t="s">
        <v>2184</v>
      </c>
      <c r="D140" s="660" t="s">
        <v>2185</v>
      </c>
      <c r="E140" s="660" t="s">
        <v>2186</v>
      </c>
      <c r="F140" s="663"/>
      <c r="G140" s="663"/>
      <c r="H140" s="676">
        <v>0</v>
      </c>
      <c r="I140" s="663">
        <v>2</v>
      </c>
      <c r="J140" s="663">
        <v>260.3</v>
      </c>
      <c r="K140" s="676">
        <v>1</v>
      </c>
      <c r="L140" s="663">
        <v>2</v>
      </c>
      <c r="M140" s="664">
        <v>260.3</v>
      </c>
    </row>
    <row r="141" spans="1:13" ht="14.4" customHeight="1" x14ac:dyDescent="0.3">
      <c r="A141" s="659" t="s">
        <v>1768</v>
      </c>
      <c r="B141" s="660" t="s">
        <v>1690</v>
      </c>
      <c r="C141" s="660" t="s">
        <v>1788</v>
      </c>
      <c r="D141" s="660" t="s">
        <v>1691</v>
      </c>
      <c r="E141" s="660" t="s">
        <v>1789</v>
      </c>
      <c r="F141" s="663">
        <v>1</v>
      </c>
      <c r="G141" s="663">
        <v>0</v>
      </c>
      <c r="H141" s="676"/>
      <c r="I141" s="663"/>
      <c r="J141" s="663"/>
      <c r="K141" s="676"/>
      <c r="L141" s="663">
        <v>1</v>
      </c>
      <c r="M141" s="664">
        <v>0</v>
      </c>
    </row>
    <row r="142" spans="1:13" ht="14.4" customHeight="1" x14ac:dyDescent="0.3">
      <c r="A142" s="659" t="s">
        <v>1768</v>
      </c>
      <c r="B142" s="660" t="s">
        <v>1690</v>
      </c>
      <c r="C142" s="660" t="s">
        <v>1401</v>
      </c>
      <c r="D142" s="660" t="s">
        <v>1691</v>
      </c>
      <c r="E142" s="660" t="s">
        <v>1692</v>
      </c>
      <c r="F142" s="663"/>
      <c r="G142" s="663"/>
      <c r="H142" s="676">
        <v>0</v>
      </c>
      <c r="I142" s="663">
        <v>41</v>
      </c>
      <c r="J142" s="663">
        <v>10489.61</v>
      </c>
      <c r="K142" s="676">
        <v>1</v>
      </c>
      <c r="L142" s="663">
        <v>41</v>
      </c>
      <c r="M142" s="664">
        <v>10489.61</v>
      </c>
    </row>
    <row r="143" spans="1:13" ht="14.4" customHeight="1" x14ac:dyDescent="0.3">
      <c r="A143" s="659" t="s">
        <v>1768</v>
      </c>
      <c r="B143" s="660" t="s">
        <v>1695</v>
      </c>
      <c r="C143" s="660" t="s">
        <v>1463</v>
      </c>
      <c r="D143" s="660" t="s">
        <v>1464</v>
      </c>
      <c r="E143" s="660" t="s">
        <v>1696</v>
      </c>
      <c r="F143" s="663"/>
      <c r="G143" s="663"/>
      <c r="H143" s="676">
        <v>0</v>
      </c>
      <c r="I143" s="663">
        <v>2</v>
      </c>
      <c r="J143" s="663">
        <v>362.49</v>
      </c>
      <c r="K143" s="676">
        <v>1</v>
      </c>
      <c r="L143" s="663">
        <v>2</v>
      </c>
      <c r="M143" s="664">
        <v>362.49</v>
      </c>
    </row>
    <row r="144" spans="1:13" ht="14.4" customHeight="1" x14ac:dyDescent="0.3">
      <c r="A144" s="659" t="s">
        <v>1768</v>
      </c>
      <c r="B144" s="660" t="s">
        <v>1695</v>
      </c>
      <c r="C144" s="660" t="s">
        <v>2181</v>
      </c>
      <c r="D144" s="660" t="s">
        <v>2182</v>
      </c>
      <c r="E144" s="660" t="s">
        <v>2183</v>
      </c>
      <c r="F144" s="663">
        <v>2</v>
      </c>
      <c r="G144" s="663">
        <v>0</v>
      </c>
      <c r="H144" s="676"/>
      <c r="I144" s="663"/>
      <c r="J144" s="663"/>
      <c r="K144" s="676"/>
      <c r="L144" s="663">
        <v>2</v>
      </c>
      <c r="M144" s="664">
        <v>0</v>
      </c>
    </row>
    <row r="145" spans="1:13" ht="14.4" customHeight="1" x14ac:dyDescent="0.3">
      <c r="A145" s="659" t="s">
        <v>1768</v>
      </c>
      <c r="B145" s="660" t="s">
        <v>1699</v>
      </c>
      <c r="C145" s="660" t="s">
        <v>1475</v>
      </c>
      <c r="D145" s="660" t="s">
        <v>1476</v>
      </c>
      <c r="E145" s="660" t="s">
        <v>1477</v>
      </c>
      <c r="F145" s="663"/>
      <c r="G145" s="663"/>
      <c r="H145" s="676">
        <v>0</v>
      </c>
      <c r="I145" s="663">
        <v>23</v>
      </c>
      <c r="J145" s="663">
        <v>3542.2299999999996</v>
      </c>
      <c r="K145" s="676">
        <v>1</v>
      </c>
      <c r="L145" s="663">
        <v>23</v>
      </c>
      <c r="M145" s="664">
        <v>3542.2299999999996</v>
      </c>
    </row>
    <row r="146" spans="1:13" ht="14.4" customHeight="1" x14ac:dyDescent="0.3">
      <c r="A146" s="659" t="s">
        <v>1768</v>
      </c>
      <c r="B146" s="660" t="s">
        <v>1699</v>
      </c>
      <c r="C146" s="660" t="s">
        <v>1822</v>
      </c>
      <c r="D146" s="660" t="s">
        <v>1823</v>
      </c>
      <c r="E146" s="660" t="s">
        <v>1824</v>
      </c>
      <c r="F146" s="663"/>
      <c r="G146" s="663"/>
      <c r="H146" s="676">
        <v>0</v>
      </c>
      <c r="I146" s="663">
        <v>4</v>
      </c>
      <c r="J146" s="663">
        <v>308.04000000000002</v>
      </c>
      <c r="K146" s="676">
        <v>1</v>
      </c>
      <c r="L146" s="663">
        <v>4</v>
      </c>
      <c r="M146" s="664">
        <v>308.04000000000002</v>
      </c>
    </row>
    <row r="147" spans="1:13" ht="14.4" customHeight="1" x14ac:dyDescent="0.3">
      <c r="A147" s="659" t="s">
        <v>1768</v>
      </c>
      <c r="B147" s="660" t="s">
        <v>1710</v>
      </c>
      <c r="C147" s="660" t="s">
        <v>1793</v>
      </c>
      <c r="D147" s="660" t="s">
        <v>665</v>
      </c>
      <c r="E147" s="660" t="s">
        <v>1794</v>
      </c>
      <c r="F147" s="663"/>
      <c r="G147" s="663"/>
      <c r="H147" s="676">
        <v>0</v>
      </c>
      <c r="I147" s="663">
        <v>1</v>
      </c>
      <c r="J147" s="663">
        <v>29.78</v>
      </c>
      <c r="K147" s="676">
        <v>1</v>
      </c>
      <c r="L147" s="663">
        <v>1</v>
      </c>
      <c r="M147" s="664">
        <v>29.78</v>
      </c>
    </row>
    <row r="148" spans="1:13" ht="14.4" customHeight="1" x14ac:dyDescent="0.3">
      <c r="A148" s="659" t="s">
        <v>1768</v>
      </c>
      <c r="B148" s="660" t="s">
        <v>1710</v>
      </c>
      <c r="C148" s="660" t="s">
        <v>1235</v>
      </c>
      <c r="D148" s="660" t="s">
        <v>665</v>
      </c>
      <c r="E148" s="660" t="s">
        <v>1711</v>
      </c>
      <c r="F148" s="663"/>
      <c r="G148" s="663"/>
      <c r="H148" s="676">
        <v>0</v>
      </c>
      <c r="I148" s="663">
        <v>3</v>
      </c>
      <c r="J148" s="663">
        <v>178.64999999999998</v>
      </c>
      <c r="K148" s="676">
        <v>1</v>
      </c>
      <c r="L148" s="663">
        <v>3</v>
      </c>
      <c r="M148" s="664">
        <v>178.64999999999998</v>
      </c>
    </row>
    <row r="149" spans="1:13" ht="14.4" customHeight="1" x14ac:dyDescent="0.3">
      <c r="A149" s="659" t="s">
        <v>1769</v>
      </c>
      <c r="B149" s="660" t="s">
        <v>1690</v>
      </c>
      <c r="C149" s="660" t="s">
        <v>1788</v>
      </c>
      <c r="D149" s="660" t="s">
        <v>1691</v>
      </c>
      <c r="E149" s="660" t="s">
        <v>1789</v>
      </c>
      <c r="F149" s="663">
        <v>1</v>
      </c>
      <c r="G149" s="663">
        <v>0</v>
      </c>
      <c r="H149" s="676"/>
      <c r="I149" s="663"/>
      <c r="J149" s="663"/>
      <c r="K149" s="676"/>
      <c r="L149" s="663">
        <v>1</v>
      </c>
      <c r="M149" s="664">
        <v>0</v>
      </c>
    </row>
    <row r="150" spans="1:13" ht="14.4" customHeight="1" x14ac:dyDescent="0.3">
      <c r="A150" s="659" t="s">
        <v>1769</v>
      </c>
      <c r="B150" s="660" t="s">
        <v>1690</v>
      </c>
      <c r="C150" s="660" t="s">
        <v>1401</v>
      </c>
      <c r="D150" s="660" t="s">
        <v>1691</v>
      </c>
      <c r="E150" s="660" t="s">
        <v>1692</v>
      </c>
      <c r="F150" s="663"/>
      <c r="G150" s="663"/>
      <c r="H150" s="676">
        <v>0</v>
      </c>
      <c r="I150" s="663">
        <v>7</v>
      </c>
      <c r="J150" s="663">
        <v>1627.37</v>
      </c>
      <c r="K150" s="676">
        <v>1</v>
      </c>
      <c r="L150" s="663">
        <v>7</v>
      </c>
      <c r="M150" s="664">
        <v>1627.37</v>
      </c>
    </row>
    <row r="151" spans="1:13" ht="14.4" customHeight="1" x14ac:dyDescent="0.3">
      <c r="A151" s="659" t="s">
        <v>1769</v>
      </c>
      <c r="B151" s="660" t="s">
        <v>1690</v>
      </c>
      <c r="C151" s="660" t="s">
        <v>1790</v>
      </c>
      <c r="D151" s="660" t="s">
        <v>1691</v>
      </c>
      <c r="E151" s="660" t="s">
        <v>1692</v>
      </c>
      <c r="F151" s="663">
        <v>2</v>
      </c>
      <c r="G151" s="663">
        <v>666.62</v>
      </c>
      <c r="H151" s="676">
        <v>1</v>
      </c>
      <c r="I151" s="663"/>
      <c r="J151" s="663"/>
      <c r="K151" s="676">
        <v>0</v>
      </c>
      <c r="L151" s="663">
        <v>2</v>
      </c>
      <c r="M151" s="664">
        <v>666.62</v>
      </c>
    </row>
    <row r="152" spans="1:13" ht="14.4" customHeight="1" x14ac:dyDescent="0.3">
      <c r="A152" s="659" t="s">
        <v>1769</v>
      </c>
      <c r="B152" s="660" t="s">
        <v>1699</v>
      </c>
      <c r="C152" s="660" t="s">
        <v>1475</v>
      </c>
      <c r="D152" s="660" t="s">
        <v>1476</v>
      </c>
      <c r="E152" s="660" t="s">
        <v>1477</v>
      </c>
      <c r="F152" s="663"/>
      <c r="G152" s="663"/>
      <c r="H152" s="676">
        <v>0</v>
      </c>
      <c r="I152" s="663">
        <v>2</v>
      </c>
      <c r="J152" s="663">
        <v>308.02</v>
      </c>
      <c r="K152" s="676">
        <v>1</v>
      </c>
      <c r="L152" s="663">
        <v>2</v>
      </c>
      <c r="M152" s="664">
        <v>308.02</v>
      </c>
    </row>
    <row r="153" spans="1:13" ht="14.4" customHeight="1" x14ac:dyDescent="0.3">
      <c r="A153" s="659" t="s">
        <v>1769</v>
      </c>
      <c r="B153" s="660" t="s">
        <v>1699</v>
      </c>
      <c r="C153" s="660" t="s">
        <v>2045</v>
      </c>
      <c r="D153" s="660" t="s">
        <v>1476</v>
      </c>
      <c r="E153" s="660" t="s">
        <v>1477</v>
      </c>
      <c r="F153" s="663">
        <v>1</v>
      </c>
      <c r="G153" s="663">
        <v>154.01</v>
      </c>
      <c r="H153" s="676">
        <v>1</v>
      </c>
      <c r="I153" s="663"/>
      <c r="J153" s="663"/>
      <c r="K153" s="676">
        <v>0</v>
      </c>
      <c r="L153" s="663">
        <v>1</v>
      </c>
      <c r="M153" s="664">
        <v>154.01</v>
      </c>
    </row>
    <row r="154" spans="1:13" ht="14.4" customHeight="1" x14ac:dyDescent="0.3">
      <c r="A154" s="659" t="s">
        <v>1782</v>
      </c>
      <c r="B154" s="660" t="s">
        <v>1699</v>
      </c>
      <c r="C154" s="660" t="s">
        <v>1475</v>
      </c>
      <c r="D154" s="660" t="s">
        <v>1476</v>
      </c>
      <c r="E154" s="660" t="s">
        <v>1477</v>
      </c>
      <c r="F154" s="663"/>
      <c r="G154" s="663"/>
      <c r="H154" s="676">
        <v>0</v>
      </c>
      <c r="I154" s="663">
        <v>2</v>
      </c>
      <c r="J154" s="663">
        <v>308.02</v>
      </c>
      <c r="K154" s="676">
        <v>1</v>
      </c>
      <c r="L154" s="663">
        <v>2</v>
      </c>
      <c r="M154" s="664">
        <v>308.02</v>
      </c>
    </row>
    <row r="155" spans="1:13" ht="14.4" customHeight="1" x14ac:dyDescent="0.3">
      <c r="A155" s="659" t="s">
        <v>1782</v>
      </c>
      <c r="B155" s="660" t="s">
        <v>1710</v>
      </c>
      <c r="C155" s="660" t="s">
        <v>1793</v>
      </c>
      <c r="D155" s="660" t="s">
        <v>665</v>
      </c>
      <c r="E155" s="660" t="s">
        <v>1794</v>
      </c>
      <c r="F155" s="663"/>
      <c r="G155" s="663"/>
      <c r="H155" s="676">
        <v>0</v>
      </c>
      <c r="I155" s="663">
        <v>2</v>
      </c>
      <c r="J155" s="663">
        <v>50.64</v>
      </c>
      <c r="K155" s="676">
        <v>1</v>
      </c>
      <c r="L155" s="663">
        <v>2</v>
      </c>
      <c r="M155" s="664">
        <v>50.64</v>
      </c>
    </row>
    <row r="156" spans="1:13" ht="14.4" customHeight="1" x14ac:dyDescent="0.3">
      <c r="A156" s="659" t="s">
        <v>1782</v>
      </c>
      <c r="B156" s="660" t="s">
        <v>1710</v>
      </c>
      <c r="C156" s="660" t="s">
        <v>2340</v>
      </c>
      <c r="D156" s="660" t="s">
        <v>665</v>
      </c>
      <c r="E156" s="660" t="s">
        <v>2341</v>
      </c>
      <c r="F156" s="663">
        <v>1</v>
      </c>
      <c r="G156" s="663">
        <v>0</v>
      </c>
      <c r="H156" s="676"/>
      <c r="I156" s="663"/>
      <c r="J156" s="663"/>
      <c r="K156" s="676"/>
      <c r="L156" s="663">
        <v>1</v>
      </c>
      <c r="M156" s="664">
        <v>0</v>
      </c>
    </row>
    <row r="157" spans="1:13" ht="14.4" customHeight="1" x14ac:dyDescent="0.3">
      <c r="A157" s="659" t="s">
        <v>1770</v>
      </c>
      <c r="B157" s="660" t="s">
        <v>2422</v>
      </c>
      <c r="C157" s="660" t="s">
        <v>2197</v>
      </c>
      <c r="D157" s="660" t="s">
        <v>2198</v>
      </c>
      <c r="E157" s="660" t="s">
        <v>2199</v>
      </c>
      <c r="F157" s="663"/>
      <c r="G157" s="663"/>
      <c r="H157" s="676">
        <v>0</v>
      </c>
      <c r="I157" s="663">
        <v>2</v>
      </c>
      <c r="J157" s="663">
        <v>83.1</v>
      </c>
      <c r="K157" s="676">
        <v>1</v>
      </c>
      <c r="L157" s="663">
        <v>2</v>
      </c>
      <c r="M157" s="664">
        <v>83.1</v>
      </c>
    </row>
    <row r="158" spans="1:13" ht="14.4" customHeight="1" x14ac:dyDescent="0.3">
      <c r="A158" s="659" t="s">
        <v>1770</v>
      </c>
      <c r="B158" s="660" t="s">
        <v>1690</v>
      </c>
      <c r="C158" s="660" t="s">
        <v>1401</v>
      </c>
      <c r="D158" s="660" t="s">
        <v>1691</v>
      </c>
      <c r="E158" s="660" t="s">
        <v>1692</v>
      </c>
      <c r="F158" s="663"/>
      <c r="G158" s="663"/>
      <c r="H158" s="676">
        <v>0</v>
      </c>
      <c r="I158" s="663">
        <v>29</v>
      </c>
      <c r="J158" s="663">
        <v>8430.84</v>
      </c>
      <c r="K158" s="676">
        <v>1</v>
      </c>
      <c r="L158" s="663">
        <v>29</v>
      </c>
      <c r="M158" s="664">
        <v>8430.84</v>
      </c>
    </row>
    <row r="159" spans="1:13" ht="14.4" customHeight="1" x14ac:dyDescent="0.3">
      <c r="A159" s="659" t="s">
        <v>1770</v>
      </c>
      <c r="B159" s="660" t="s">
        <v>1695</v>
      </c>
      <c r="C159" s="660" t="s">
        <v>1463</v>
      </c>
      <c r="D159" s="660" t="s">
        <v>1464</v>
      </c>
      <c r="E159" s="660" t="s">
        <v>1696</v>
      </c>
      <c r="F159" s="663"/>
      <c r="G159" s="663"/>
      <c r="H159" s="676">
        <v>0</v>
      </c>
      <c r="I159" s="663">
        <v>14</v>
      </c>
      <c r="J159" s="663">
        <v>2561.23</v>
      </c>
      <c r="K159" s="676">
        <v>1</v>
      </c>
      <c r="L159" s="663">
        <v>14</v>
      </c>
      <c r="M159" s="664">
        <v>2561.23</v>
      </c>
    </row>
    <row r="160" spans="1:13" ht="14.4" customHeight="1" x14ac:dyDescent="0.3">
      <c r="A160" s="659" t="s">
        <v>1770</v>
      </c>
      <c r="B160" s="660" t="s">
        <v>1699</v>
      </c>
      <c r="C160" s="660" t="s">
        <v>1475</v>
      </c>
      <c r="D160" s="660" t="s">
        <v>1476</v>
      </c>
      <c r="E160" s="660" t="s">
        <v>1477</v>
      </c>
      <c r="F160" s="663"/>
      <c r="G160" s="663"/>
      <c r="H160" s="676">
        <v>0</v>
      </c>
      <c r="I160" s="663">
        <v>22</v>
      </c>
      <c r="J160" s="663">
        <v>3388.2200000000003</v>
      </c>
      <c r="K160" s="676">
        <v>1</v>
      </c>
      <c r="L160" s="663">
        <v>22</v>
      </c>
      <c r="M160" s="664">
        <v>3388.2200000000003</v>
      </c>
    </row>
    <row r="161" spans="1:13" ht="14.4" customHeight="1" x14ac:dyDescent="0.3">
      <c r="A161" s="659" t="s">
        <v>1770</v>
      </c>
      <c r="B161" s="660" t="s">
        <v>1710</v>
      </c>
      <c r="C161" s="660" t="s">
        <v>1793</v>
      </c>
      <c r="D161" s="660" t="s">
        <v>665</v>
      </c>
      <c r="E161" s="660" t="s">
        <v>1794</v>
      </c>
      <c r="F161" s="663"/>
      <c r="G161" s="663"/>
      <c r="H161" s="676">
        <v>0</v>
      </c>
      <c r="I161" s="663">
        <v>1</v>
      </c>
      <c r="J161" s="663">
        <v>48.31</v>
      </c>
      <c r="K161" s="676">
        <v>1</v>
      </c>
      <c r="L161" s="663">
        <v>1</v>
      </c>
      <c r="M161" s="664">
        <v>48.31</v>
      </c>
    </row>
    <row r="162" spans="1:13" ht="14.4" customHeight="1" x14ac:dyDescent="0.3">
      <c r="A162" s="659" t="s">
        <v>1770</v>
      </c>
      <c r="B162" s="660" t="s">
        <v>1710</v>
      </c>
      <c r="C162" s="660" t="s">
        <v>1235</v>
      </c>
      <c r="D162" s="660" t="s">
        <v>665</v>
      </c>
      <c r="E162" s="660" t="s">
        <v>1711</v>
      </c>
      <c r="F162" s="663"/>
      <c r="G162" s="663"/>
      <c r="H162" s="676">
        <v>0</v>
      </c>
      <c r="I162" s="663">
        <v>2</v>
      </c>
      <c r="J162" s="663">
        <v>147.25</v>
      </c>
      <c r="K162" s="676">
        <v>1</v>
      </c>
      <c r="L162" s="663">
        <v>2</v>
      </c>
      <c r="M162" s="664">
        <v>147.25</v>
      </c>
    </row>
    <row r="163" spans="1:13" ht="14.4" customHeight="1" x14ac:dyDescent="0.3">
      <c r="A163" s="659" t="s">
        <v>1771</v>
      </c>
      <c r="B163" s="660" t="s">
        <v>1690</v>
      </c>
      <c r="C163" s="660" t="s">
        <v>1788</v>
      </c>
      <c r="D163" s="660" t="s">
        <v>1691</v>
      </c>
      <c r="E163" s="660" t="s">
        <v>1789</v>
      </c>
      <c r="F163" s="663">
        <v>4</v>
      </c>
      <c r="G163" s="663">
        <v>0</v>
      </c>
      <c r="H163" s="676"/>
      <c r="I163" s="663"/>
      <c r="J163" s="663"/>
      <c r="K163" s="676"/>
      <c r="L163" s="663">
        <v>4</v>
      </c>
      <c r="M163" s="664">
        <v>0</v>
      </c>
    </row>
    <row r="164" spans="1:13" ht="14.4" customHeight="1" x14ac:dyDescent="0.3">
      <c r="A164" s="659" t="s">
        <v>1771</v>
      </c>
      <c r="B164" s="660" t="s">
        <v>1690</v>
      </c>
      <c r="C164" s="660" t="s">
        <v>1401</v>
      </c>
      <c r="D164" s="660" t="s">
        <v>1691</v>
      </c>
      <c r="E164" s="660" t="s">
        <v>1692</v>
      </c>
      <c r="F164" s="663"/>
      <c r="G164" s="663"/>
      <c r="H164" s="676">
        <v>0</v>
      </c>
      <c r="I164" s="663">
        <v>37</v>
      </c>
      <c r="J164" s="663">
        <v>8803.4700000000012</v>
      </c>
      <c r="K164" s="676">
        <v>1</v>
      </c>
      <c r="L164" s="663">
        <v>37</v>
      </c>
      <c r="M164" s="664">
        <v>8803.4700000000012</v>
      </c>
    </row>
    <row r="165" spans="1:13" ht="14.4" customHeight="1" x14ac:dyDescent="0.3">
      <c r="A165" s="659" t="s">
        <v>1771</v>
      </c>
      <c r="B165" s="660" t="s">
        <v>1690</v>
      </c>
      <c r="C165" s="660" t="s">
        <v>1790</v>
      </c>
      <c r="D165" s="660" t="s">
        <v>1691</v>
      </c>
      <c r="E165" s="660" t="s">
        <v>1692</v>
      </c>
      <c r="F165" s="663">
        <v>6</v>
      </c>
      <c r="G165" s="663">
        <v>941.16000000000008</v>
      </c>
      <c r="H165" s="676">
        <v>1</v>
      </c>
      <c r="I165" s="663"/>
      <c r="J165" s="663"/>
      <c r="K165" s="676">
        <v>0</v>
      </c>
      <c r="L165" s="663">
        <v>6</v>
      </c>
      <c r="M165" s="664">
        <v>941.16000000000008</v>
      </c>
    </row>
    <row r="166" spans="1:13" ht="14.4" customHeight="1" x14ac:dyDescent="0.3">
      <c r="A166" s="659" t="s">
        <v>1771</v>
      </c>
      <c r="B166" s="660" t="s">
        <v>1695</v>
      </c>
      <c r="C166" s="660" t="s">
        <v>2222</v>
      </c>
      <c r="D166" s="660" t="s">
        <v>2182</v>
      </c>
      <c r="E166" s="660" t="s">
        <v>2223</v>
      </c>
      <c r="F166" s="663">
        <v>5</v>
      </c>
      <c r="G166" s="663">
        <v>1473.7</v>
      </c>
      <c r="H166" s="676">
        <v>1</v>
      </c>
      <c r="I166" s="663"/>
      <c r="J166" s="663"/>
      <c r="K166" s="676">
        <v>0</v>
      </c>
      <c r="L166" s="663">
        <v>5</v>
      </c>
      <c r="M166" s="664">
        <v>1473.7</v>
      </c>
    </row>
    <row r="167" spans="1:13" ht="14.4" customHeight="1" x14ac:dyDescent="0.3">
      <c r="A167" s="659" t="s">
        <v>1771</v>
      </c>
      <c r="B167" s="660" t="s">
        <v>1695</v>
      </c>
      <c r="C167" s="660" t="s">
        <v>2224</v>
      </c>
      <c r="D167" s="660" t="s">
        <v>2182</v>
      </c>
      <c r="E167" s="660" t="s">
        <v>1696</v>
      </c>
      <c r="F167" s="663">
        <v>3</v>
      </c>
      <c r="G167" s="663">
        <v>0</v>
      </c>
      <c r="H167" s="676"/>
      <c r="I167" s="663"/>
      <c r="J167" s="663"/>
      <c r="K167" s="676"/>
      <c r="L167" s="663">
        <v>3</v>
      </c>
      <c r="M167" s="664">
        <v>0</v>
      </c>
    </row>
    <row r="168" spans="1:13" ht="14.4" customHeight="1" x14ac:dyDescent="0.3">
      <c r="A168" s="659" t="s">
        <v>1771</v>
      </c>
      <c r="B168" s="660" t="s">
        <v>1695</v>
      </c>
      <c r="C168" s="660" t="s">
        <v>2220</v>
      </c>
      <c r="D168" s="660" t="s">
        <v>1464</v>
      </c>
      <c r="E168" s="660" t="s">
        <v>1696</v>
      </c>
      <c r="F168" s="663">
        <v>1</v>
      </c>
      <c r="G168" s="663">
        <v>184.22</v>
      </c>
      <c r="H168" s="676">
        <v>1</v>
      </c>
      <c r="I168" s="663"/>
      <c r="J168" s="663"/>
      <c r="K168" s="676">
        <v>0</v>
      </c>
      <c r="L168" s="663">
        <v>1</v>
      </c>
      <c r="M168" s="664">
        <v>184.22</v>
      </c>
    </row>
    <row r="169" spans="1:13" ht="14.4" customHeight="1" x14ac:dyDescent="0.3">
      <c r="A169" s="659" t="s">
        <v>1771</v>
      </c>
      <c r="B169" s="660" t="s">
        <v>1695</v>
      </c>
      <c r="C169" s="660" t="s">
        <v>1463</v>
      </c>
      <c r="D169" s="660" t="s">
        <v>1464</v>
      </c>
      <c r="E169" s="660" t="s">
        <v>1696</v>
      </c>
      <c r="F169" s="663"/>
      <c r="G169" s="663"/>
      <c r="H169" s="676">
        <v>0</v>
      </c>
      <c r="I169" s="663">
        <v>5</v>
      </c>
      <c r="J169" s="663">
        <v>921.09999999999991</v>
      </c>
      <c r="K169" s="676">
        <v>1</v>
      </c>
      <c r="L169" s="663">
        <v>5</v>
      </c>
      <c r="M169" s="664">
        <v>921.09999999999991</v>
      </c>
    </row>
    <row r="170" spans="1:13" ht="14.4" customHeight="1" x14ac:dyDescent="0.3">
      <c r="A170" s="659" t="s">
        <v>1771</v>
      </c>
      <c r="B170" s="660" t="s">
        <v>1695</v>
      </c>
      <c r="C170" s="660" t="s">
        <v>2221</v>
      </c>
      <c r="D170" s="660" t="s">
        <v>1464</v>
      </c>
      <c r="E170" s="660" t="s">
        <v>2137</v>
      </c>
      <c r="F170" s="663">
        <v>1</v>
      </c>
      <c r="G170" s="663">
        <v>0</v>
      </c>
      <c r="H170" s="676"/>
      <c r="I170" s="663"/>
      <c r="J170" s="663"/>
      <c r="K170" s="676"/>
      <c r="L170" s="663">
        <v>1</v>
      </c>
      <c r="M170" s="664">
        <v>0</v>
      </c>
    </row>
    <row r="171" spans="1:13" ht="14.4" customHeight="1" x14ac:dyDescent="0.3">
      <c r="A171" s="659" t="s">
        <v>1771</v>
      </c>
      <c r="B171" s="660" t="s">
        <v>1699</v>
      </c>
      <c r="C171" s="660" t="s">
        <v>1475</v>
      </c>
      <c r="D171" s="660" t="s">
        <v>1476</v>
      </c>
      <c r="E171" s="660" t="s">
        <v>1477</v>
      </c>
      <c r="F171" s="663"/>
      <c r="G171" s="663"/>
      <c r="H171" s="676">
        <v>0</v>
      </c>
      <c r="I171" s="663">
        <v>20</v>
      </c>
      <c r="J171" s="663">
        <v>3080.2000000000007</v>
      </c>
      <c r="K171" s="676">
        <v>1</v>
      </c>
      <c r="L171" s="663">
        <v>20</v>
      </c>
      <c r="M171" s="664">
        <v>3080.2000000000007</v>
      </c>
    </row>
    <row r="172" spans="1:13" ht="14.4" customHeight="1" x14ac:dyDescent="0.3">
      <c r="A172" s="659" t="s">
        <v>1771</v>
      </c>
      <c r="B172" s="660" t="s">
        <v>1699</v>
      </c>
      <c r="C172" s="660" t="s">
        <v>2045</v>
      </c>
      <c r="D172" s="660" t="s">
        <v>1476</v>
      </c>
      <c r="E172" s="660" t="s">
        <v>1477</v>
      </c>
      <c r="F172" s="663">
        <v>2</v>
      </c>
      <c r="G172" s="663">
        <v>308.02</v>
      </c>
      <c r="H172" s="676">
        <v>1</v>
      </c>
      <c r="I172" s="663"/>
      <c r="J172" s="663"/>
      <c r="K172" s="676">
        <v>0</v>
      </c>
      <c r="L172" s="663">
        <v>2</v>
      </c>
      <c r="M172" s="664">
        <v>308.02</v>
      </c>
    </row>
    <row r="173" spans="1:13" ht="14.4" customHeight="1" x14ac:dyDescent="0.3">
      <c r="A173" s="659" t="s">
        <v>1771</v>
      </c>
      <c r="B173" s="660" t="s">
        <v>2423</v>
      </c>
      <c r="C173" s="660" t="s">
        <v>1832</v>
      </c>
      <c r="D173" s="660" t="s">
        <v>1833</v>
      </c>
      <c r="E173" s="660" t="s">
        <v>1696</v>
      </c>
      <c r="F173" s="663"/>
      <c r="G173" s="663"/>
      <c r="H173" s="676">
        <v>0</v>
      </c>
      <c r="I173" s="663">
        <v>3</v>
      </c>
      <c r="J173" s="663">
        <v>209.57999999999998</v>
      </c>
      <c r="K173" s="676">
        <v>1</v>
      </c>
      <c r="L173" s="663">
        <v>3</v>
      </c>
      <c r="M173" s="664">
        <v>209.57999999999998</v>
      </c>
    </row>
    <row r="174" spans="1:13" ht="14.4" customHeight="1" x14ac:dyDescent="0.3">
      <c r="A174" s="659" t="s">
        <v>1771</v>
      </c>
      <c r="B174" s="660" t="s">
        <v>1705</v>
      </c>
      <c r="C174" s="660" t="s">
        <v>1494</v>
      </c>
      <c r="D174" s="660" t="s">
        <v>1491</v>
      </c>
      <c r="E174" s="660" t="s">
        <v>1709</v>
      </c>
      <c r="F174" s="663"/>
      <c r="G174" s="663"/>
      <c r="H174" s="676">
        <v>0</v>
      </c>
      <c r="I174" s="663">
        <v>3</v>
      </c>
      <c r="J174" s="663">
        <v>2346.66</v>
      </c>
      <c r="K174" s="676">
        <v>1</v>
      </c>
      <c r="L174" s="663">
        <v>3</v>
      </c>
      <c r="M174" s="664">
        <v>2346.66</v>
      </c>
    </row>
    <row r="175" spans="1:13" ht="14.4" customHeight="1" x14ac:dyDescent="0.3">
      <c r="A175" s="659" t="s">
        <v>1771</v>
      </c>
      <c r="B175" s="660" t="s">
        <v>1705</v>
      </c>
      <c r="C175" s="660" t="s">
        <v>2225</v>
      </c>
      <c r="D175" s="660" t="s">
        <v>2226</v>
      </c>
      <c r="E175" s="660" t="s">
        <v>2227</v>
      </c>
      <c r="F175" s="663"/>
      <c r="G175" s="663"/>
      <c r="H175" s="676">
        <v>0</v>
      </c>
      <c r="I175" s="663">
        <v>4</v>
      </c>
      <c r="J175" s="663">
        <v>724.04</v>
      </c>
      <c r="K175" s="676">
        <v>1</v>
      </c>
      <c r="L175" s="663">
        <v>4</v>
      </c>
      <c r="M175" s="664">
        <v>724.04</v>
      </c>
    </row>
    <row r="176" spans="1:13" ht="14.4" customHeight="1" x14ac:dyDescent="0.3">
      <c r="A176" s="659" t="s">
        <v>1771</v>
      </c>
      <c r="B176" s="660" t="s">
        <v>1710</v>
      </c>
      <c r="C176" s="660" t="s">
        <v>1235</v>
      </c>
      <c r="D176" s="660" t="s">
        <v>665</v>
      </c>
      <c r="E176" s="660" t="s">
        <v>1711</v>
      </c>
      <c r="F176" s="663"/>
      <c r="G176" s="663"/>
      <c r="H176" s="676">
        <v>0</v>
      </c>
      <c r="I176" s="663">
        <v>17</v>
      </c>
      <c r="J176" s="663">
        <v>1374.2200000000003</v>
      </c>
      <c r="K176" s="676">
        <v>1</v>
      </c>
      <c r="L176" s="663">
        <v>17</v>
      </c>
      <c r="M176" s="664">
        <v>1374.2200000000003</v>
      </c>
    </row>
    <row r="177" spans="1:13" ht="14.4" customHeight="1" x14ac:dyDescent="0.3">
      <c r="A177" s="659" t="s">
        <v>1772</v>
      </c>
      <c r="B177" s="660" t="s">
        <v>1690</v>
      </c>
      <c r="C177" s="660" t="s">
        <v>1401</v>
      </c>
      <c r="D177" s="660" t="s">
        <v>1691</v>
      </c>
      <c r="E177" s="660" t="s">
        <v>1692</v>
      </c>
      <c r="F177" s="663"/>
      <c r="G177" s="663"/>
      <c r="H177" s="676">
        <v>0</v>
      </c>
      <c r="I177" s="663">
        <v>69</v>
      </c>
      <c r="J177" s="663">
        <v>17528.440000000002</v>
      </c>
      <c r="K177" s="676">
        <v>1</v>
      </c>
      <c r="L177" s="663">
        <v>69</v>
      </c>
      <c r="M177" s="664">
        <v>17528.440000000002</v>
      </c>
    </row>
    <row r="178" spans="1:13" ht="14.4" customHeight="1" x14ac:dyDescent="0.3">
      <c r="A178" s="659" t="s">
        <v>1772</v>
      </c>
      <c r="B178" s="660" t="s">
        <v>1690</v>
      </c>
      <c r="C178" s="660" t="s">
        <v>1556</v>
      </c>
      <c r="D178" s="660" t="s">
        <v>1733</v>
      </c>
      <c r="E178" s="660" t="s">
        <v>1734</v>
      </c>
      <c r="F178" s="663"/>
      <c r="G178" s="663"/>
      <c r="H178" s="676">
        <v>0</v>
      </c>
      <c r="I178" s="663">
        <v>3</v>
      </c>
      <c r="J178" s="663">
        <v>636.53</v>
      </c>
      <c r="K178" s="676">
        <v>1</v>
      </c>
      <c r="L178" s="663">
        <v>3</v>
      </c>
      <c r="M178" s="664">
        <v>636.53</v>
      </c>
    </row>
    <row r="179" spans="1:13" ht="14.4" customHeight="1" x14ac:dyDescent="0.3">
      <c r="A179" s="659" t="s">
        <v>1772</v>
      </c>
      <c r="B179" s="660" t="s">
        <v>1695</v>
      </c>
      <c r="C179" s="660" t="s">
        <v>1463</v>
      </c>
      <c r="D179" s="660" t="s">
        <v>1464</v>
      </c>
      <c r="E179" s="660" t="s">
        <v>1696</v>
      </c>
      <c r="F179" s="663"/>
      <c r="G179" s="663"/>
      <c r="H179" s="676">
        <v>0</v>
      </c>
      <c r="I179" s="663">
        <v>29</v>
      </c>
      <c r="J179" s="663">
        <v>5306.6800000000012</v>
      </c>
      <c r="K179" s="676">
        <v>1</v>
      </c>
      <c r="L179" s="663">
        <v>29</v>
      </c>
      <c r="M179" s="664">
        <v>5306.6800000000012</v>
      </c>
    </row>
    <row r="180" spans="1:13" ht="14.4" customHeight="1" x14ac:dyDescent="0.3">
      <c r="A180" s="659" t="s">
        <v>1772</v>
      </c>
      <c r="B180" s="660" t="s">
        <v>1699</v>
      </c>
      <c r="C180" s="660" t="s">
        <v>1475</v>
      </c>
      <c r="D180" s="660" t="s">
        <v>1476</v>
      </c>
      <c r="E180" s="660" t="s">
        <v>1477</v>
      </c>
      <c r="F180" s="663"/>
      <c r="G180" s="663"/>
      <c r="H180" s="676">
        <v>0</v>
      </c>
      <c r="I180" s="663">
        <v>27</v>
      </c>
      <c r="J180" s="663">
        <v>4158.2700000000004</v>
      </c>
      <c r="K180" s="676">
        <v>1</v>
      </c>
      <c r="L180" s="663">
        <v>27</v>
      </c>
      <c r="M180" s="664">
        <v>4158.2700000000004</v>
      </c>
    </row>
    <row r="181" spans="1:13" ht="14.4" customHeight="1" x14ac:dyDescent="0.3">
      <c r="A181" s="659" t="s">
        <v>1772</v>
      </c>
      <c r="B181" s="660" t="s">
        <v>1699</v>
      </c>
      <c r="C181" s="660" t="s">
        <v>2045</v>
      </c>
      <c r="D181" s="660" t="s">
        <v>1476</v>
      </c>
      <c r="E181" s="660" t="s">
        <v>1477</v>
      </c>
      <c r="F181" s="663">
        <v>1</v>
      </c>
      <c r="G181" s="663">
        <v>154.01</v>
      </c>
      <c r="H181" s="676">
        <v>1</v>
      </c>
      <c r="I181" s="663"/>
      <c r="J181" s="663"/>
      <c r="K181" s="676">
        <v>0</v>
      </c>
      <c r="L181" s="663">
        <v>1</v>
      </c>
      <c r="M181" s="664">
        <v>154.01</v>
      </c>
    </row>
    <row r="182" spans="1:13" ht="14.4" customHeight="1" x14ac:dyDescent="0.3">
      <c r="A182" s="659" t="s">
        <v>1772</v>
      </c>
      <c r="B182" s="660" t="s">
        <v>1710</v>
      </c>
      <c r="C182" s="660" t="s">
        <v>1793</v>
      </c>
      <c r="D182" s="660" t="s">
        <v>665</v>
      </c>
      <c r="E182" s="660" t="s">
        <v>1794</v>
      </c>
      <c r="F182" s="663"/>
      <c r="G182" s="663"/>
      <c r="H182" s="676">
        <v>0</v>
      </c>
      <c r="I182" s="663">
        <v>17</v>
      </c>
      <c r="J182" s="663">
        <v>673.72000000000025</v>
      </c>
      <c r="K182" s="676">
        <v>1</v>
      </c>
      <c r="L182" s="663">
        <v>17</v>
      </c>
      <c r="M182" s="664">
        <v>673.72000000000025</v>
      </c>
    </row>
    <row r="183" spans="1:13" ht="14.4" customHeight="1" x14ac:dyDescent="0.3">
      <c r="A183" s="659" t="s">
        <v>1772</v>
      </c>
      <c r="B183" s="660" t="s">
        <v>1710</v>
      </c>
      <c r="C183" s="660" t="s">
        <v>1235</v>
      </c>
      <c r="D183" s="660" t="s">
        <v>665</v>
      </c>
      <c r="E183" s="660" t="s">
        <v>1711</v>
      </c>
      <c r="F183" s="663"/>
      <c r="G183" s="663"/>
      <c r="H183" s="676">
        <v>0</v>
      </c>
      <c r="I183" s="663">
        <v>1</v>
      </c>
      <c r="J183" s="663">
        <v>59.55</v>
      </c>
      <c r="K183" s="676">
        <v>1</v>
      </c>
      <c r="L183" s="663">
        <v>1</v>
      </c>
      <c r="M183" s="664">
        <v>59.55</v>
      </c>
    </row>
    <row r="184" spans="1:13" ht="14.4" customHeight="1" x14ac:dyDescent="0.3">
      <c r="A184" s="659" t="s">
        <v>1772</v>
      </c>
      <c r="B184" s="660" t="s">
        <v>1710</v>
      </c>
      <c r="C184" s="660" t="s">
        <v>2241</v>
      </c>
      <c r="D184" s="660" t="s">
        <v>2242</v>
      </c>
      <c r="E184" s="660" t="s">
        <v>2243</v>
      </c>
      <c r="F184" s="663">
        <v>5</v>
      </c>
      <c r="G184" s="663">
        <v>0</v>
      </c>
      <c r="H184" s="676"/>
      <c r="I184" s="663"/>
      <c r="J184" s="663"/>
      <c r="K184" s="676"/>
      <c r="L184" s="663">
        <v>5</v>
      </c>
      <c r="M184" s="664">
        <v>0</v>
      </c>
    </row>
    <row r="185" spans="1:13" ht="14.4" customHeight="1" x14ac:dyDescent="0.3">
      <c r="A185" s="659" t="s">
        <v>1772</v>
      </c>
      <c r="B185" s="660" t="s">
        <v>1729</v>
      </c>
      <c r="C185" s="660" t="s">
        <v>2239</v>
      </c>
      <c r="D185" s="660" t="s">
        <v>1281</v>
      </c>
      <c r="E185" s="660" t="s">
        <v>2240</v>
      </c>
      <c r="F185" s="663"/>
      <c r="G185" s="663"/>
      <c r="H185" s="676">
        <v>0</v>
      </c>
      <c r="I185" s="663">
        <v>1</v>
      </c>
      <c r="J185" s="663">
        <v>413.22</v>
      </c>
      <c r="K185" s="676">
        <v>1</v>
      </c>
      <c r="L185" s="663">
        <v>1</v>
      </c>
      <c r="M185" s="664">
        <v>413.22</v>
      </c>
    </row>
    <row r="186" spans="1:13" ht="14.4" customHeight="1" x14ac:dyDescent="0.3">
      <c r="A186" s="659" t="s">
        <v>1778</v>
      </c>
      <c r="B186" s="660" t="s">
        <v>1690</v>
      </c>
      <c r="C186" s="660" t="s">
        <v>1401</v>
      </c>
      <c r="D186" s="660" t="s">
        <v>1691</v>
      </c>
      <c r="E186" s="660" t="s">
        <v>1692</v>
      </c>
      <c r="F186" s="663"/>
      <c r="G186" s="663"/>
      <c r="H186" s="676">
        <v>0</v>
      </c>
      <c r="I186" s="663">
        <v>3</v>
      </c>
      <c r="J186" s="663">
        <v>999.93000000000006</v>
      </c>
      <c r="K186" s="676">
        <v>1</v>
      </c>
      <c r="L186" s="663">
        <v>3</v>
      </c>
      <c r="M186" s="664">
        <v>999.93000000000006</v>
      </c>
    </row>
    <row r="187" spans="1:13" ht="14.4" customHeight="1" x14ac:dyDescent="0.3">
      <c r="A187" s="659" t="s">
        <v>1778</v>
      </c>
      <c r="B187" s="660" t="s">
        <v>1699</v>
      </c>
      <c r="C187" s="660" t="s">
        <v>1475</v>
      </c>
      <c r="D187" s="660" t="s">
        <v>1476</v>
      </c>
      <c r="E187" s="660" t="s">
        <v>1477</v>
      </c>
      <c r="F187" s="663"/>
      <c r="G187" s="663"/>
      <c r="H187" s="676">
        <v>0</v>
      </c>
      <c r="I187" s="663">
        <v>1</v>
      </c>
      <c r="J187" s="663">
        <v>154.01</v>
      </c>
      <c r="K187" s="676">
        <v>1</v>
      </c>
      <c r="L187" s="663">
        <v>1</v>
      </c>
      <c r="M187" s="664">
        <v>154.01</v>
      </c>
    </row>
    <row r="188" spans="1:13" ht="14.4" customHeight="1" x14ac:dyDescent="0.3">
      <c r="A188" s="659" t="s">
        <v>1773</v>
      </c>
      <c r="B188" s="660" t="s">
        <v>1690</v>
      </c>
      <c r="C188" s="660" t="s">
        <v>1788</v>
      </c>
      <c r="D188" s="660" t="s">
        <v>1691</v>
      </c>
      <c r="E188" s="660" t="s">
        <v>1789</v>
      </c>
      <c r="F188" s="663">
        <v>8</v>
      </c>
      <c r="G188" s="663">
        <v>0</v>
      </c>
      <c r="H188" s="676"/>
      <c r="I188" s="663"/>
      <c r="J188" s="663"/>
      <c r="K188" s="676"/>
      <c r="L188" s="663">
        <v>8</v>
      </c>
      <c r="M188" s="664">
        <v>0</v>
      </c>
    </row>
    <row r="189" spans="1:13" ht="14.4" customHeight="1" x14ac:dyDescent="0.3">
      <c r="A189" s="659" t="s">
        <v>1773</v>
      </c>
      <c r="B189" s="660" t="s">
        <v>1710</v>
      </c>
      <c r="C189" s="660" t="s">
        <v>2257</v>
      </c>
      <c r="D189" s="660" t="s">
        <v>665</v>
      </c>
      <c r="E189" s="660" t="s">
        <v>2258</v>
      </c>
      <c r="F189" s="663">
        <v>1</v>
      </c>
      <c r="G189" s="663">
        <v>0</v>
      </c>
      <c r="H189" s="676"/>
      <c r="I189" s="663"/>
      <c r="J189" s="663"/>
      <c r="K189" s="676"/>
      <c r="L189" s="663">
        <v>1</v>
      </c>
      <c r="M189" s="664">
        <v>0</v>
      </c>
    </row>
    <row r="190" spans="1:13" ht="14.4" customHeight="1" x14ac:dyDescent="0.3">
      <c r="A190" s="659" t="s">
        <v>1773</v>
      </c>
      <c r="B190" s="660" t="s">
        <v>1710</v>
      </c>
      <c r="C190" s="660" t="s">
        <v>2259</v>
      </c>
      <c r="D190" s="660" t="s">
        <v>665</v>
      </c>
      <c r="E190" s="660" t="s">
        <v>2199</v>
      </c>
      <c r="F190" s="663">
        <v>1</v>
      </c>
      <c r="G190" s="663">
        <v>0</v>
      </c>
      <c r="H190" s="676"/>
      <c r="I190" s="663"/>
      <c r="J190" s="663"/>
      <c r="K190" s="676"/>
      <c r="L190" s="663">
        <v>1</v>
      </c>
      <c r="M190" s="664">
        <v>0</v>
      </c>
    </row>
    <row r="191" spans="1:13" ht="14.4" customHeight="1" x14ac:dyDescent="0.3">
      <c r="A191" s="659" t="s">
        <v>1773</v>
      </c>
      <c r="B191" s="660" t="s">
        <v>2415</v>
      </c>
      <c r="C191" s="660" t="s">
        <v>2249</v>
      </c>
      <c r="D191" s="660" t="s">
        <v>2250</v>
      </c>
      <c r="E191" s="660" t="s">
        <v>2251</v>
      </c>
      <c r="F191" s="663">
        <v>1</v>
      </c>
      <c r="G191" s="663">
        <v>0</v>
      </c>
      <c r="H191" s="676"/>
      <c r="I191" s="663"/>
      <c r="J191" s="663"/>
      <c r="K191" s="676"/>
      <c r="L191" s="663">
        <v>1</v>
      </c>
      <c r="M191" s="664">
        <v>0</v>
      </c>
    </row>
    <row r="192" spans="1:13" ht="14.4" customHeight="1" x14ac:dyDescent="0.3">
      <c r="A192" s="659" t="s">
        <v>1774</v>
      </c>
      <c r="B192" s="660" t="s">
        <v>1690</v>
      </c>
      <c r="C192" s="660" t="s">
        <v>1401</v>
      </c>
      <c r="D192" s="660" t="s">
        <v>1691</v>
      </c>
      <c r="E192" s="660" t="s">
        <v>1692</v>
      </c>
      <c r="F192" s="663"/>
      <c r="G192" s="663"/>
      <c r="H192" s="676">
        <v>0</v>
      </c>
      <c r="I192" s="663">
        <v>10</v>
      </c>
      <c r="J192" s="663">
        <v>2450.8500000000004</v>
      </c>
      <c r="K192" s="676">
        <v>1</v>
      </c>
      <c r="L192" s="663">
        <v>10</v>
      </c>
      <c r="M192" s="664">
        <v>2450.8500000000004</v>
      </c>
    </row>
    <row r="193" spans="1:13" ht="14.4" customHeight="1" x14ac:dyDescent="0.3">
      <c r="A193" s="659" t="s">
        <v>1774</v>
      </c>
      <c r="B193" s="660" t="s">
        <v>1699</v>
      </c>
      <c r="C193" s="660" t="s">
        <v>1475</v>
      </c>
      <c r="D193" s="660" t="s">
        <v>1476</v>
      </c>
      <c r="E193" s="660" t="s">
        <v>1477</v>
      </c>
      <c r="F193" s="663"/>
      <c r="G193" s="663"/>
      <c r="H193" s="676">
        <v>0</v>
      </c>
      <c r="I193" s="663">
        <v>12</v>
      </c>
      <c r="J193" s="663">
        <v>1848.12</v>
      </c>
      <c r="K193" s="676">
        <v>1</v>
      </c>
      <c r="L193" s="663">
        <v>12</v>
      </c>
      <c r="M193" s="664">
        <v>1848.12</v>
      </c>
    </row>
    <row r="194" spans="1:13" ht="14.4" customHeight="1" x14ac:dyDescent="0.3">
      <c r="A194" s="659" t="s">
        <v>1774</v>
      </c>
      <c r="B194" s="660" t="s">
        <v>1699</v>
      </c>
      <c r="C194" s="660" t="s">
        <v>1822</v>
      </c>
      <c r="D194" s="660" t="s">
        <v>1823</v>
      </c>
      <c r="E194" s="660" t="s">
        <v>1824</v>
      </c>
      <c r="F194" s="663"/>
      <c r="G194" s="663"/>
      <c r="H194" s="676">
        <v>0</v>
      </c>
      <c r="I194" s="663">
        <v>3</v>
      </c>
      <c r="J194" s="663">
        <v>231.03000000000003</v>
      </c>
      <c r="K194" s="676">
        <v>1</v>
      </c>
      <c r="L194" s="663">
        <v>3</v>
      </c>
      <c r="M194" s="664">
        <v>231.03000000000003</v>
      </c>
    </row>
    <row r="195" spans="1:13" ht="14.4" customHeight="1" x14ac:dyDescent="0.3">
      <c r="A195" s="659" t="s">
        <v>1774</v>
      </c>
      <c r="B195" s="660" t="s">
        <v>2423</v>
      </c>
      <c r="C195" s="660" t="s">
        <v>1832</v>
      </c>
      <c r="D195" s="660" t="s">
        <v>1833</v>
      </c>
      <c r="E195" s="660" t="s">
        <v>1696</v>
      </c>
      <c r="F195" s="663"/>
      <c r="G195" s="663"/>
      <c r="H195" s="676">
        <v>0</v>
      </c>
      <c r="I195" s="663">
        <v>1</v>
      </c>
      <c r="J195" s="663">
        <v>69.86</v>
      </c>
      <c r="K195" s="676">
        <v>1</v>
      </c>
      <c r="L195" s="663">
        <v>1</v>
      </c>
      <c r="M195" s="664">
        <v>69.86</v>
      </c>
    </row>
    <row r="196" spans="1:13" ht="14.4" customHeight="1" x14ac:dyDescent="0.3">
      <c r="A196" s="659" t="s">
        <v>1774</v>
      </c>
      <c r="B196" s="660" t="s">
        <v>1705</v>
      </c>
      <c r="C196" s="660" t="s">
        <v>1490</v>
      </c>
      <c r="D196" s="660" t="s">
        <v>1491</v>
      </c>
      <c r="E196" s="660" t="s">
        <v>1708</v>
      </c>
      <c r="F196" s="663"/>
      <c r="G196" s="663"/>
      <c r="H196" s="676">
        <v>0</v>
      </c>
      <c r="I196" s="663">
        <v>1</v>
      </c>
      <c r="J196" s="663">
        <v>3127.19</v>
      </c>
      <c r="K196" s="676">
        <v>1</v>
      </c>
      <c r="L196" s="663">
        <v>1</v>
      </c>
      <c r="M196" s="664">
        <v>3127.19</v>
      </c>
    </row>
    <row r="197" spans="1:13" ht="14.4" customHeight="1" x14ac:dyDescent="0.3">
      <c r="A197" s="659" t="s">
        <v>1774</v>
      </c>
      <c r="B197" s="660" t="s">
        <v>1722</v>
      </c>
      <c r="C197" s="660" t="s">
        <v>1340</v>
      </c>
      <c r="D197" s="660" t="s">
        <v>1341</v>
      </c>
      <c r="E197" s="660" t="s">
        <v>1724</v>
      </c>
      <c r="F197" s="663"/>
      <c r="G197" s="663"/>
      <c r="H197" s="676">
        <v>0</v>
      </c>
      <c r="I197" s="663">
        <v>1</v>
      </c>
      <c r="J197" s="663">
        <v>216.16</v>
      </c>
      <c r="K197" s="676">
        <v>1</v>
      </c>
      <c r="L197" s="663">
        <v>1</v>
      </c>
      <c r="M197" s="664">
        <v>216.16</v>
      </c>
    </row>
    <row r="198" spans="1:13" ht="14.4" customHeight="1" x14ac:dyDescent="0.3">
      <c r="A198" s="659" t="s">
        <v>1775</v>
      </c>
      <c r="B198" s="660" t="s">
        <v>1690</v>
      </c>
      <c r="C198" s="660" t="s">
        <v>1401</v>
      </c>
      <c r="D198" s="660" t="s">
        <v>1691</v>
      </c>
      <c r="E198" s="660" t="s">
        <v>1692</v>
      </c>
      <c r="F198" s="663"/>
      <c r="G198" s="663"/>
      <c r="H198" s="676">
        <v>0</v>
      </c>
      <c r="I198" s="663">
        <v>9</v>
      </c>
      <c r="J198" s="663">
        <v>2117.54</v>
      </c>
      <c r="K198" s="676">
        <v>1</v>
      </c>
      <c r="L198" s="663">
        <v>9</v>
      </c>
      <c r="M198" s="664">
        <v>2117.54</v>
      </c>
    </row>
    <row r="199" spans="1:13" ht="14.4" customHeight="1" x14ac:dyDescent="0.3">
      <c r="A199" s="659" t="s">
        <v>1775</v>
      </c>
      <c r="B199" s="660" t="s">
        <v>1690</v>
      </c>
      <c r="C199" s="660" t="s">
        <v>1556</v>
      </c>
      <c r="D199" s="660" t="s">
        <v>1733</v>
      </c>
      <c r="E199" s="660" t="s">
        <v>1734</v>
      </c>
      <c r="F199" s="663"/>
      <c r="G199" s="663"/>
      <c r="H199" s="676">
        <v>0</v>
      </c>
      <c r="I199" s="663">
        <v>2</v>
      </c>
      <c r="J199" s="663">
        <v>303.22000000000003</v>
      </c>
      <c r="K199" s="676">
        <v>1</v>
      </c>
      <c r="L199" s="663">
        <v>2</v>
      </c>
      <c r="M199" s="664">
        <v>303.22000000000003</v>
      </c>
    </row>
    <row r="200" spans="1:13" ht="14.4" customHeight="1" x14ac:dyDescent="0.3">
      <c r="A200" s="659" t="s">
        <v>1775</v>
      </c>
      <c r="B200" s="660" t="s">
        <v>1695</v>
      </c>
      <c r="C200" s="660" t="s">
        <v>1463</v>
      </c>
      <c r="D200" s="660" t="s">
        <v>1464</v>
      </c>
      <c r="E200" s="660" t="s">
        <v>1696</v>
      </c>
      <c r="F200" s="663"/>
      <c r="G200" s="663"/>
      <c r="H200" s="676">
        <v>0</v>
      </c>
      <c r="I200" s="663">
        <v>1</v>
      </c>
      <c r="J200" s="663">
        <v>184.22</v>
      </c>
      <c r="K200" s="676">
        <v>1</v>
      </c>
      <c r="L200" s="663">
        <v>1</v>
      </c>
      <c r="M200" s="664">
        <v>184.22</v>
      </c>
    </row>
    <row r="201" spans="1:13" ht="14.4" customHeight="1" x14ac:dyDescent="0.3">
      <c r="A201" s="659" t="s">
        <v>1775</v>
      </c>
      <c r="B201" s="660" t="s">
        <v>1699</v>
      </c>
      <c r="C201" s="660" t="s">
        <v>1475</v>
      </c>
      <c r="D201" s="660" t="s">
        <v>1476</v>
      </c>
      <c r="E201" s="660" t="s">
        <v>1477</v>
      </c>
      <c r="F201" s="663"/>
      <c r="G201" s="663"/>
      <c r="H201" s="676">
        <v>0</v>
      </c>
      <c r="I201" s="663">
        <v>2</v>
      </c>
      <c r="J201" s="663">
        <v>308.02</v>
      </c>
      <c r="K201" s="676">
        <v>1</v>
      </c>
      <c r="L201" s="663">
        <v>2</v>
      </c>
      <c r="M201" s="664">
        <v>308.02</v>
      </c>
    </row>
    <row r="202" spans="1:13" ht="14.4" customHeight="1" x14ac:dyDescent="0.3">
      <c r="A202" s="659" t="s">
        <v>1775</v>
      </c>
      <c r="B202" s="660" t="s">
        <v>1699</v>
      </c>
      <c r="C202" s="660" t="s">
        <v>1479</v>
      </c>
      <c r="D202" s="660" t="s">
        <v>1700</v>
      </c>
      <c r="E202" s="660" t="s">
        <v>1701</v>
      </c>
      <c r="F202" s="663"/>
      <c r="G202" s="663"/>
      <c r="H202" s="676">
        <v>0</v>
      </c>
      <c r="I202" s="663">
        <v>1</v>
      </c>
      <c r="J202" s="663">
        <v>82.92</v>
      </c>
      <c r="K202" s="676">
        <v>1</v>
      </c>
      <c r="L202" s="663">
        <v>1</v>
      </c>
      <c r="M202" s="664">
        <v>82.92</v>
      </c>
    </row>
    <row r="203" spans="1:13" ht="14.4" customHeight="1" x14ac:dyDescent="0.3">
      <c r="A203" s="659" t="s">
        <v>1776</v>
      </c>
      <c r="B203" s="660" t="s">
        <v>1656</v>
      </c>
      <c r="C203" s="660" t="s">
        <v>2285</v>
      </c>
      <c r="D203" s="660" t="s">
        <v>1269</v>
      </c>
      <c r="E203" s="660" t="s">
        <v>2286</v>
      </c>
      <c r="F203" s="663"/>
      <c r="G203" s="663"/>
      <c r="H203" s="676"/>
      <c r="I203" s="663">
        <v>2</v>
      </c>
      <c r="J203" s="663">
        <v>0</v>
      </c>
      <c r="K203" s="676"/>
      <c r="L203" s="663">
        <v>2</v>
      </c>
      <c r="M203" s="664">
        <v>0</v>
      </c>
    </row>
    <row r="204" spans="1:13" ht="14.4" customHeight="1" x14ac:dyDescent="0.3">
      <c r="A204" s="659" t="s">
        <v>1776</v>
      </c>
      <c r="B204" s="660" t="s">
        <v>1669</v>
      </c>
      <c r="C204" s="660" t="s">
        <v>1253</v>
      </c>
      <c r="D204" s="660" t="s">
        <v>1254</v>
      </c>
      <c r="E204" s="660" t="s">
        <v>1255</v>
      </c>
      <c r="F204" s="663"/>
      <c r="G204" s="663"/>
      <c r="H204" s="676">
        <v>0</v>
      </c>
      <c r="I204" s="663">
        <v>2</v>
      </c>
      <c r="J204" s="663">
        <v>1875.86</v>
      </c>
      <c r="K204" s="676">
        <v>1</v>
      </c>
      <c r="L204" s="663">
        <v>2</v>
      </c>
      <c r="M204" s="664">
        <v>1875.86</v>
      </c>
    </row>
    <row r="205" spans="1:13" ht="14.4" customHeight="1" x14ac:dyDescent="0.3">
      <c r="A205" s="659" t="s">
        <v>1776</v>
      </c>
      <c r="B205" s="660" t="s">
        <v>1690</v>
      </c>
      <c r="C205" s="660" t="s">
        <v>1401</v>
      </c>
      <c r="D205" s="660" t="s">
        <v>1691</v>
      </c>
      <c r="E205" s="660" t="s">
        <v>1692</v>
      </c>
      <c r="F205" s="663"/>
      <c r="G205" s="663"/>
      <c r="H205" s="676">
        <v>0</v>
      </c>
      <c r="I205" s="663">
        <v>4</v>
      </c>
      <c r="J205" s="663">
        <v>980.34</v>
      </c>
      <c r="K205" s="676">
        <v>1</v>
      </c>
      <c r="L205" s="663">
        <v>4</v>
      </c>
      <c r="M205" s="664">
        <v>980.34</v>
      </c>
    </row>
    <row r="206" spans="1:13" ht="14.4" customHeight="1" x14ac:dyDescent="0.3">
      <c r="A206" s="659" t="s">
        <v>1776</v>
      </c>
      <c r="B206" s="660" t="s">
        <v>1695</v>
      </c>
      <c r="C206" s="660" t="s">
        <v>1463</v>
      </c>
      <c r="D206" s="660" t="s">
        <v>1464</v>
      </c>
      <c r="E206" s="660" t="s">
        <v>1696</v>
      </c>
      <c r="F206" s="663"/>
      <c r="G206" s="663"/>
      <c r="H206" s="676">
        <v>0</v>
      </c>
      <c r="I206" s="663">
        <v>5</v>
      </c>
      <c r="J206" s="663">
        <v>921.09999999999991</v>
      </c>
      <c r="K206" s="676">
        <v>1</v>
      </c>
      <c r="L206" s="663">
        <v>5</v>
      </c>
      <c r="M206" s="664">
        <v>921.09999999999991</v>
      </c>
    </row>
    <row r="207" spans="1:13" ht="14.4" customHeight="1" x14ac:dyDescent="0.3">
      <c r="A207" s="659" t="s">
        <v>1776</v>
      </c>
      <c r="B207" s="660" t="s">
        <v>2409</v>
      </c>
      <c r="C207" s="660" t="s">
        <v>2279</v>
      </c>
      <c r="D207" s="660" t="s">
        <v>2280</v>
      </c>
      <c r="E207" s="660" t="s">
        <v>2134</v>
      </c>
      <c r="F207" s="663">
        <v>1</v>
      </c>
      <c r="G207" s="663">
        <v>222.25</v>
      </c>
      <c r="H207" s="676">
        <v>1</v>
      </c>
      <c r="I207" s="663"/>
      <c r="J207" s="663"/>
      <c r="K207" s="676">
        <v>0</v>
      </c>
      <c r="L207" s="663">
        <v>1</v>
      </c>
      <c r="M207" s="664">
        <v>222.25</v>
      </c>
    </row>
    <row r="208" spans="1:13" ht="14.4" customHeight="1" x14ac:dyDescent="0.3">
      <c r="A208" s="659" t="s">
        <v>1776</v>
      </c>
      <c r="B208" s="660" t="s">
        <v>1699</v>
      </c>
      <c r="C208" s="660" t="s">
        <v>1475</v>
      </c>
      <c r="D208" s="660" t="s">
        <v>1476</v>
      </c>
      <c r="E208" s="660" t="s">
        <v>1477</v>
      </c>
      <c r="F208" s="663"/>
      <c r="G208" s="663"/>
      <c r="H208" s="676">
        <v>0</v>
      </c>
      <c r="I208" s="663">
        <v>6</v>
      </c>
      <c r="J208" s="663">
        <v>924.06</v>
      </c>
      <c r="K208" s="676">
        <v>1</v>
      </c>
      <c r="L208" s="663">
        <v>6</v>
      </c>
      <c r="M208" s="664">
        <v>924.06</v>
      </c>
    </row>
    <row r="209" spans="1:13" ht="14.4" customHeight="1" x14ac:dyDescent="0.3">
      <c r="A209" s="659" t="s">
        <v>1776</v>
      </c>
      <c r="B209" s="660" t="s">
        <v>1699</v>
      </c>
      <c r="C209" s="660" t="s">
        <v>1822</v>
      </c>
      <c r="D209" s="660" t="s">
        <v>1823</v>
      </c>
      <c r="E209" s="660" t="s">
        <v>1824</v>
      </c>
      <c r="F209" s="663"/>
      <c r="G209" s="663"/>
      <c r="H209" s="676">
        <v>0</v>
      </c>
      <c r="I209" s="663">
        <v>1</v>
      </c>
      <c r="J209" s="663">
        <v>77.010000000000005</v>
      </c>
      <c r="K209" s="676">
        <v>1</v>
      </c>
      <c r="L209" s="663">
        <v>1</v>
      </c>
      <c r="M209" s="664">
        <v>77.010000000000005</v>
      </c>
    </row>
    <row r="210" spans="1:13" ht="14.4" customHeight="1" x14ac:dyDescent="0.3">
      <c r="A210" s="659" t="s">
        <v>1776</v>
      </c>
      <c r="B210" s="660" t="s">
        <v>1699</v>
      </c>
      <c r="C210" s="660" t="s">
        <v>2045</v>
      </c>
      <c r="D210" s="660" t="s">
        <v>1476</v>
      </c>
      <c r="E210" s="660" t="s">
        <v>1477</v>
      </c>
      <c r="F210" s="663">
        <v>4</v>
      </c>
      <c r="G210" s="663">
        <v>616.04</v>
      </c>
      <c r="H210" s="676">
        <v>1</v>
      </c>
      <c r="I210" s="663"/>
      <c r="J210" s="663"/>
      <c r="K210" s="676">
        <v>0</v>
      </c>
      <c r="L210" s="663">
        <v>4</v>
      </c>
      <c r="M210" s="664">
        <v>616.04</v>
      </c>
    </row>
    <row r="211" spans="1:13" ht="14.4" customHeight="1" x14ac:dyDescent="0.3">
      <c r="A211" s="659" t="s">
        <v>1777</v>
      </c>
      <c r="B211" s="660" t="s">
        <v>1690</v>
      </c>
      <c r="C211" s="660" t="s">
        <v>1401</v>
      </c>
      <c r="D211" s="660" t="s">
        <v>1691</v>
      </c>
      <c r="E211" s="660" t="s">
        <v>1692</v>
      </c>
      <c r="F211" s="663"/>
      <c r="G211" s="663"/>
      <c r="H211" s="676">
        <v>0</v>
      </c>
      <c r="I211" s="663">
        <v>24</v>
      </c>
      <c r="J211" s="663">
        <v>5352.6900000000005</v>
      </c>
      <c r="K211" s="676">
        <v>1</v>
      </c>
      <c r="L211" s="663">
        <v>24</v>
      </c>
      <c r="M211" s="664">
        <v>5352.6900000000005</v>
      </c>
    </row>
    <row r="212" spans="1:13" ht="14.4" customHeight="1" x14ac:dyDescent="0.3">
      <c r="A212" s="659" t="s">
        <v>1777</v>
      </c>
      <c r="B212" s="660" t="s">
        <v>1690</v>
      </c>
      <c r="C212" s="660" t="s">
        <v>1556</v>
      </c>
      <c r="D212" s="660" t="s">
        <v>1733</v>
      </c>
      <c r="E212" s="660" t="s">
        <v>1734</v>
      </c>
      <c r="F212" s="663"/>
      <c r="G212" s="663"/>
      <c r="H212" s="676">
        <v>0</v>
      </c>
      <c r="I212" s="663">
        <v>1</v>
      </c>
      <c r="J212" s="663">
        <v>151.61000000000001</v>
      </c>
      <c r="K212" s="676">
        <v>1</v>
      </c>
      <c r="L212" s="663">
        <v>1</v>
      </c>
      <c r="M212" s="664">
        <v>151.61000000000001</v>
      </c>
    </row>
    <row r="213" spans="1:13" ht="14.4" customHeight="1" x14ac:dyDescent="0.3">
      <c r="A213" s="659" t="s">
        <v>1777</v>
      </c>
      <c r="B213" s="660" t="s">
        <v>1695</v>
      </c>
      <c r="C213" s="660" t="s">
        <v>1863</v>
      </c>
      <c r="D213" s="660" t="s">
        <v>1864</v>
      </c>
      <c r="E213" s="660" t="s">
        <v>1865</v>
      </c>
      <c r="F213" s="663"/>
      <c r="G213" s="663"/>
      <c r="H213" s="676">
        <v>0</v>
      </c>
      <c r="I213" s="663">
        <v>1</v>
      </c>
      <c r="J213" s="663">
        <v>89.14</v>
      </c>
      <c r="K213" s="676">
        <v>1</v>
      </c>
      <c r="L213" s="663">
        <v>1</v>
      </c>
      <c r="M213" s="664">
        <v>89.14</v>
      </c>
    </row>
    <row r="214" spans="1:13" ht="14.4" customHeight="1" x14ac:dyDescent="0.3">
      <c r="A214" s="659" t="s">
        <v>1777</v>
      </c>
      <c r="B214" s="660" t="s">
        <v>1695</v>
      </c>
      <c r="C214" s="660" t="s">
        <v>1463</v>
      </c>
      <c r="D214" s="660" t="s">
        <v>1464</v>
      </c>
      <c r="E214" s="660" t="s">
        <v>1696</v>
      </c>
      <c r="F214" s="663"/>
      <c r="G214" s="663"/>
      <c r="H214" s="676">
        <v>0</v>
      </c>
      <c r="I214" s="663">
        <v>1</v>
      </c>
      <c r="J214" s="663">
        <v>178.27</v>
      </c>
      <c r="K214" s="676">
        <v>1</v>
      </c>
      <c r="L214" s="663">
        <v>1</v>
      </c>
      <c r="M214" s="664">
        <v>178.27</v>
      </c>
    </row>
    <row r="215" spans="1:13" ht="14.4" customHeight="1" x14ac:dyDescent="0.3">
      <c r="A215" s="659" t="s">
        <v>1777</v>
      </c>
      <c r="B215" s="660" t="s">
        <v>1699</v>
      </c>
      <c r="C215" s="660" t="s">
        <v>1475</v>
      </c>
      <c r="D215" s="660" t="s">
        <v>1476</v>
      </c>
      <c r="E215" s="660" t="s">
        <v>1477</v>
      </c>
      <c r="F215" s="663"/>
      <c r="G215" s="663"/>
      <c r="H215" s="676">
        <v>0</v>
      </c>
      <c r="I215" s="663">
        <v>4</v>
      </c>
      <c r="J215" s="663">
        <v>616.04</v>
      </c>
      <c r="K215" s="676">
        <v>1</v>
      </c>
      <c r="L215" s="663">
        <v>4</v>
      </c>
      <c r="M215" s="664">
        <v>616.04</v>
      </c>
    </row>
    <row r="216" spans="1:13" ht="14.4" customHeight="1" thickBot="1" x14ac:dyDescent="0.35">
      <c r="A216" s="665" t="s">
        <v>1777</v>
      </c>
      <c r="B216" s="666" t="s">
        <v>1699</v>
      </c>
      <c r="C216" s="666" t="s">
        <v>1822</v>
      </c>
      <c r="D216" s="666" t="s">
        <v>1823</v>
      </c>
      <c r="E216" s="666" t="s">
        <v>1824</v>
      </c>
      <c r="F216" s="669"/>
      <c r="G216" s="669"/>
      <c r="H216" s="677">
        <v>0</v>
      </c>
      <c r="I216" s="669">
        <v>1</v>
      </c>
      <c r="J216" s="669">
        <v>77.010000000000005</v>
      </c>
      <c r="K216" s="677">
        <v>1</v>
      </c>
      <c r="L216" s="669">
        <v>1</v>
      </c>
      <c r="M216" s="670">
        <v>77.010000000000005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559</v>
      </c>
      <c r="B5" s="644" t="s">
        <v>560</v>
      </c>
      <c r="C5" s="645" t="s">
        <v>561</v>
      </c>
      <c r="D5" s="645" t="s">
        <v>561</v>
      </c>
      <c r="E5" s="645"/>
      <c r="F5" s="645" t="s">
        <v>561</v>
      </c>
      <c r="G5" s="645" t="s">
        <v>561</v>
      </c>
      <c r="H5" s="645" t="s">
        <v>561</v>
      </c>
      <c r="I5" s="646" t="s">
        <v>561</v>
      </c>
      <c r="J5" s="647" t="s">
        <v>74</v>
      </c>
    </row>
    <row r="6" spans="1:10" ht="14.4" customHeight="1" x14ac:dyDescent="0.3">
      <c r="A6" s="643" t="s">
        <v>559</v>
      </c>
      <c r="B6" s="644" t="s">
        <v>355</v>
      </c>
      <c r="C6" s="645">
        <v>12.32817</v>
      </c>
      <c r="D6" s="645">
        <v>10.0884</v>
      </c>
      <c r="E6" s="645"/>
      <c r="F6" s="645">
        <v>6.3782200000000016</v>
      </c>
      <c r="G6" s="645">
        <v>12.833326423357001</v>
      </c>
      <c r="H6" s="645">
        <v>-6.455106423356999</v>
      </c>
      <c r="I6" s="646">
        <v>0.49700442345107571</v>
      </c>
      <c r="J6" s="647" t="s">
        <v>1</v>
      </c>
    </row>
    <row r="7" spans="1:10" ht="14.4" customHeight="1" x14ac:dyDescent="0.3">
      <c r="A7" s="643" t="s">
        <v>559</v>
      </c>
      <c r="B7" s="644" t="s">
        <v>356</v>
      </c>
      <c r="C7" s="645">
        <v>400.20633999999995</v>
      </c>
      <c r="D7" s="645">
        <v>0</v>
      </c>
      <c r="E7" s="645"/>
      <c r="F7" s="645">
        <v>267.00245000000001</v>
      </c>
      <c r="G7" s="645">
        <v>0</v>
      </c>
      <c r="H7" s="645">
        <v>267.00245000000001</v>
      </c>
      <c r="I7" s="646" t="s">
        <v>561</v>
      </c>
      <c r="J7" s="647" t="s">
        <v>1</v>
      </c>
    </row>
    <row r="8" spans="1:10" ht="14.4" customHeight="1" x14ac:dyDescent="0.3">
      <c r="A8" s="643" t="s">
        <v>559</v>
      </c>
      <c r="B8" s="644" t="s">
        <v>357</v>
      </c>
      <c r="C8" s="645">
        <v>31.299999999999997</v>
      </c>
      <c r="D8" s="645">
        <v>21.466249999999</v>
      </c>
      <c r="E8" s="645"/>
      <c r="F8" s="645">
        <v>7.9060400000000008</v>
      </c>
      <c r="G8" s="645">
        <v>19.678481766976084</v>
      </c>
      <c r="H8" s="645">
        <v>-11.772441766976083</v>
      </c>
      <c r="I8" s="646">
        <v>0.40176066902009239</v>
      </c>
      <c r="J8" s="647" t="s">
        <v>1</v>
      </c>
    </row>
    <row r="9" spans="1:10" ht="14.4" customHeight="1" x14ac:dyDescent="0.3">
      <c r="A9" s="643" t="s">
        <v>559</v>
      </c>
      <c r="B9" s="644" t="s">
        <v>358</v>
      </c>
      <c r="C9" s="645" t="s">
        <v>561</v>
      </c>
      <c r="D9" s="645" t="s">
        <v>561</v>
      </c>
      <c r="E9" s="645"/>
      <c r="F9" s="645">
        <v>1.5552600000000001</v>
      </c>
      <c r="G9" s="645">
        <v>0</v>
      </c>
      <c r="H9" s="645">
        <v>1.5552600000000001</v>
      </c>
      <c r="I9" s="646" t="s">
        <v>561</v>
      </c>
      <c r="J9" s="647" t="s">
        <v>1</v>
      </c>
    </row>
    <row r="10" spans="1:10" ht="14.4" customHeight="1" x14ac:dyDescent="0.3">
      <c r="A10" s="643" t="s">
        <v>559</v>
      </c>
      <c r="B10" s="644" t="s">
        <v>359</v>
      </c>
      <c r="C10" s="645">
        <v>0.17787999999999998</v>
      </c>
      <c r="D10" s="645">
        <v>0.48019000000000001</v>
      </c>
      <c r="E10" s="645"/>
      <c r="F10" s="645">
        <v>0.72424000000000011</v>
      </c>
      <c r="G10" s="645">
        <v>1.3568403671212501</v>
      </c>
      <c r="H10" s="645">
        <v>-0.63260036712125001</v>
      </c>
      <c r="I10" s="646">
        <v>0.53376949680277352</v>
      </c>
      <c r="J10" s="647" t="s">
        <v>1</v>
      </c>
    </row>
    <row r="11" spans="1:10" ht="14.4" customHeight="1" x14ac:dyDescent="0.3">
      <c r="A11" s="643" t="s">
        <v>559</v>
      </c>
      <c r="B11" s="644" t="s">
        <v>360</v>
      </c>
      <c r="C11" s="645">
        <v>183.06992000000002</v>
      </c>
      <c r="D11" s="645">
        <v>218.56854999999899</v>
      </c>
      <c r="E11" s="645"/>
      <c r="F11" s="645">
        <v>221.82419000000002</v>
      </c>
      <c r="G11" s="645">
        <v>240.14428642640149</v>
      </c>
      <c r="H11" s="645">
        <v>-18.320096426401477</v>
      </c>
      <c r="I11" s="646">
        <v>0.92371212865805097</v>
      </c>
      <c r="J11" s="647" t="s">
        <v>1</v>
      </c>
    </row>
    <row r="12" spans="1:10" ht="14.4" customHeight="1" x14ac:dyDescent="0.3">
      <c r="A12" s="643" t="s">
        <v>559</v>
      </c>
      <c r="B12" s="644" t="s">
        <v>361</v>
      </c>
      <c r="C12" s="645">
        <v>844.375</v>
      </c>
      <c r="D12" s="645">
        <v>2011.593839999997</v>
      </c>
      <c r="E12" s="645"/>
      <c r="F12" s="645">
        <v>294.70044000000001</v>
      </c>
      <c r="G12" s="645">
        <v>428.99710060505834</v>
      </c>
      <c r="H12" s="645">
        <v>-134.29666060505832</v>
      </c>
      <c r="I12" s="646">
        <v>0.68695205535038339</v>
      </c>
      <c r="J12" s="647" t="s">
        <v>1</v>
      </c>
    </row>
    <row r="13" spans="1:10" ht="14.4" customHeight="1" x14ac:dyDescent="0.3">
      <c r="A13" s="643" t="s">
        <v>559</v>
      </c>
      <c r="B13" s="644" t="s">
        <v>362</v>
      </c>
      <c r="C13" s="645">
        <v>17.127000000000002</v>
      </c>
      <c r="D13" s="645">
        <v>14.648000000000001</v>
      </c>
      <c r="E13" s="645"/>
      <c r="F13" s="645">
        <v>30.853999999999999</v>
      </c>
      <c r="G13" s="645">
        <v>21.411649938033666</v>
      </c>
      <c r="H13" s="645">
        <v>9.4423500619663336</v>
      </c>
      <c r="I13" s="646">
        <v>1.4409912402497214</v>
      </c>
      <c r="J13" s="647" t="s">
        <v>1</v>
      </c>
    </row>
    <row r="14" spans="1:10" ht="14.4" customHeight="1" x14ac:dyDescent="0.3">
      <c r="A14" s="643" t="s">
        <v>559</v>
      </c>
      <c r="B14" s="644" t="s">
        <v>363</v>
      </c>
      <c r="C14" s="645">
        <v>234.96503999999999</v>
      </c>
      <c r="D14" s="645">
        <v>267.43132999999898</v>
      </c>
      <c r="E14" s="645"/>
      <c r="F14" s="645">
        <v>322.39291000000003</v>
      </c>
      <c r="G14" s="645">
        <v>312.13726913667011</v>
      </c>
      <c r="H14" s="645">
        <v>10.255640863329916</v>
      </c>
      <c r="I14" s="646">
        <v>1.0328561882139087</v>
      </c>
      <c r="J14" s="647" t="s">
        <v>1</v>
      </c>
    </row>
    <row r="15" spans="1:10" ht="14.4" customHeight="1" x14ac:dyDescent="0.3">
      <c r="A15" s="643" t="s">
        <v>559</v>
      </c>
      <c r="B15" s="644" t="s">
        <v>364</v>
      </c>
      <c r="C15" s="645">
        <v>6.2239999999999993</v>
      </c>
      <c r="D15" s="645">
        <v>6.6344499999990001</v>
      </c>
      <c r="E15" s="645"/>
      <c r="F15" s="645">
        <v>9.15503</v>
      </c>
      <c r="G15" s="645">
        <v>7.0171739535929163</v>
      </c>
      <c r="H15" s="645">
        <v>2.1378560464070837</v>
      </c>
      <c r="I15" s="646">
        <v>1.3046605457617968</v>
      </c>
      <c r="J15" s="647" t="s">
        <v>1</v>
      </c>
    </row>
    <row r="16" spans="1:10" ht="14.4" customHeight="1" x14ac:dyDescent="0.3">
      <c r="A16" s="643" t="s">
        <v>559</v>
      </c>
      <c r="B16" s="644" t="s">
        <v>365</v>
      </c>
      <c r="C16" s="645">
        <v>99.002839999999992</v>
      </c>
      <c r="D16" s="645">
        <v>114.01735999999902</v>
      </c>
      <c r="E16" s="645"/>
      <c r="F16" s="645">
        <v>139.83305999999999</v>
      </c>
      <c r="G16" s="645">
        <v>118.21276807062434</v>
      </c>
      <c r="H16" s="645">
        <v>21.620291929375654</v>
      </c>
      <c r="I16" s="646">
        <v>1.1828930350100504</v>
      </c>
      <c r="J16" s="647" t="s">
        <v>1</v>
      </c>
    </row>
    <row r="17" spans="1:10" ht="14.4" customHeight="1" x14ac:dyDescent="0.3">
      <c r="A17" s="643" t="s">
        <v>559</v>
      </c>
      <c r="B17" s="644" t="s">
        <v>366</v>
      </c>
      <c r="C17" s="645">
        <v>0.87451000000000001</v>
      </c>
      <c r="D17" s="645">
        <v>1.1375299999999999</v>
      </c>
      <c r="E17" s="645"/>
      <c r="F17" s="645">
        <v>0.53556999999999999</v>
      </c>
      <c r="G17" s="645">
        <v>1.0427309335850001</v>
      </c>
      <c r="H17" s="645">
        <v>-0.50716093358500014</v>
      </c>
      <c r="I17" s="646">
        <v>0.51362243388969342</v>
      </c>
      <c r="J17" s="647" t="s">
        <v>1</v>
      </c>
    </row>
    <row r="18" spans="1:10" ht="14.4" customHeight="1" x14ac:dyDescent="0.3">
      <c r="A18" s="643" t="s">
        <v>559</v>
      </c>
      <c r="B18" s="644" t="s">
        <v>367</v>
      </c>
      <c r="C18" s="645">
        <v>540.98827000000006</v>
      </c>
      <c r="D18" s="645">
        <v>780.84264999999789</v>
      </c>
      <c r="E18" s="645"/>
      <c r="F18" s="645">
        <v>763.13146999999901</v>
      </c>
      <c r="G18" s="645">
        <v>943.98893801370207</v>
      </c>
      <c r="H18" s="645">
        <v>-180.85746801370306</v>
      </c>
      <c r="I18" s="646">
        <v>0.8084114540640116</v>
      </c>
      <c r="J18" s="647" t="s">
        <v>1</v>
      </c>
    </row>
    <row r="19" spans="1:10" ht="14.4" customHeight="1" x14ac:dyDescent="0.3">
      <c r="A19" s="643" t="s">
        <v>559</v>
      </c>
      <c r="B19" s="644" t="s">
        <v>563</v>
      </c>
      <c r="C19" s="645">
        <v>2370.63897</v>
      </c>
      <c r="D19" s="645">
        <v>3446.9085499999901</v>
      </c>
      <c r="E19" s="645"/>
      <c r="F19" s="645">
        <v>2065.9928799999989</v>
      </c>
      <c r="G19" s="645">
        <v>2106.8205656351224</v>
      </c>
      <c r="H19" s="645">
        <v>-40.827685635123544</v>
      </c>
      <c r="I19" s="646">
        <v>0.98062118516352359</v>
      </c>
      <c r="J19" s="647" t="s">
        <v>564</v>
      </c>
    </row>
    <row r="21" spans="1:10" ht="14.4" customHeight="1" x14ac:dyDescent="0.3">
      <c r="A21" s="643" t="s">
        <v>559</v>
      </c>
      <c r="B21" s="644" t="s">
        <v>560</v>
      </c>
      <c r="C21" s="645" t="s">
        <v>561</v>
      </c>
      <c r="D21" s="645" t="s">
        <v>561</v>
      </c>
      <c r="E21" s="645"/>
      <c r="F21" s="645" t="s">
        <v>561</v>
      </c>
      <c r="G21" s="645" t="s">
        <v>561</v>
      </c>
      <c r="H21" s="645" t="s">
        <v>561</v>
      </c>
      <c r="I21" s="646" t="s">
        <v>561</v>
      </c>
      <c r="J21" s="647" t="s">
        <v>74</v>
      </c>
    </row>
    <row r="22" spans="1:10" ht="14.4" customHeight="1" x14ac:dyDescent="0.3">
      <c r="A22" s="643" t="s">
        <v>570</v>
      </c>
      <c r="B22" s="644" t="s">
        <v>571</v>
      </c>
      <c r="C22" s="645" t="s">
        <v>561</v>
      </c>
      <c r="D22" s="645" t="s">
        <v>561</v>
      </c>
      <c r="E22" s="645"/>
      <c r="F22" s="645" t="s">
        <v>561</v>
      </c>
      <c r="G22" s="645" t="s">
        <v>561</v>
      </c>
      <c r="H22" s="645" t="s">
        <v>561</v>
      </c>
      <c r="I22" s="646" t="s">
        <v>561</v>
      </c>
      <c r="J22" s="647" t="s">
        <v>0</v>
      </c>
    </row>
    <row r="23" spans="1:10" ht="14.4" customHeight="1" x14ac:dyDescent="0.3">
      <c r="A23" s="643" t="s">
        <v>570</v>
      </c>
      <c r="B23" s="644" t="s">
        <v>359</v>
      </c>
      <c r="C23" s="645">
        <v>0.14363999999999999</v>
      </c>
      <c r="D23" s="645">
        <v>0.43134</v>
      </c>
      <c r="E23" s="645"/>
      <c r="F23" s="645">
        <v>0.71020000000000005</v>
      </c>
      <c r="G23" s="645">
        <v>1.3120612478829168</v>
      </c>
      <c r="H23" s="645">
        <v>-0.60186124788291673</v>
      </c>
      <c r="I23" s="646">
        <v>0.54128570685701372</v>
      </c>
      <c r="J23" s="647" t="s">
        <v>1</v>
      </c>
    </row>
    <row r="24" spans="1:10" ht="14.4" customHeight="1" x14ac:dyDescent="0.3">
      <c r="A24" s="643" t="s">
        <v>570</v>
      </c>
      <c r="B24" s="644" t="s">
        <v>360</v>
      </c>
      <c r="C24" s="645">
        <v>14.612340000000001</v>
      </c>
      <c r="D24" s="645">
        <v>25.340540000000001</v>
      </c>
      <c r="E24" s="645"/>
      <c r="F24" s="645">
        <v>33.579390000000004</v>
      </c>
      <c r="G24" s="645">
        <v>30.432885580080502</v>
      </c>
      <c r="H24" s="645">
        <v>3.146504419919502</v>
      </c>
      <c r="I24" s="646">
        <v>1.1033915897209239</v>
      </c>
      <c r="J24" s="647" t="s">
        <v>1</v>
      </c>
    </row>
    <row r="25" spans="1:10" ht="14.4" customHeight="1" x14ac:dyDescent="0.3">
      <c r="A25" s="643" t="s">
        <v>570</v>
      </c>
      <c r="B25" s="644" t="s">
        <v>361</v>
      </c>
      <c r="C25" s="645">
        <v>48.639109999999995</v>
      </c>
      <c r="D25" s="645">
        <v>495.10061999999897</v>
      </c>
      <c r="E25" s="645"/>
      <c r="F25" s="645">
        <v>91.739540000000005</v>
      </c>
      <c r="G25" s="645">
        <v>103.01986267995309</v>
      </c>
      <c r="H25" s="645">
        <v>-11.280322679953088</v>
      </c>
      <c r="I25" s="646">
        <v>0.89050341956873769</v>
      </c>
      <c r="J25" s="647" t="s">
        <v>1</v>
      </c>
    </row>
    <row r="26" spans="1:10" ht="14.4" customHeight="1" x14ac:dyDescent="0.3">
      <c r="A26" s="643" t="s">
        <v>570</v>
      </c>
      <c r="B26" s="644" t="s">
        <v>362</v>
      </c>
      <c r="C26" s="645">
        <v>12.795000000000002</v>
      </c>
      <c r="D26" s="645">
        <v>14.648000000000001</v>
      </c>
      <c r="E26" s="645"/>
      <c r="F26" s="645">
        <v>30.853999999999999</v>
      </c>
      <c r="G26" s="645">
        <v>21.411649938033666</v>
      </c>
      <c r="H26" s="645">
        <v>9.4423500619663336</v>
      </c>
      <c r="I26" s="646">
        <v>1.4409912402497214</v>
      </c>
      <c r="J26" s="647" t="s">
        <v>1</v>
      </c>
    </row>
    <row r="27" spans="1:10" ht="14.4" customHeight="1" x14ac:dyDescent="0.3">
      <c r="A27" s="643" t="s">
        <v>570</v>
      </c>
      <c r="B27" s="644" t="s">
        <v>363</v>
      </c>
      <c r="C27" s="645">
        <v>30.590260000000001</v>
      </c>
      <c r="D27" s="645">
        <v>24.078279999999999</v>
      </c>
      <c r="E27" s="645"/>
      <c r="F27" s="645">
        <v>32.749839999999999</v>
      </c>
      <c r="G27" s="645">
        <v>28.443593186792668</v>
      </c>
      <c r="H27" s="645">
        <v>4.3062468132073306</v>
      </c>
      <c r="I27" s="646">
        <v>1.1513960203595821</v>
      </c>
      <c r="J27" s="647" t="s">
        <v>1</v>
      </c>
    </row>
    <row r="28" spans="1:10" ht="14.4" customHeight="1" x14ac:dyDescent="0.3">
      <c r="A28" s="643" t="s">
        <v>570</v>
      </c>
      <c r="B28" s="644" t="s">
        <v>364</v>
      </c>
      <c r="C28" s="645">
        <v>0.89300000000000002</v>
      </c>
      <c r="D28" s="645">
        <v>1.4374499999999999</v>
      </c>
      <c r="E28" s="645"/>
      <c r="F28" s="645">
        <v>2.5552600000000001</v>
      </c>
      <c r="G28" s="645">
        <v>1.52658055396825</v>
      </c>
      <c r="H28" s="645">
        <v>1.0286794460317501</v>
      </c>
      <c r="I28" s="646">
        <v>1.6738455061265929</v>
      </c>
      <c r="J28" s="647" t="s">
        <v>1</v>
      </c>
    </row>
    <row r="29" spans="1:10" ht="14.4" customHeight="1" x14ac:dyDescent="0.3">
      <c r="A29" s="643" t="s">
        <v>570</v>
      </c>
      <c r="B29" s="644" t="s">
        <v>365</v>
      </c>
      <c r="C29" s="645">
        <v>12.17062</v>
      </c>
      <c r="D29" s="645">
        <v>16.482710000000001</v>
      </c>
      <c r="E29" s="645"/>
      <c r="F29" s="645">
        <v>21.323070000000001</v>
      </c>
      <c r="G29" s="645">
        <v>18.869658944485252</v>
      </c>
      <c r="H29" s="645">
        <v>2.4534110555147493</v>
      </c>
      <c r="I29" s="646">
        <v>1.1300188340834729</v>
      </c>
      <c r="J29" s="647" t="s">
        <v>1</v>
      </c>
    </row>
    <row r="30" spans="1:10" ht="14.4" customHeight="1" x14ac:dyDescent="0.3">
      <c r="A30" s="643" t="s">
        <v>570</v>
      </c>
      <c r="B30" s="644" t="s">
        <v>366</v>
      </c>
      <c r="C30" s="645">
        <v>0.87451000000000001</v>
      </c>
      <c r="D30" s="645">
        <v>1.1375299999999999</v>
      </c>
      <c r="E30" s="645"/>
      <c r="F30" s="645">
        <v>0.53556999999999999</v>
      </c>
      <c r="G30" s="645">
        <v>1.0427309335850001</v>
      </c>
      <c r="H30" s="645">
        <v>-0.50716093358500014</v>
      </c>
      <c r="I30" s="646">
        <v>0.51362243388969342</v>
      </c>
      <c r="J30" s="647" t="s">
        <v>1</v>
      </c>
    </row>
    <row r="31" spans="1:10" ht="14.4" customHeight="1" x14ac:dyDescent="0.3">
      <c r="A31" s="643" t="s">
        <v>570</v>
      </c>
      <c r="B31" s="644" t="s">
        <v>367</v>
      </c>
      <c r="C31" s="645" t="s">
        <v>561</v>
      </c>
      <c r="D31" s="645">
        <v>1.9450799999999999</v>
      </c>
      <c r="E31" s="645"/>
      <c r="F31" s="645">
        <v>0.79800000000000004</v>
      </c>
      <c r="G31" s="645">
        <v>1.8206491721384999</v>
      </c>
      <c r="H31" s="645">
        <v>-1.0226491721384998</v>
      </c>
      <c r="I31" s="646">
        <v>0.43830520026144543</v>
      </c>
      <c r="J31" s="647" t="s">
        <v>1</v>
      </c>
    </row>
    <row r="32" spans="1:10" ht="14.4" customHeight="1" x14ac:dyDescent="0.3">
      <c r="A32" s="643" t="s">
        <v>570</v>
      </c>
      <c r="B32" s="644" t="s">
        <v>572</v>
      </c>
      <c r="C32" s="645">
        <v>120.71848</v>
      </c>
      <c r="D32" s="645">
        <v>580.60154999999884</v>
      </c>
      <c r="E32" s="645"/>
      <c r="F32" s="645">
        <v>214.84487000000001</v>
      </c>
      <c r="G32" s="645">
        <v>207.87967223691984</v>
      </c>
      <c r="H32" s="645">
        <v>6.9651977630801696</v>
      </c>
      <c r="I32" s="646">
        <v>1.0335059108383717</v>
      </c>
      <c r="J32" s="647" t="s">
        <v>568</v>
      </c>
    </row>
    <row r="33" spans="1:10" ht="14.4" customHeight="1" x14ac:dyDescent="0.3">
      <c r="A33" s="643" t="s">
        <v>561</v>
      </c>
      <c r="B33" s="644" t="s">
        <v>561</v>
      </c>
      <c r="C33" s="645" t="s">
        <v>561</v>
      </c>
      <c r="D33" s="645" t="s">
        <v>561</v>
      </c>
      <c r="E33" s="645"/>
      <c r="F33" s="645" t="s">
        <v>561</v>
      </c>
      <c r="G33" s="645" t="s">
        <v>561</v>
      </c>
      <c r="H33" s="645" t="s">
        <v>561</v>
      </c>
      <c r="I33" s="646" t="s">
        <v>561</v>
      </c>
      <c r="J33" s="647" t="s">
        <v>569</v>
      </c>
    </row>
    <row r="34" spans="1:10" ht="14.4" customHeight="1" x14ac:dyDescent="0.3">
      <c r="A34" s="643" t="s">
        <v>573</v>
      </c>
      <c r="B34" s="644" t="s">
        <v>574</v>
      </c>
      <c r="C34" s="645" t="s">
        <v>561</v>
      </c>
      <c r="D34" s="645" t="s">
        <v>561</v>
      </c>
      <c r="E34" s="645"/>
      <c r="F34" s="645" t="s">
        <v>561</v>
      </c>
      <c r="G34" s="645" t="s">
        <v>561</v>
      </c>
      <c r="H34" s="645" t="s">
        <v>561</v>
      </c>
      <c r="I34" s="646" t="s">
        <v>561</v>
      </c>
      <c r="J34" s="647" t="s">
        <v>0</v>
      </c>
    </row>
    <row r="35" spans="1:10" ht="14.4" customHeight="1" x14ac:dyDescent="0.3">
      <c r="A35" s="643" t="s">
        <v>573</v>
      </c>
      <c r="B35" s="644" t="s">
        <v>355</v>
      </c>
      <c r="C35" s="645">
        <v>0</v>
      </c>
      <c r="D35" s="645">
        <v>0</v>
      </c>
      <c r="E35" s="645"/>
      <c r="F35" s="645" t="s">
        <v>561</v>
      </c>
      <c r="G35" s="645" t="s">
        <v>561</v>
      </c>
      <c r="H35" s="645" t="s">
        <v>561</v>
      </c>
      <c r="I35" s="646" t="s">
        <v>561</v>
      </c>
      <c r="J35" s="647" t="s">
        <v>1</v>
      </c>
    </row>
    <row r="36" spans="1:10" ht="14.4" customHeight="1" x14ac:dyDescent="0.3">
      <c r="A36" s="643" t="s">
        <v>573</v>
      </c>
      <c r="B36" s="644" t="s">
        <v>356</v>
      </c>
      <c r="C36" s="645">
        <v>198.42719999999997</v>
      </c>
      <c r="D36" s="645">
        <v>0</v>
      </c>
      <c r="E36" s="645"/>
      <c r="F36" s="645">
        <v>267.00245000000001</v>
      </c>
      <c r="G36" s="645">
        <v>0</v>
      </c>
      <c r="H36" s="645">
        <v>267.00245000000001</v>
      </c>
      <c r="I36" s="646" t="s">
        <v>561</v>
      </c>
      <c r="J36" s="647" t="s">
        <v>1</v>
      </c>
    </row>
    <row r="37" spans="1:10" ht="14.4" customHeight="1" x14ac:dyDescent="0.3">
      <c r="A37" s="643" t="s">
        <v>573</v>
      </c>
      <c r="B37" s="644" t="s">
        <v>357</v>
      </c>
      <c r="C37" s="645">
        <v>31.299999999999997</v>
      </c>
      <c r="D37" s="645">
        <v>21.466249999999</v>
      </c>
      <c r="E37" s="645"/>
      <c r="F37" s="645">
        <v>7.9060400000000008</v>
      </c>
      <c r="G37" s="645">
        <v>19.678481766976084</v>
      </c>
      <c r="H37" s="645">
        <v>-11.772441766976083</v>
      </c>
      <c r="I37" s="646">
        <v>0.40176066902009239</v>
      </c>
      <c r="J37" s="647" t="s">
        <v>1</v>
      </c>
    </row>
    <row r="38" spans="1:10" ht="14.4" customHeight="1" x14ac:dyDescent="0.3">
      <c r="A38" s="643" t="s">
        <v>573</v>
      </c>
      <c r="B38" s="644" t="s">
        <v>359</v>
      </c>
      <c r="C38" s="645">
        <v>0</v>
      </c>
      <c r="D38" s="645">
        <v>0</v>
      </c>
      <c r="E38" s="645"/>
      <c r="F38" s="645" t="s">
        <v>561</v>
      </c>
      <c r="G38" s="645" t="s">
        <v>561</v>
      </c>
      <c r="H38" s="645" t="s">
        <v>561</v>
      </c>
      <c r="I38" s="646" t="s">
        <v>561</v>
      </c>
      <c r="J38" s="647" t="s">
        <v>1</v>
      </c>
    </row>
    <row r="39" spans="1:10" ht="14.4" customHeight="1" x14ac:dyDescent="0.3">
      <c r="A39" s="643" t="s">
        <v>573</v>
      </c>
      <c r="B39" s="644" t="s">
        <v>360</v>
      </c>
      <c r="C39" s="645">
        <v>37.227060000000002</v>
      </c>
      <c r="D39" s="645">
        <v>40.725249999998994</v>
      </c>
      <c r="E39" s="645"/>
      <c r="F39" s="645">
        <v>42.31118</v>
      </c>
      <c r="G39" s="645">
        <v>41.696017088201664</v>
      </c>
      <c r="H39" s="645">
        <v>0.61516291179833615</v>
      </c>
      <c r="I39" s="646">
        <v>1.0147535173562754</v>
      </c>
      <c r="J39" s="647" t="s">
        <v>1</v>
      </c>
    </row>
    <row r="40" spans="1:10" ht="14.4" customHeight="1" x14ac:dyDescent="0.3">
      <c r="A40" s="643" t="s">
        <v>573</v>
      </c>
      <c r="B40" s="644" t="s">
        <v>361</v>
      </c>
      <c r="C40" s="645">
        <v>23.670460000000002</v>
      </c>
      <c r="D40" s="645">
        <v>495.07024999999999</v>
      </c>
      <c r="E40" s="645"/>
      <c r="F40" s="645">
        <v>46.489650000000005</v>
      </c>
      <c r="G40" s="645">
        <v>99.678462406993262</v>
      </c>
      <c r="H40" s="645">
        <v>-53.188812406993257</v>
      </c>
      <c r="I40" s="646">
        <v>0.46639613891895643</v>
      </c>
      <c r="J40" s="647" t="s">
        <v>1</v>
      </c>
    </row>
    <row r="41" spans="1:10" ht="14.4" customHeight="1" x14ac:dyDescent="0.3">
      <c r="A41" s="643" t="s">
        <v>573</v>
      </c>
      <c r="B41" s="644" t="s">
        <v>363</v>
      </c>
      <c r="C41" s="645">
        <v>48.136309999999995</v>
      </c>
      <c r="D41" s="645">
        <v>59.767759999998994</v>
      </c>
      <c r="E41" s="645"/>
      <c r="F41" s="645">
        <v>65.145469999999989</v>
      </c>
      <c r="G41" s="645">
        <v>59.370667559780507</v>
      </c>
      <c r="H41" s="645">
        <v>5.7748024402194815</v>
      </c>
      <c r="I41" s="646">
        <v>1.0972669278883349</v>
      </c>
      <c r="J41" s="647" t="s">
        <v>1</v>
      </c>
    </row>
    <row r="42" spans="1:10" ht="14.4" customHeight="1" x14ac:dyDescent="0.3">
      <c r="A42" s="643" t="s">
        <v>573</v>
      </c>
      <c r="B42" s="644" t="s">
        <v>364</v>
      </c>
      <c r="C42" s="645">
        <v>0.8899999999999999</v>
      </c>
      <c r="D42" s="645">
        <v>1.3409999999990001</v>
      </c>
      <c r="E42" s="645"/>
      <c r="F42" s="645">
        <v>2.0239999999999996</v>
      </c>
      <c r="G42" s="645">
        <v>1.4584535644488332</v>
      </c>
      <c r="H42" s="645">
        <v>0.56554643555116635</v>
      </c>
      <c r="I42" s="646">
        <v>1.3877713006000936</v>
      </c>
      <c r="J42" s="647" t="s">
        <v>1</v>
      </c>
    </row>
    <row r="43" spans="1:10" ht="14.4" customHeight="1" x14ac:dyDescent="0.3">
      <c r="A43" s="643" t="s">
        <v>573</v>
      </c>
      <c r="B43" s="644" t="s">
        <v>365</v>
      </c>
      <c r="C43" s="645">
        <v>17.32856</v>
      </c>
      <c r="D43" s="645">
        <v>22.474560000000004</v>
      </c>
      <c r="E43" s="645"/>
      <c r="F43" s="645">
        <v>31.598890000000001</v>
      </c>
      <c r="G43" s="645">
        <v>22.764750792817917</v>
      </c>
      <c r="H43" s="645">
        <v>8.8341392071820835</v>
      </c>
      <c r="I43" s="646">
        <v>1.3880621970159752</v>
      </c>
      <c r="J43" s="647" t="s">
        <v>1</v>
      </c>
    </row>
    <row r="44" spans="1:10" ht="14.4" customHeight="1" x14ac:dyDescent="0.3">
      <c r="A44" s="643" t="s">
        <v>573</v>
      </c>
      <c r="B44" s="644" t="s">
        <v>367</v>
      </c>
      <c r="C44" s="645">
        <v>55.450880000000012</v>
      </c>
      <c r="D44" s="645">
        <v>519.16535999999894</v>
      </c>
      <c r="E44" s="645"/>
      <c r="F44" s="645">
        <v>340.368639999999</v>
      </c>
      <c r="G44" s="645">
        <v>512.41292394053755</v>
      </c>
      <c r="H44" s="645">
        <v>-172.04428394053855</v>
      </c>
      <c r="I44" s="646">
        <v>0.66424679023024946</v>
      </c>
      <c r="J44" s="647" t="s">
        <v>1</v>
      </c>
    </row>
    <row r="45" spans="1:10" ht="14.4" customHeight="1" x14ac:dyDescent="0.3">
      <c r="A45" s="643" t="s">
        <v>573</v>
      </c>
      <c r="B45" s="644" t="s">
        <v>575</v>
      </c>
      <c r="C45" s="645">
        <v>412.4304699999999</v>
      </c>
      <c r="D45" s="645">
        <v>1160.0104299999948</v>
      </c>
      <c r="E45" s="645"/>
      <c r="F45" s="645">
        <v>802.84631999999897</v>
      </c>
      <c r="G45" s="645">
        <v>757.05975711975589</v>
      </c>
      <c r="H45" s="645">
        <v>45.786562880243082</v>
      </c>
      <c r="I45" s="646">
        <v>1.0604794568059444</v>
      </c>
      <c r="J45" s="647" t="s">
        <v>568</v>
      </c>
    </row>
    <row r="46" spans="1:10" ht="14.4" customHeight="1" x14ac:dyDescent="0.3">
      <c r="A46" s="643" t="s">
        <v>561</v>
      </c>
      <c r="B46" s="644" t="s">
        <v>561</v>
      </c>
      <c r="C46" s="645" t="s">
        <v>561</v>
      </c>
      <c r="D46" s="645" t="s">
        <v>561</v>
      </c>
      <c r="E46" s="645"/>
      <c r="F46" s="645" t="s">
        <v>561</v>
      </c>
      <c r="G46" s="645" t="s">
        <v>561</v>
      </c>
      <c r="H46" s="645" t="s">
        <v>561</v>
      </c>
      <c r="I46" s="646" t="s">
        <v>561</v>
      </c>
      <c r="J46" s="647" t="s">
        <v>569</v>
      </c>
    </row>
    <row r="47" spans="1:10" ht="14.4" customHeight="1" x14ac:dyDescent="0.3">
      <c r="A47" s="643" t="s">
        <v>576</v>
      </c>
      <c r="B47" s="644" t="s">
        <v>577</v>
      </c>
      <c r="C47" s="645" t="s">
        <v>561</v>
      </c>
      <c r="D47" s="645" t="s">
        <v>561</v>
      </c>
      <c r="E47" s="645"/>
      <c r="F47" s="645" t="s">
        <v>561</v>
      </c>
      <c r="G47" s="645" t="s">
        <v>561</v>
      </c>
      <c r="H47" s="645" t="s">
        <v>561</v>
      </c>
      <c r="I47" s="646" t="s">
        <v>561</v>
      </c>
      <c r="J47" s="647" t="s">
        <v>0</v>
      </c>
    </row>
    <row r="48" spans="1:10" ht="14.4" customHeight="1" x14ac:dyDescent="0.3">
      <c r="A48" s="643" t="s">
        <v>576</v>
      </c>
      <c r="B48" s="644" t="s">
        <v>355</v>
      </c>
      <c r="C48" s="645">
        <v>1.9317099999999998</v>
      </c>
      <c r="D48" s="645" t="s">
        <v>561</v>
      </c>
      <c r="E48" s="645"/>
      <c r="F48" s="645" t="s">
        <v>561</v>
      </c>
      <c r="G48" s="645" t="s">
        <v>561</v>
      </c>
      <c r="H48" s="645" t="s">
        <v>561</v>
      </c>
      <c r="I48" s="646" t="s">
        <v>561</v>
      </c>
      <c r="J48" s="647" t="s">
        <v>1</v>
      </c>
    </row>
    <row r="49" spans="1:10" ht="14.4" customHeight="1" x14ac:dyDescent="0.3">
      <c r="A49" s="643" t="s">
        <v>576</v>
      </c>
      <c r="B49" s="644" t="s">
        <v>356</v>
      </c>
      <c r="C49" s="645">
        <v>62.721340000000005</v>
      </c>
      <c r="D49" s="645">
        <v>0</v>
      </c>
      <c r="E49" s="645"/>
      <c r="F49" s="645" t="s">
        <v>561</v>
      </c>
      <c r="G49" s="645" t="s">
        <v>561</v>
      </c>
      <c r="H49" s="645" t="s">
        <v>561</v>
      </c>
      <c r="I49" s="646" t="s">
        <v>561</v>
      </c>
      <c r="J49" s="647" t="s">
        <v>1</v>
      </c>
    </row>
    <row r="50" spans="1:10" ht="14.4" customHeight="1" x14ac:dyDescent="0.3">
      <c r="A50" s="643" t="s">
        <v>576</v>
      </c>
      <c r="B50" s="644" t="s">
        <v>357</v>
      </c>
      <c r="C50" s="645">
        <v>0</v>
      </c>
      <c r="D50" s="645">
        <v>0</v>
      </c>
      <c r="E50" s="645"/>
      <c r="F50" s="645" t="s">
        <v>561</v>
      </c>
      <c r="G50" s="645" t="s">
        <v>561</v>
      </c>
      <c r="H50" s="645" t="s">
        <v>561</v>
      </c>
      <c r="I50" s="646" t="s">
        <v>561</v>
      </c>
      <c r="J50" s="647" t="s">
        <v>1</v>
      </c>
    </row>
    <row r="51" spans="1:10" ht="14.4" customHeight="1" x14ac:dyDescent="0.3">
      <c r="A51" s="643" t="s">
        <v>576</v>
      </c>
      <c r="B51" s="644" t="s">
        <v>360</v>
      </c>
      <c r="C51" s="645">
        <v>101.07418000000001</v>
      </c>
      <c r="D51" s="645">
        <v>110.23075</v>
      </c>
      <c r="E51" s="645"/>
      <c r="F51" s="645">
        <v>89.575920000000025</v>
      </c>
      <c r="G51" s="645">
        <v>119.19024728500909</v>
      </c>
      <c r="H51" s="645">
        <v>-29.614327285009068</v>
      </c>
      <c r="I51" s="646">
        <v>0.75153732826650699</v>
      </c>
      <c r="J51" s="647" t="s">
        <v>1</v>
      </c>
    </row>
    <row r="52" spans="1:10" ht="14.4" customHeight="1" x14ac:dyDescent="0.3">
      <c r="A52" s="643" t="s">
        <v>576</v>
      </c>
      <c r="B52" s="644" t="s">
        <v>361</v>
      </c>
      <c r="C52" s="645">
        <v>39.114629999999998</v>
      </c>
      <c r="D52" s="645">
        <v>423.81180999999901</v>
      </c>
      <c r="E52" s="645"/>
      <c r="F52" s="645">
        <v>12.180400000000001</v>
      </c>
      <c r="G52" s="645">
        <v>84.826336599903257</v>
      </c>
      <c r="H52" s="645">
        <v>-72.645936599903251</v>
      </c>
      <c r="I52" s="646">
        <v>0.14359219657747063</v>
      </c>
      <c r="J52" s="647" t="s">
        <v>1</v>
      </c>
    </row>
    <row r="53" spans="1:10" ht="14.4" customHeight="1" x14ac:dyDescent="0.3">
      <c r="A53" s="643" t="s">
        <v>576</v>
      </c>
      <c r="B53" s="644" t="s">
        <v>363</v>
      </c>
      <c r="C53" s="645">
        <v>118.67449000000001</v>
      </c>
      <c r="D53" s="645">
        <v>133.15391</v>
      </c>
      <c r="E53" s="645"/>
      <c r="F53" s="645">
        <v>142.33644000000001</v>
      </c>
      <c r="G53" s="645">
        <v>148.95345981192051</v>
      </c>
      <c r="H53" s="645">
        <v>-6.6170198119204997</v>
      </c>
      <c r="I53" s="646">
        <v>0.95557659539915596</v>
      </c>
      <c r="J53" s="647" t="s">
        <v>1</v>
      </c>
    </row>
    <row r="54" spans="1:10" ht="14.4" customHeight="1" x14ac:dyDescent="0.3">
      <c r="A54" s="643" t="s">
        <v>576</v>
      </c>
      <c r="B54" s="644" t="s">
        <v>364</v>
      </c>
      <c r="C54" s="645">
        <v>2.5259999999999998</v>
      </c>
      <c r="D54" s="645">
        <v>1.798</v>
      </c>
      <c r="E54" s="645"/>
      <c r="F54" s="645">
        <v>2.1629999999999998</v>
      </c>
      <c r="G54" s="645">
        <v>1.9163948190502498</v>
      </c>
      <c r="H54" s="645">
        <v>0.24660518094975004</v>
      </c>
      <c r="I54" s="646">
        <v>1.1286818240679473</v>
      </c>
      <c r="J54" s="647" t="s">
        <v>1</v>
      </c>
    </row>
    <row r="55" spans="1:10" ht="14.4" customHeight="1" x14ac:dyDescent="0.3">
      <c r="A55" s="643" t="s">
        <v>576</v>
      </c>
      <c r="B55" s="644" t="s">
        <v>365</v>
      </c>
      <c r="C55" s="645">
        <v>50.509359999999994</v>
      </c>
      <c r="D55" s="645">
        <v>44.890039999999004</v>
      </c>
      <c r="E55" s="645"/>
      <c r="F55" s="645">
        <v>46.720650000000006</v>
      </c>
      <c r="G55" s="645">
        <v>46.788714769850159</v>
      </c>
      <c r="H55" s="645">
        <v>-6.8064769850153084E-2</v>
      </c>
      <c r="I55" s="646">
        <v>0.99854527378696001</v>
      </c>
      <c r="J55" s="647" t="s">
        <v>1</v>
      </c>
    </row>
    <row r="56" spans="1:10" ht="14.4" customHeight="1" x14ac:dyDescent="0.3">
      <c r="A56" s="643" t="s">
        <v>576</v>
      </c>
      <c r="B56" s="644" t="s">
        <v>367</v>
      </c>
      <c r="C56" s="645">
        <v>318.03552000000002</v>
      </c>
      <c r="D56" s="645">
        <v>136.31668999999999</v>
      </c>
      <c r="E56" s="645"/>
      <c r="F56" s="645">
        <v>184.46222</v>
      </c>
      <c r="G56" s="645">
        <v>184.38692165655851</v>
      </c>
      <c r="H56" s="645">
        <v>7.5298343441488669E-2</v>
      </c>
      <c r="I56" s="646">
        <v>1.0004083713897114</v>
      </c>
      <c r="J56" s="647" t="s">
        <v>1</v>
      </c>
    </row>
    <row r="57" spans="1:10" ht="14.4" customHeight="1" x14ac:dyDescent="0.3">
      <c r="A57" s="643" t="s">
        <v>576</v>
      </c>
      <c r="B57" s="644" t="s">
        <v>578</v>
      </c>
      <c r="C57" s="645">
        <v>694.58723000000009</v>
      </c>
      <c r="D57" s="645">
        <v>850.20119999999793</v>
      </c>
      <c r="E57" s="645"/>
      <c r="F57" s="645">
        <v>477.4386300000001</v>
      </c>
      <c r="G57" s="645">
        <v>586.0620749422917</v>
      </c>
      <c r="H57" s="645">
        <v>-108.6234449422916</v>
      </c>
      <c r="I57" s="646">
        <v>0.81465539302643408</v>
      </c>
      <c r="J57" s="647" t="s">
        <v>568</v>
      </c>
    </row>
    <row r="58" spans="1:10" ht="14.4" customHeight="1" x14ac:dyDescent="0.3">
      <c r="A58" s="643" t="s">
        <v>561</v>
      </c>
      <c r="B58" s="644" t="s">
        <v>561</v>
      </c>
      <c r="C58" s="645" t="s">
        <v>561</v>
      </c>
      <c r="D58" s="645" t="s">
        <v>561</v>
      </c>
      <c r="E58" s="645"/>
      <c r="F58" s="645" t="s">
        <v>561</v>
      </c>
      <c r="G58" s="645" t="s">
        <v>561</v>
      </c>
      <c r="H58" s="645" t="s">
        <v>561</v>
      </c>
      <c r="I58" s="646" t="s">
        <v>561</v>
      </c>
      <c r="J58" s="647" t="s">
        <v>569</v>
      </c>
    </row>
    <row r="59" spans="1:10" ht="14.4" customHeight="1" x14ac:dyDescent="0.3">
      <c r="A59" s="643" t="s">
        <v>579</v>
      </c>
      <c r="B59" s="644" t="s">
        <v>580</v>
      </c>
      <c r="C59" s="645" t="s">
        <v>561</v>
      </c>
      <c r="D59" s="645" t="s">
        <v>561</v>
      </c>
      <c r="E59" s="645"/>
      <c r="F59" s="645" t="s">
        <v>561</v>
      </c>
      <c r="G59" s="645" t="s">
        <v>561</v>
      </c>
      <c r="H59" s="645" t="s">
        <v>561</v>
      </c>
      <c r="I59" s="646" t="s">
        <v>561</v>
      </c>
      <c r="J59" s="647" t="s">
        <v>0</v>
      </c>
    </row>
    <row r="60" spans="1:10" ht="14.4" customHeight="1" x14ac:dyDescent="0.3">
      <c r="A60" s="643" t="s">
        <v>579</v>
      </c>
      <c r="B60" s="644" t="s">
        <v>355</v>
      </c>
      <c r="C60" s="645">
        <v>10.396460000000001</v>
      </c>
      <c r="D60" s="645">
        <v>10.0884</v>
      </c>
      <c r="E60" s="645"/>
      <c r="F60" s="645">
        <v>6.3782200000000016</v>
      </c>
      <c r="G60" s="645">
        <v>12.833326423357001</v>
      </c>
      <c r="H60" s="645">
        <v>-6.455106423356999</v>
      </c>
      <c r="I60" s="646">
        <v>0.49700442345107571</v>
      </c>
      <c r="J60" s="647" t="s">
        <v>1</v>
      </c>
    </row>
    <row r="61" spans="1:10" ht="14.4" customHeight="1" x14ac:dyDescent="0.3">
      <c r="A61" s="643" t="s">
        <v>579</v>
      </c>
      <c r="B61" s="644" t="s">
        <v>356</v>
      </c>
      <c r="C61" s="645">
        <v>139.05779999999999</v>
      </c>
      <c r="D61" s="645">
        <v>0</v>
      </c>
      <c r="E61" s="645"/>
      <c r="F61" s="645" t="s">
        <v>561</v>
      </c>
      <c r="G61" s="645" t="s">
        <v>561</v>
      </c>
      <c r="H61" s="645" t="s">
        <v>561</v>
      </c>
      <c r="I61" s="646" t="s">
        <v>561</v>
      </c>
      <c r="J61" s="647" t="s">
        <v>1</v>
      </c>
    </row>
    <row r="62" spans="1:10" ht="14.4" customHeight="1" x14ac:dyDescent="0.3">
      <c r="A62" s="643" t="s">
        <v>579</v>
      </c>
      <c r="B62" s="644" t="s">
        <v>358</v>
      </c>
      <c r="C62" s="645" t="s">
        <v>561</v>
      </c>
      <c r="D62" s="645" t="s">
        <v>561</v>
      </c>
      <c r="E62" s="645"/>
      <c r="F62" s="645">
        <v>1.5552600000000001</v>
      </c>
      <c r="G62" s="645">
        <v>0</v>
      </c>
      <c r="H62" s="645">
        <v>1.5552600000000001</v>
      </c>
      <c r="I62" s="646" t="s">
        <v>561</v>
      </c>
      <c r="J62" s="647" t="s">
        <v>1</v>
      </c>
    </row>
    <row r="63" spans="1:10" ht="14.4" customHeight="1" x14ac:dyDescent="0.3">
      <c r="A63" s="643" t="s">
        <v>579</v>
      </c>
      <c r="B63" s="644" t="s">
        <v>359</v>
      </c>
      <c r="C63" s="645">
        <v>3.424E-2</v>
      </c>
      <c r="D63" s="645">
        <v>4.8850000000000005E-2</v>
      </c>
      <c r="E63" s="645"/>
      <c r="F63" s="645">
        <v>1.404E-2</v>
      </c>
      <c r="G63" s="645">
        <v>4.4779119238333331E-2</v>
      </c>
      <c r="H63" s="645">
        <v>-3.0739119238333331E-2</v>
      </c>
      <c r="I63" s="646">
        <v>0.31353899404035185</v>
      </c>
      <c r="J63" s="647" t="s">
        <v>1</v>
      </c>
    </row>
    <row r="64" spans="1:10" ht="14.4" customHeight="1" x14ac:dyDescent="0.3">
      <c r="A64" s="643" t="s">
        <v>579</v>
      </c>
      <c r="B64" s="644" t="s">
        <v>360</v>
      </c>
      <c r="C64" s="645">
        <v>30.15634</v>
      </c>
      <c r="D64" s="645">
        <v>42.272009999999995</v>
      </c>
      <c r="E64" s="645"/>
      <c r="F64" s="645">
        <v>56.357699999999987</v>
      </c>
      <c r="G64" s="645">
        <v>48.825136473110248</v>
      </c>
      <c r="H64" s="645">
        <v>7.5325635268897386</v>
      </c>
      <c r="I64" s="646">
        <v>1.1542763435190435</v>
      </c>
      <c r="J64" s="647" t="s">
        <v>1</v>
      </c>
    </row>
    <row r="65" spans="1:10" ht="14.4" customHeight="1" x14ac:dyDescent="0.3">
      <c r="A65" s="643" t="s">
        <v>579</v>
      </c>
      <c r="B65" s="644" t="s">
        <v>361</v>
      </c>
      <c r="C65" s="645">
        <v>732.95079999999996</v>
      </c>
      <c r="D65" s="645">
        <v>597.61115999999902</v>
      </c>
      <c r="E65" s="645"/>
      <c r="F65" s="645">
        <v>144.29085000000001</v>
      </c>
      <c r="G65" s="645">
        <v>141.47243891820878</v>
      </c>
      <c r="H65" s="645">
        <v>2.8184110817912256</v>
      </c>
      <c r="I65" s="646">
        <v>1.0199219798806229</v>
      </c>
      <c r="J65" s="647" t="s">
        <v>1</v>
      </c>
    </row>
    <row r="66" spans="1:10" ht="14.4" customHeight="1" x14ac:dyDescent="0.3">
      <c r="A66" s="643" t="s">
        <v>579</v>
      </c>
      <c r="B66" s="644" t="s">
        <v>362</v>
      </c>
      <c r="C66" s="645">
        <v>4.3319999999999999</v>
      </c>
      <c r="D66" s="645">
        <v>0</v>
      </c>
      <c r="E66" s="645"/>
      <c r="F66" s="645" t="s">
        <v>561</v>
      </c>
      <c r="G66" s="645" t="s">
        <v>561</v>
      </c>
      <c r="H66" s="645" t="s">
        <v>561</v>
      </c>
      <c r="I66" s="646" t="s">
        <v>561</v>
      </c>
      <c r="J66" s="647" t="s">
        <v>1</v>
      </c>
    </row>
    <row r="67" spans="1:10" ht="14.4" customHeight="1" x14ac:dyDescent="0.3">
      <c r="A67" s="643" t="s">
        <v>579</v>
      </c>
      <c r="B67" s="644" t="s">
        <v>363</v>
      </c>
      <c r="C67" s="645">
        <v>37.563980000000001</v>
      </c>
      <c r="D67" s="645">
        <v>50.431379999999997</v>
      </c>
      <c r="E67" s="645"/>
      <c r="F67" s="645">
        <v>82.16116000000001</v>
      </c>
      <c r="G67" s="645">
        <v>75.369548578176421</v>
      </c>
      <c r="H67" s="645">
        <v>6.791611421823589</v>
      </c>
      <c r="I67" s="646">
        <v>1.0901108146452416</v>
      </c>
      <c r="J67" s="647" t="s">
        <v>1</v>
      </c>
    </row>
    <row r="68" spans="1:10" ht="14.4" customHeight="1" x14ac:dyDescent="0.3">
      <c r="A68" s="643" t="s">
        <v>579</v>
      </c>
      <c r="B68" s="644" t="s">
        <v>364</v>
      </c>
      <c r="C68" s="645">
        <v>1.915</v>
      </c>
      <c r="D68" s="645">
        <v>2.0579999999999998</v>
      </c>
      <c r="E68" s="645"/>
      <c r="F68" s="645">
        <v>2.4127699999999996</v>
      </c>
      <c r="G68" s="645">
        <v>2.1157450161255835</v>
      </c>
      <c r="H68" s="645">
        <v>0.29702498387441612</v>
      </c>
      <c r="I68" s="646">
        <v>1.1403878924967703</v>
      </c>
      <c r="J68" s="647" t="s">
        <v>1</v>
      </c>
    </row>
    <row r="69" spans="1:10" ht="14.4" customHeight="1" x14ac:dyDescent="0.3">
      <c r="A69" s="643" t="s">
        <v>579</v>
      </c>
      <c r="B69" s="644" t="s">
        <v>365</v>
      </c>
      <c r="C69" s="645">
        <v>18.994300000000003</v>
      </c>
      <c r="D69" s="645">
        <v>30.17005</v>
      </c>
      <c r="E69" s="645"/>
      <c r="F69" s="645">
        <v>40.190449999999998</v>
      </c>
      <c r="G69" s="645">
        <v>29.789643563471</v>
      </c>
      <c r="H69" s="645">
        <v>10.400806436528999</v>
      </c>
      <c r="I69" s="646">
        <v>1.3491416879281763</v>
      </c>
      <c r="J69" s="647" t="s">
        <v>1</v>
      </c>
    </row>
    <row r="70" spans="1:10" ht="14.4" customHeight="1" x14ac:dyDescent="0.3">
      <c r="A70" s="643" t="s">
        <v>579</v>
      </c>
      <c r="B70" s="644" t="s">
        <v>367</v>
      </c>
      <c r="C70" s="645">
        <v>167.50187</v>
      </c>
      <c r="D70" s="645">
        <v>123.41551999999901</v>
      </c>
      <c r="E70" s="645"/>
      <c r="F70" s="645">
        <v>237.50260999999998</v>
      </c>
      <c r="G70" s="645">
        <v>245.36844324446758</v>
      </c>
      <c r="H70" s="645">
        <v>-7.8658332444676091</v>
      </c>
      <c r="I70" s="646">
        <v>0.96794276745428642</v>
      </c>
      <c r="J70" s="647" t="s">
        <v>1</v>
      </c>
    </row>
    <row r="71" spans="1:10" ht="14.4" customHeight="1" x14ac:dyDescent="0.3">
      <c r="A71" s="643" t="s">
        <v>579</v>
      </c>
      <c r="B71" s="644" t="s">
        <v>581</v>
      </c>
      <c r="C71" s="645">
        <v>1142.9027899999999</v>
      </c>
      <c r="D71" s="645">
        <v>856.09536999999796</v>
      </c>
      <c r="E71" s="645"/>
      <c r="F71" s="645">
        <v>570.86306000000002</v>
      </c>
      <c r="G71" s="645">
        <v>555.81906133615485</v>
      </c>
      <c r="H71" s="645">
        <v>15.043998663845173</v>
      </c>
      <c r="I71" s="646">
        <v>1.0270663597388696</v>
      </c>
      <c r="J71" s="647" t="s">
        <v>568</v>
      </c>
    </row>
    <row r="72" spans="1:10" ht="14.4" customHeight="1" x14ac:dyDescent="0.3">
      <c r="A72" s="643" t="s">
        <v>561</v>
      </c>
      <c r="B72" s="644" t="s">
        <v>561</v>
      </c>
      <c r="C72" s="645" t="s">
        <v>561</v>
      </c>
      <c r="D72" s="645" t="s">
        <v>561</v>
      </c>
      <c r="E72" s="645"/>
      <c r="F72" s="645" t="s">
        <v>561</v>
      </c>
      <c r="G72" s="645" t="s">
        <v>561</v>
      </c>
      <c r="H72" s="645" t="s">
        <v>561</v>
      </c>
      <c r="I72" s="646" t="s">
        <v>561</v>
      </c>
      <c r="J72" s="647" t="s">
        <v>569</v>
      </c>
    </row>
    <row r="73" spans="1:10" ht="14.4" customHeight="1" x14ac:dyDescent="0.3">
      <c r="A73" s="643" t="s">
        <v>559</v>
      </c>
      <c r="B73" s="644" t="s">
        <v>563</v>
      </c>
      <c r="C73" s="645">
        <v>2370.6389699999995</v>
      </c>
      <c r="D73" s="645">
        <v>3446.9085499999901</v>
      </c>
      <c r="E73" s="645"/>
      <c r="F73" s="645">
        <v>2065.9928799999993</v>
      </c>
      <c r="G73" s="645">
        <v>2106.8205656351224</v>
      </c>
      <c r="H73" s="645">
        <v>-40.827685635123089</v>
      </c>
      <c r="I73" s="646">
        <v>0.98062118516352381</v>
      </c>
      <c r="J73" s="647" t="s">
        <v>564</v>
      </c>
    </row>
  </sheetData>
  <mergeCells count="3">
    <mergeCell ref="A1:I1"/>
    <mergeCell ref="F3:I3"/>
    <mergeCell ref="C4:D4"/>
  </mergeCells>
  <conditionalFormatting sqref="F20 F74:F65537">
    <cfRule type="cellIs" dxfId="38" priority="18" stopIfTrue="1" operator="greaterThan">
      <formula>1</formula>
    </cfRule>
  </conditionalFormatting>
  <conditionalFormatting sqref="H5:H19">
    <cfRule type="expression" dxfId="37" priority="14">
      <formula>$H5&gt;0</formula>
    </cfRule>
  </conditionalFormatting>
  <conditionalFormatting sqref="I5:I19">
    <cfRule type="expression" dxfId="36" priority="15">
      <formula>$I5&gt;1</formula>
    </cfRule>
  </conditionalFormatting>
  <conditionalFormatting sqref="B5:B19">
    <cfRule type="expression" dxfId="35" priority="11">
      <formula>OR($J5="NS",$J5="SumaNS",$J5="Účet")</formula>
    </cfRule>
  </conditionalFormatting>
  <conditionalFormatting sqref="F5:I19 B5:D19">
    <cfRule type="expression" dxfId="34" priority="17">
      <formula>AND($J5&lt;&gt;"",$J5&lt;&gt;"mezeraKL")</formula>
    </cfRule>
  </conditionalFormatting>
  <conditionalFormatting sqref="B5:D19 F5:I19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32" priority="13">
      <formula>OR($J5="SumaNS",$J5="NS")</formula>
    </cfRule>
  </conditionalFormatting>
  <conditionalFormatting sqref="A5:A19">
    <cfRule type="expression" dxfId="31" priority="9">
      <formula>AND($J5&lt;&gt;"mezeraKL",$J5&lt;&gt;"")</formula>
    </cfRule>
  </conditionalFormatting>
  <conditionalFormatting sqref="A5:A19">
    <cfRule type="expression" dxfId="30" priority="10">
      <formula>AND($J5&lt;&gt;"",$J5&lt;&gt;"mezeraKL")</formula>
    </cfRule>
  </conditionalFormatting>
  <conditionalFormatting sqref="H21:H73">
    <cfRule type="expression" dxfId="29" priority="5">
      <formula>$H21&gt;0</formula>
    </cfRule>
  </conditionalFormatting>
  <conditionalFormatting sqref="A21:A73">
    <cfRule type="expression" dxfId="28" priority="2">
      <formula>AND($J21&lt;&gt;"mezeraKL",$J21&lt;&gt;"")</formula>
    </cfRule>
  </conditionalFormatting>
  <conditionalFormatting sqref="I21:I73">
    <cfRule type="expression" dxfId="27" priority="6">
      <formula>$I21&gt;1</formula>
    </cfRule>
  </conditionalFormatting>
  <conditionalFormatting sqref="B21:B73">
    <cfRule type="expression" dxfId="26" priority="1">
      <formula>OR($J21="NS",$J21="SumaNS",$J21="Účet")</formula>
    </cfRule>
  </conditionalFormatting>
  <conditionalFormatting sqref="A21:D73 F21:I73">
    <cfRule type="expression" dxfId="25" priority="8">
      <formula>AND($J21&lt;&gt;"",$J21&lt;&gt;"mezeraKL")</formula>
    </cfRule>
  </conditionalFormatting>
  <conditionalFormatting sqref="B21:D73 F21:I73">
    <cfRule type="expression" dxfId="24" priority="3">
      <formula>OR($J21="KL",$J21="SumaKL")</formula>
    </cfRule>
    <cfRule type="expression" priority="7" stopIfTrue="1">
      <formula>OR($J21="mezeraNS",$J21="mezeraKL")</formula>
    </cfRule>
  </conditionalFormatting>
  <conditionalFormatting sqref="B21:D73 F21:I73">
    <cfRule type="expression" dxfId="23" priority="4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3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3200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6.6403497076533782</v>
      </c>
      <c r="J3" s="207">
        <f>SUBTOTAL(9,J5:J1048576)</f>
        <v>311127.07699999999</v>
      </c>
      <c r="K3" s="208">
        <f>SUBTOTAL(9,K5:K1048576)</f>
        <v>2065992.5948000001</v>
      </c>
    </row>
    <row r="4" spans="1:11" s="338" customFormat="1" ht="14.4" customHeight="1" thickBot="1" x14ac:dyDescent="0.35">
      <c r="A4" s="749" t="s">
        <v>4</v>
      </c>
      <c r="B4" s="750" t="s">
        <v>5</v>
      </c>
      <c r="C4" s="750" t="s">
        <v>0</v>
      </c>
      <c r="D4" s="750" t="s">
        <v>6</v>
      </c>
      <c r="E4" s="750" t="s">
        <v>7</v>
      </c>
      <c r="F4" s="750" t="s">
        <v>1</v>
      </c>
      <c r="G4" s="750" t="s">
        <v>90</v>
      </c>
      <c r="H4" s="650" t="s">
        <v>11</v>
      </c>
      <c r="I4" s="651" t="s">
        <v>185</v>
      </c>
      <c r="J4" s="651" t="s">
        <v>13</v>
      </c>
      <c r="K4" s="652" t="s">
        <v>202</v>
      </c>
    </row>
    <row r="5" spans="1:11" ht="14.4" customHeight="1" x14ac:dyDescent="0.3">
      <c r="A5" s="732" t="s">
        <v>559</v>
      </c>
      <c r="B5" s="733" t="s">
        <v>1608</v>
      </c>
      <c r="C5" s="736" t="s">
        <v>570</v>
      </c>
      <c r="D5" s="751" t="s">
        <v>1609</v>
      </c>
      <c r="E5" s="736" t="s">
        <v>3176</v>
      </c>
      <c r="F5" s="751" t="s">
        <v>3177</v>
      </c>
      <c r="G5" s="736" t="s">
        <v>2425</v>
      </c>
      <c r="H5" s="736" t="s">
        <v>2426</v>
      </c>
      <c r="I5" s="229">
        <v>156.11500000000001</v>
      </c>
      <c r="J5" s="229">
        <v>2</v>
      </c>
      <c r="K5" s="746">
        <v>312.23</v>
      </c>
    </row>
    <row r="6" spans="1:11" ht="14.4" customHeight="1" x14ac:dyDescent="0.3">
      <c r="A6" s="659" t="s">
        <v>559</v>
      </c>
      <c r="B6" s="660" t="s">
        <v>1608</v>
      </c>
      <c r="C6" s="661" t="s">
        <v>570</v>
      </c>
      <c r="D6" s="662" t="s">
        <v>1609</v>
      </c>
      <c r="E6" s="661" t="s">
        <v>3176</v>
      </c>
      <c r="F6" s="662" t="s">
        <v>3177</v>
      </c>
      <c r="G6" s="661" t="s">
        <v>2427</v>
      </c>
      <c r="H6" s="661" t="s">
        <v>2428</v>
      </c>
      <c r="I6" s="663">
        <v>166.79</v>
      </c>
      <c r="J6" s="663">
        <v>2</v>
      </c>
      <c r="K6" s="664">
        <v>333.58</v>
      </c>
    </row>
    <row r="7" spans="1:11" ht="14.4" customHeight="1" x14ac:dyDescent="0.3">
      <c r="A7" s="659" t="s">
        <v>559</v>
      </c>
      <c r="B7" s="660" t="s">
        <v>1608</v>
      </c>
      <c r="C7" s="661" t="s">
        <v>570</v>
      </c>
      <c r="D7" s="662" t="s">
        <v>1609</v>
      </c>
      <c r="E7" s="661" t="s">
        <v>3176</v>
      </c>
      <c r="F7" s="662" t="s">
        <v>3177</v>
      </c>
      <c r="G7" s="661" t="s">
        <v>2429</v>
      </c>
      <c r="H7" s="661" t="s">
        <v>2430</v>
      </c>
      <c r="I7" s="663">
        <v>260.29750000000001</v>
      </c>
      <c r="J7" s="663">
        <v>4</v>
      </c>
      <c r="K7" s="664">
        <v>1041.19</v>
      </c>
    </row>
    <row r="8" spans="1:11" ht="14.4" customHeight="1" x14ac:dyDescent="0.3">
      <c r="A8" s="659" t="s">
        <v>559</v>
      </c>
      <c r="B8" s="660" t="s">
        <v>1608</v>
      </c>
      <c r="C8" s="661" t="s">
        <v>570</v>
      </c>
      <c r="D8" s="662" t="s">
        <v>1609</v>
      </c>
      <c r="E8" s="661" t="s">
        <v>3176</v>
      </c>
      <c r="F8" s="662" t="s">
        <v>3177</v>
      </c>
      <c r="G8" s="661" t="s">
        <v>2431</v>
      </c>
      <c r="H8" s="661" t="s">
        <v>2432</v>
      </c>
      <c r="I8" s="663">
        <v>27.21</v>
      </c>
      <c r="J8" s="663">
        <v>1</v>
      </c>
      <c r="K8" s="664">
        <v>27.21</v>
      </c>
    </row>
    <row r="9" spans="1:11" ht="14.4" customHeight="1" x14ac:dyDescent="0.3">
      <c r="A9" s="659" t="s">
        <v>559</v>
      </c>
      <c r="B9" s="660" t="s">
        <v>1608</v>
      </c>
      <c r="C9" s="661" t="s">
        <v>570</v>
      </c>
      <c r="D9" s="662" t="s">
        <v>1609</v>
      </c>
      <c r="E9" s="661" t="s">
        <v>3176</v>
      </c>
      <c r="F9" s="662" t="s">
        <v>3177</v>
      </c>
      <c r="G9" s="661" t="s">
        <v>2433</v>
      </c>
      <c r="H9" s="661" t="s">
        <v>2434</v>
      </c>
      <c r="I9" s="663">
        <v>22.15</v>
      </c>
      <c r="J9" s="663">
        <v>25</v>
      </c>
      <c r="K9" s="664">
        <v>553.75</v>
      </c>
    </row>
    <row r="10" spans="1:11" ht="14.4" customHeight="1" x14ac:dyDescent="0.3">
      <c r="A10" s="659" t="s">
        <v>559</v>
      </c>
      <c r="B10" s="660" t="s">
        <v>1608</v>
      </c>
      <c r="C10" s="661" t="s">
        <v>570</v>
      </c>
      <c r="D10" s="662" t="s">
        <v>1609</v>
      </c>
      <c r="E10" s="661" t="s">
        <v>3176</v>
      </c>
      <c r="F10" s="662" t="s">
        <v>3177</v>
      </c>
      <c r="G10" s="661" t="s">
        <v>2435</v>
      </c>
      <c r="H10" s="661" t="s">
        <v>2436</v>
      </c>
      <c r="I10" s="663">
        <v>30.17</v>
      </c>
      <c r="J10" s="663">
        <v>25</v>
      </c>
      <c r="K10" s="664">
        <v>754.25</v>
      </c>
    </row>
    <row r="11" spans="1:11" ht="14.4" customHeight="1" x14ac:dyDescent="0.3">
      <c r="A11" s="659" t="s">
        <v>559</v>
      </c>
      <c r="B11" s="660" t="s">
        <v>1608</v>
      </c>
      <c r="C11" s="661" t="s">
        <v>570</v>
      </c>
      <c r="D11" s="662" t="s">
        <v>1609</v>
      </c>
      <c r="E11" s="661" t="s">
        <v>3176</v>
      </c>
      <c r="F11" s="662" t="s">
        <v>3177</v>
      </c>
      <c r="G11" s="661" t="s">
        <v>2437</v>
      </c>
      <c r="H11" s="661" t="s">
        <v>2438</v>
      </c>
      <c r="I11" s="663">
        <v>16.100000000000001</v>
      </c>
      <c r="J11" s="663">
        <v>400</v>
      </c>
      <c r="K11" s="664">
        <v>6440</v>
      </c>
    </row>
    <row r="12" spans="1:11" ht="14.4" customHeight="1" x14ac:dyDescent="0.3">
      <c r="A12" s="659" t="s">
        <v>559</v>
      </c>
      <c r="B12" s="660" t="s">
        <v>1608</v>
      </c>
      <c r="C12" s="661" t="s">
        <v>570</v>
      </c>
      <c r="D12" s="662" t="s">
        <v>1609</v>
      </c>
      <c r="E12" s="661" t="s">
        <v>3176</v>
      </c>
      <c r="F12" s="662" t="s">
        <v>3177</v>
      </c>
      <c r="G12" s="661" t="s">
        <v>2439</v>
      </c>
      <c r="H12" s="661" t="s">
        <v>2440</v>
      </c>
      <c r="I12" s="663">
        <v>1.38</v>
      </c>
      <c r="J12" s="663">
        <v>150</v>
      </c>
      <c r="K12" s="664">
        <v>207</v>
      </c>
    </row>
    <row r="13" spans="1:11" ht="14.4" customHeight="1" x14ac:dyDescent="0.3">
      <c r="A13" s="659" t="s">
        <v>559</v>
      </c>
      <c r="B13" s="660" t="s">
        <v>1608</v>
      </c>
      <c r="C13" s="661" t="s">
        <v>570</v>
      </c>
      <c r="D13" s="662" t="s">
        <v>1609</v>
      </c>
      <c r="E13" s="661" t="s">
        <v>3176</v>
      </c>
      <c r="F13" s="662" t="s">
        <v>3177</v>
      </c>
      <c r="G13" s="661" t="s">
        <v>2441</v>
      </c>
      <c r="H13" s="661" t="s">
        <v>2442</v>
      </c>
      <c r="I13" s="663">
        <v>39.11</v>
      </c>
      <c r="J13" s="663">
        <v>20</v>
      </c>
      <c r="K13" s="664">
        <v>782.2</v>
      </c>
    </row>
    <row r="14" spans="1:11" ht="14.4" customHeight="1" x14ac:dyDescent="0.3">
      <c r="A14" s="659" t="s">
        <v>559</v>
      </c>
      <c r="B14" s="660" t="s">
        <v>1608</v>
      </c>
      <c r="C14" s="661" t="s">
        <v>570</v>
      </c>
      <c r="D14" s="662" t="s">
        <v>1609</v>
      </c>
      <c r="E14" s="661" t="s">
        <v>3176</v>
      </c>
      <c r="F14" s="662" t="s">
        <v>3177</v>
      </c>
      <c r="G14" s="661" t="s">
        <v>2443</v>
      </c>
      <c r="H14" s="661" t="s">
        <v>2444</v>
      </c>
      <c r="I14" s="663">
        <v>0.59499999999999997</v>
      </c>
      <c r="J14" s="663">
        <v>1500</v>
      </c>
      <c r="K14" s="664">
        <v>890</v>
      </c>
    </row>
    <row r="15" spans="1:11" ht="14.4" customHeight="1" x14ac:dyDescent="0.3">
      <c r="A15" s="659" t="s">
        <v>559</v>
      </c>
      <c r="B15" s="660" t="s">
        <v>1608</v>
      </c>
      <c r="C15" s="661" t="s">
        <v>570</v>
      </c>
      <c r="D15" s="662" t="s">
        <v>1609</v>
      </c>
      <c r="E15" s="661" t="s">
        <v>3176</v>
      </c>
      <c r="F15" s="662" t="s">
        <v>3177</v>
      </c>
      <c r="G15" s="661" t="s">
        <v>2445</v>
      </c>
      <c r="H15" s="661" t="s">
        <v>2446</v>
      </c>
      <c r="I15" s="663">
        <v>2.13</v>
      </c>
      <c r="J15" s="663">
        <v>1200</v>
      </c>
      <c r="K15" s="664">
        <v>2553</v>
      </c>
    </row>
    <row r="16" spans="1:11" ht="14.4" customHeight="1" x14ac:dyDescent="0.3">
      <c r="A16" s="659" t="s">
        <v>559</v>
      </c>
      <c r="B16" s="660" t="s">
        <v>1608</v>
      </c>
      <c r="C16" s="661" t="s">
        <v>570</v>
      </c>
      <c r="D16" s="662" t="s">
        <v>1609</v>
      </c>
      <c r="E16" s="661" t="s">
        <v>3176</v>
      </c>
      <c r="F16" s="662" t="s">
        <v>3177</v>
      </c>
      <c r="G16" s="661" t="s">
        <v>2447</v>
      </c>
      <c r="H16" s="661" t="s">
        <v>2448</v>
      </c>
      <c r="I16" s="663">
        <v>140.10500000000002</v>
      </c>
      <c r="J16" s="663">
        <v>30</v>
      </c>
      <c r="K16" s="664">
        <v>4203.2299999999996</v>
      </c>
    </row>
    <row r="17" spans="1:11" ht="14.4" customHeight="1" x14ac:dyDescent="0.3">
      <c r="A17" s="659" t="s">
        <v>559</v>
      </c>
      <c r="B17" s="660" t="s">
        <v>1608</v>
      </c>
      <c r="C17" s="661" t="s">
        <v>570</v>
      </c>
      <c r="D17" s="662" t="s">
        <v>1609</v>
      </c>
      <c r="E17" s="661" t="s">
        <v>3176</v>
      </c>
      <c r="F17" s="662" t="s">
        <v>3177</v>
      </c>
      <c r="G17" s="661" t="s">
        <v>2449</v>
      </c>
      <c r="H17" s="661" t="s">
        <v>2450</v>
      </c>
      <c r="I17" s="663">
        <v>13.02</v>
      </c>
      <c r="J17" s="663">
        <v>4</v>
      </c>
      <c r="K17" s="664">
        <v>52.08</v>
      </c>
    </row>
    <row r="18" spans="1:11" ht="14.4" customHeight="1" x14ac:dyDescent="0.3">
      <c r="A18" s="659" t="s">
        <v>559</v>
      </c>
      <c r="B18" s="660" t="s">
        <v>1608</v>
      </c>
      <c r="C18" s="661" t="s">
        <v>570</v>
      </c>
      <c r="D18" s="662" t="s">
        <v>1609</v>
      </c>
      <c r="E18" s="661" t="s">
        <v>3176</v>
      </c>
      <c r="F18" s="662" t="s">
        <v>3177</v>
      </c>
      <c r="G18" s="661" t="s">
        <v>2451</v>
      </c>
      <c r="H18" s="661" t="s">
        <v>2452</v>
      </c>
      <c r="I18" s="663">
        <v>29</v>
      </c>
      <c r="J18" s="663">
        <v>4</v>
      </c>
      <c r="K18" s="664">
        <v>116</v>
      </c>
    </row>
    <row r="19" spans="1:11" ht="14.4" customHeight="1" x14ac:dyDescent="0.3">
      <c r="A19" s="659" t="s">
        <v>559</v>
      </c>
      <c r="B19" s="660" t="s">
        <v>1608</v>
      </c>
      <c r="C19" s="661" t="s">
        <v>570</v>
      </c>
      <c r="D19" s="662" t="s">
        <v>1609</v>
      </c>
      <c r="E19" s="661" t="s">
        <v>3176</v>
      </c>
      <c r="F19" s="662" t="s">
        <v>3177</v>
      </c>
      <c r="G19" s="661" t="s">
        <v>2453</v>
      </c>
      <c r="H19" s="661" t="s">
        <v>2454</v>
      </c>
      <c r="I19" s="663">
        <v>0.56999999999999995</v>
      </c>
      <c r="J19" s="663">
        <v>2500</v>
      </c>
      <c r="K19" s="664">
        <v>1425</v>
      </c>
    </row>
    <row r="20" spans="1:11" ht="14.4" customHeight="1" x14ac:dyDescent="0.3">
      <c r="A20" s="659" t="s">
        <v>559</v>
      </c>
      <c r="B20" s="660" t="s">
        <v>1608</v>
      </c>
      <c r="C20" s="661" t="s">
        <v>570</v>
      </c>
      <c r="D20" s="662" t="s">
        <v>1609</v>
      </c>
      <c r="E20" s="661" t="s">
        <v>3176</v>
      </c>
      <c r="F20" s="662" t="s">
        <v>3177</v>
      </c>
      <c r="G20" s="661" t="s">
        <v>2455</v>
      </c>
      <c r="H20" s="661" t="s">
        <v>2456</v>
      </c>
      <c r="I20" s="663">
        <v>13.16</v>
      </c>
      <c r="J20" s="663">
        <v>24</v>
      </c>
      <c r="K20" s="664">
        <v>315.79000000000002</v>
      </c>
    </row>
    <row r="21" spans="1:11" ht="14.4" customHeight="1" x14ac:dyDescent="0.3">
      <c r="A21" s="659" t="s">
        <v>559</v>
      </c>
      <c r="B21" s="660" t="s">
        <v>1608</v>
      </c>
      <c r="C21" s="661" t="s">
        <v>570</v>
      </c>
      <c r="D21" s="662" t="s">
        <v>1609</v>
      </c>
      <c r="E21" s="661" t="s">
        <v>3176</v>
      </c>
      <c r="F21" s="662" t="s">
        <v>3177</v>
      </c>
      <c r="G21" s="661" t="s">
        <v>2457</v>
      </c>
      <c r="H21" s="661" t="s">
        <v>2458</v>
      </c>
      <c r="I21" s="663">
        <v>26.37</v>
      </c>
      <c r="J21" s="663">
        <v>96</v>
      </c>
      <c r="K21" s="664">
        <v>2531.4900000000002</v>
      </c>
    </row>
    <row r="22" spans="1:11" ht="14.4" customHeight="1" x14ac:dyDescent="0.3">
      <c r="A22" s="659" t="s">
        <v>559</v>
      </c>
      <c r="B22" s="660" t="s">
        <v>1608</v>
      </c>
      <c r="C22" s="661" t="s">
        <v>570</v>
      </c>
      <c r="D22" s="662" t="s">
        <v>1609</v>
      </c>
      <c r="E22" s="661" t="s">
        <v>3176</v>
      </c>
      <c r="F22" s="662" t="s">
        <v>3177</v>
      </c>
      <c r="G22" s="661" t="s">
        <v>2459</v>
      </c>
      <c r="H22" s="661" t="s">
        <v>2460</v>
      </c>
      <c r="I22" s="663">
        <v>0.85499999999999998</v>
      </c>
      <c r="J22" s="663">
        <v>450</v>
      </c>
      <c r="K22" s="664">
        <v>384</v>
      </c>
    </row>
    <row r="23" spans="1:11" ht="14.4" customHeight="1" x14ac:dyDescent="0.3">
      <c r="A23" s="659" t="s">
        <v>559</v>
      </c>
      <c r="B23" s="660" t="s">
        <v>1608</v>
      </c>
      <c r="C23" s="661" t="s">
        <v>570</v>
      </c>
      <c r="D23" s="662" t="s">
        <v>1609</v>
      </c>
      <c r="E23" s="661" t="s">
        <v>3176</v>
      </c>
      <c r="F23" s="662" t="s">
        <v>3177</v>
      </c>
      <c r="G23" s="661" t="s">
        <v>2459</v>
      </c>
      <c r="H23" s="661" t="s">
        <v>2461</v>
      </c>
      <c r="I23" s="663">
        <v>0.86</v>
      </c>
      <c r="J23" s="663">
        <v>200</v>
      </c>
      <c r="K23" s="664">
        <v>172</v>
      </c>
    </row>
    <row r="24" spans="1:11" ht="14.4" customHeight="1" x14ac:dyDescent="0.3">
      <c r="A24" s="659" t="s">
        <v>559</v>
      </c>
      <c r="B24" s="660" t="s">
        <v>1608</v>
      </c>
      <c r="C24" s="661" t="s">
        <v>570</v>
      </c>
      <c r="D24" s="662" t="s">
        <v>1609</v>
      </c>
      <c r="E24" s="661" t="s">
        <v>3176</v>
      </c>
      <c r="F24" s="662" t="s">
        <v>3177</v>
      </c>
      <c r="G24" s="661" t="s">
        <v>2462</v>
      </c>
      <c r="H24" s="661" t="s">
        <v>2463</v>
      </c>
      <c r="I24" s="663">
        <v>1.5150000000000001</v>
      </c>
      <c r="J24" s="663">
        <v>200</v>
      </c>
      <c r="K24" s="664">
        <v>303</v>
      </c>
    </row>
    <row r="25" spans="1:11" ht="14.4" customHeight="1" x14ac:dyDescent="0.3">
      <c r="A25" s="659" t="s">
        <v>559</v>
      </c>
      <c r="B25" s="660" t="s">
        <v>1608</v>
      </c>
      <c r="C25" s="661" t="s">
        <v>570</v>
      </c>
      <c r="D25" s="662" t="s">
        <v>1609</v>
      </c>
      <c r="E25" s="661" t="s">
        <v>3176</v>
      </c>
      <c r="F25" s="662" t="s">
        <v>3177</v>
      </c>
      <c r="G25" s="661" t="s">
        <v>2464</v>
      </c>
      <c r="H25" s="661" t="s">
        <v>2465</v>
      </c>
      <c r="I25" s="663">
        <v>2.0699999999999998</v>
      </c>
      <c r="J25" s="663">
        <v>100</v>
      </c>
      <c r="K25" s="664">
        <v>207</v>
      </c>
    </row>
    <row r="26" spans="1:11" ht="14.4" customHeight="1" x14ac:dyDescent="0.3">
      <c r="A26" s="659" t="s">
        <v>559</v>
      </c>
      <c r="B26" s="660" t="s">
        <v>1608</v>
      </c>
      <c r="C26" s="661" t="s">
        <v>570</v>
      </c>
      <c r="D26" s="662" t="s">
        <v>1609</v>
      </c>
      <c r="E26" s="661" t="s">
        <v>3176</v>
      </c>
      <c r="F26" s="662" t="s">
        <v>3177</v>
      </c>
      <c r="G26" s="661" t="s">
        <v>2466</v>
      </c>
      <c r="H26" s="661" t="s">
        <v>2467</v>
      </c>
      <c r="I26" s="663">
        <v>191.13</v>
      </c>
      <c r="J26" s="663">
        <v>11</v>
      </c>
      <c r="K26" s="664">
        <v>2102.4299999999998</v>
      </c>
    </row>
    <row r="27" spans="1:11" ht="14.4" customHeight="1" x14ac:dyDescent="0.3">
      <c r="A27" s="659" t="s">
        <v>559</v>
      </c>
      <c r="B27" s="660" t="s">
        <v>1608</v>
      </c>
      <c r="C27" s="661" t="s">
        <v>570</v>
      </c>
      <c r="D27" s="662" t="s">
        <v>1609</v>
      </c>
      <c r="E27" s="661" t="s">
        <v>3176</v>
      </c>
      <c r="F27" s="662" t="s">
        <v>3177</v>
      </c>
      <c r="G27" s="661" t="s">
        <v>2468</v>
      </c>
      <c r="H27" s="661" t="s">
        <v>2469</v>
      </c>
      <c r="I27" s="663">
        <v>9.7749999999999986</v>
      </c>
      <c r="J27" s="663">
        <v>20</v>
      </c>
      <c r="K27" s="664">
        <v>195.45</v>
      </c>
    </row>
    <row r="28" spans="1:11" ht="14.4" customHeight="1" x14ac:dyDescent="0.3">
      <c r="A28" s="659" t="s">
        <v>559</v>
      </c>
      <c r="B28" s="660" t="s">
        <v>1608</v>
      </c>
      <c r="C28" s="661" t="s">
        <v>570</v>
      </c>
      <c r="D28" s="662" t="s">
        <v>1609</v>
      </c>
      <c r="E28" s="661" t="s">
        <v>3176</v>
      </c>
      <c r="F28" s="662" t="s">
        <v>3177</v>
      </c>
      <c r="G28" s="661" t="s">
        <v>2470</v>
      </c>
      <c r="H28" s="661" t="s">
        <v>2471</v>
      </c>
      <c r="I28" s="663">
        <v>2.89</v>
      </c>
      <c r="J28" s="663">
        <v>240</v>
      </c>
      <c r="K28" s="664">
        <v>691.2</v>
      </c>
    </row>
    <row r="29" spans="1:11" ht="14.4" customHeight="1" x14ac:dyDescent="0.3">
      <c r="A29" s="659" t="s">
        <v>559</v>
      </c>
      <c r="B29" s="660" t="s">
        <v>1608</v>
      </c>
      <c r="C29" s="661" t="s">
        <v>570</v>
      </c>
      <c r="D29" s="662" t="s">
        <v>1609</v>
      </c>
      <c r="E29" s="661" t="s">
        <v>3176</v>
      </c>
      <c r="F29" s="662" t="s">
        <v>3177</v>
      </c>
      <c r="G29" s="661" t="s">
        <v>2472</v>
      </c>
      <c r="H29" s="661" t="s">
        <v>2473</v>
      </c>
      <c r="I29" s="663">
        <v>5.2725</v>
      </c>
      <c r="J29" s="663">
        <v>140</v>
      </c>
      <c r="K29" s="664">
        <v>738.40000000000009</v>
      </c>
    </row>
    <row r="30" spans="1:11" ht="14.4" customHeight="1" x14ac:dyDescent="0.3">
      <c r="A30" s="659" t="s">
        <v>559</v>
      </c>
      <c r="B30" s="660" t="s">
        <v>1608</v>
      </c>
      <c r="C30" s="661" t="s">
        <v>570</v>
      </c>
      <c r="D30" s="662" t="s">
        <v>1609</v>
      </c>
      <c r="E30" s="661" t="s">
        <v>3176</v>
      </c>
      <c r="F30" s="662" t="s">
        <v>3177</v>
      </c>
      <c r="G30" s="661" t="s">
        <v>2474</v>
      </c>
      <c r="H30" s="661" t="s">
        <v>2475</v>
      </c>
      <c r="I30" s="663">
        <v>111.59</v>
      </c>
      <c r="J30" s="663">
        <v>30</v>
      </c>
      <c r="K30" s="664">
        <v>3347.71</v>
      </c>
    </row>
    <row r="31" spans="1:11" ht="14.4" customHeight="1" x14ac:dyDescent="0.3">
      <c r="A31" s="659" t="s">
        <v>559</v>
      </c>
      <c r="B31" s="660" t="s">
        <v>1608</v>
      </c>
      <c r="C31" s="661" t="s">
        <v>570</v>
      </c>
      <c r="D31" s="662" t="s">
        <v>1609</v>
      </c>
      <c r="E31" s="661" t="s">
        <v>3176</v>
      </c>
      <c r="F31" s="662" t="s">
        <v>3177</v>
      </c>
      <c r="G31" s="661" t="s">
        <v>2476</v>
      </c>
      <c r="H31" s="661" t="s">
        <v>2477</v>
      </c>
      <c r="I31" s="663">
        <v>97.04</v>
      </c>
      <c r="J31" s="663">
        <v>5</v>
      </c>
      <c r="K31" s="664">
        <v>485.2</v>
      </c>
    </row>
    <row r="32" spans="1:11" ht="14.4" customHeight="1" x14ac:dyDescent="0.3">
      <c r="A32" s="659" t="s">
        <v>559</v>
      </c>
      <c r="B32" s="660" t="s">
        <v>1608</v>
      </c>
      <c r="C32" s="661" t="s">
        <v>570</v>
      </c>
      <c r="D32" s="662" t="s">
        <v>1609</v>
      </c>
      <c r="E32" s="661" t="s">
        <v>3176</v>
      </c>
      <c r="F32" s="662" t="s">
        <v>3177</v>
      </c>
      <c r="G32" s="661" t="s">
        <v>2478</v>
      </c>
      <c r="H32" s="661" t="s">
        <v>2479</v>
      </c>
      <c r="I32" s="663">
        <v>16.100000000000001</v>
      </c>
      <c r="J32" s="663">
        <v>150</v>
      </c>
      <c r="K32" s="664">
        <v>2415</v>
      </c>
    </row>
    <row r="33" spans="1:11" ht="14.4" customHeight="1" x14ac:dyDescent="0.3">
      <c r="A33" s="659" t="s">
        <v>559</v>
      </c>
      <c r="B33" s="660" t="s">
        <v>1608</v>
      </c>
      <c r="C33" s="661" t="s">
        <v>570</v>
      </c>
      <c r="D33" s="662" t="s">
        <v>1609</v>
      </c>
      <c r="E33" s="661" t="s">
        <v>3178</v>
      </c>
      <c r="F33" s="662" t="s">
        <v>3179</v>
      </c>
      <c r="G33" s="661" t="s">
        <v>2480</v>
      </c>
      <c r="H33" s="661" t="s">
        <v>2481</v>
      </c>
      <c r="I33" s="663">
        <v>2.75</v>
      </c>
      <c r="J33" s="663">
        <v>150</v>
      </c>
      <c r="K33" s="664">
        <v>412.5</v>
      </c>
    </row>
    <row r="34" spans="1:11" ht="14.4" customHeight="1" x14ac:dyDescent="0.3">
      <c r="A34" s="659" t="s">
        <v>559</v>
      </c>
      <c r="B34" s="660" t="s">
        <v>1608</v>
      </c>
      <c r="C34" s="661" t="s">
        <v>570</v>
      </c>
      <c r="D34" s="662" t="s">
        <v>1609</v>
      </c>
      <c r="E34" s="661" t="s">
        <v>3178</v>
      </c>
      <c r="F34" s="662" t="s">
        <v>3179</v>
      </c>
      <c r="G34" s="661" t="s">
        <v>2482</v>
      </c>
      <c r="H34" s="661" t="s">
        <v>2483</v>
      </c>
      <c r="I34" s="663">
        <v>1.03</v>
      </c>
      <c r="J34" s="663">
        <v>2700</v>
      </c>
      <c r="K34" s="664">
        <v>2783</v>
      </c>
    </row>
    <row r="35" spans="1:11" ht="14.4" customHeight="1" x14ac:dyDescent="0.3">
      <c r="A35" s="659" t="s">
        <v>559</v>
      </c>
      <c r="B35" s="660" t="s">
        <v>1608</v>
      </c>
      <c r="C35" s="661" t="s">
        <v>570</v>
      </c>
      <c r="D35" s="662" t="s">
        <v>1609</v>
      </c>
      <c r="E35" s="661" t="s">
        <v>3178</v>
      </c>
      <c r="F35" s="662" t="s">
        <v>3179</v>
      </c>
      <c r="G35" s="661" t="s">
        <v>2484</v>
      </c>
      <c r="H35" s="661" t="s">
        <v>2485</v>
      </c>
      <c r="I35" s="663">
        <v>1.6724999999999999</v>
      </c>
      <c r="J35" s="663">
        <v>800</v>
      </c>
      <c r="K35" s="664">
        <v>1337</v>
      </c>
    </row>
    <row r="36" spans="1:11" ht="14.4" customHeight="1" x14ac:dyDescent="0.3">
      <c r="A36" s="659" t="s">
        <v>559</v>
      </c>
      <c r="B36" s="660" t="s">
        <v>1608</v>
      </c>
      <c r="C36" s="661" t="s">
        <v>570</v>
      </c>
      <c r="D36" s="662" t="s">
        <v>1609</v>
      </c>
      <c r="E36" s="661" t="s">
        <v>3178</v>
      </c>
      <c r="F36" s="662" t="s">
        <v>3179</v>
      </c>
      <c r="G36" s="661" t="s">
        <v>2486</v>
      </c>
      <c r="H36" s="661" t="s">
        <v>2487</v>
      </c>
      <c r="I36" s="663">
        <v>0.41666666666666669</v>
      </c>
      <c r="J36" s="663">
        <v>400</v>
      </c>
      <c r="K36" s="664">
        <v>167</v>
      </c>
    </row>
    <row r="37" spans="1:11" ht="14.4" customHeight="1" x14ac:dyDescent="0.3">
      <c r="A37" s="659" t="s">
        <v>559</v>
      </c>
      <c r="B37" s="660" t="s">
        <v>1608</v>
      </c>
      <c r="C37" s="661" t="s">
        <v>570</v>
      </c>
      <c r="D37" s="662" t="s">
        <v>1609</v>
      </c>
      <c r="E37" s="661" t="s">
        <v>3178</v>
      </c>
      <c r="F37" s="662" t="s">
        <v>3179</v>
      </c>
      <c r="G37" s="661" t="s">
        <v>2488</v>
      </c>
      <c r="H37" s="661" t="s">
        <v>2489</v>
      </c>
      <c r="I37" s="663">
        <v>0.58750000000000002</v>
      </c>
      <c r="J37" s="663">
        <v>1100</v>
      </c>
      <c r="K37" s="664">
        <v>642</v>
      </c>
    </row>
    <row r="38" spans="1:11" ht="14.4" customHeight="1" x14ac:dyDescent="0.3">
      <c r="A38" s="659" t="s">
        <v>559</v>
      </c>
      <c r="B38" s="660" t="s">
        <v>1608</v>
      </c>
      <c r="C38" s="661" t="s">
        <v>570</v>
      </c>
      <c r="D38" s="662" t="s">
        <v>1609</v>
      </c>
      <c r="E38" s="661" t="s">
        <v>3178</v>
      </c>
      <c r="F38" s="662" t="s">
        <v>3179</v>
      </c>
      <c r="G38" s="661" t="s">
        <v>2490</v>
      </c>
      <c r="H38" s="661" t="s">
        <v>2491</v>
      </c>
      <c r="I38" s="663">
        <v>484.03800000000001</v>
      </c>
      <c r="J38" s="663">
        <v>40</v>
      </c>
      <c r="K38" s="664">
        <v>19361.580000000002</v>
      </c>
    </row>
    <row r="39" spans="1:11" ht="14.4" customHeight="1" x14ac:dyDescent="0.3">
      <c r="A39" s="659" t="s">
        <v>559</v>
      </c>
      <c r="B39" s="660" t="s">
        <v>1608</v>
      </c>
      <c r="C39" s="661" t="s">
        <v>570</v>
      </c>
      <c r="D39" s="662" t="s">
        <v>1609</v>
      </c>
      <c r="E39" s="661" t="s">
        <v>3178</v>
      </c>
      <c r="F39" s="662" t="s">
        <v>3179</v>
      </c>
      <c r="G39" s="661" t="s">
        <v>2492</v>
      </c>
      <c r="H39" s="661" t="s">
        <v>2493</v>
      </c>
      <c r="I39" s="663">
        <v>15.58</v>
      </c>
      <c r="J39" s="663">
        <v>30</v>
      </c>
      <c r="K39" s="664">
        <v>467.40000000000003</v>
      </c>
    </row>
    <row r="40" spans="1:11" ht="14.4" customHeight="1" x14ac:dyDescent="0.3">
      <c r="A40" s="659" t="s">
        <v>559</v>
      </c>
      <c r="B40" s="660" t="s">
        <v>1608</v>
      </c>
      <c r="C40" s="661" t="s">
        <v>570</v>
      </c>
      <c r="D40" s="662" t="s">
        <v>1609</v>
      </c>
      <c r="E40" s="661" t="s">
        <v>3178</v>
      </c>
      <c r="F40" s="662" t="s">
        <v>3179</v>
      </c>
      <c r="G40" s="661" t="s">
        <v>2494</v>
      </c>
      <c r="H40" s="661" t="s">
        <v>2495</v>
      </c>
      <c r="I40" s="663">
        <v>175.56</v>
      </c>
      <c r="J40" s="663">
        <v>7</v>
      </c>
      <c r="K40" s="664">
        <v>1228.92</v>
      </c>
    </row>
    <row r="41" spans="1:11" ht="14.4" customHeight="1" x14ac:dyDescent="0.3">
      <c r="A41" s="659" t="s">
        <v>559</v>
      </c>
      <c r="B41" s="660" t="s">
        <v>1608</v>
      </c>
      <c r="C41" s="661" t="s">
        <v>570</v>
      </c>
      <c r="D41" s="662" t="s">
        <v>1609</v>
      </c>
      <c r="E41" s="661" t="s">
        <v>3178</v>
      </c>
      <c r="F41" s="662" t="s">
        <v>3179</v>
      </c>
      <c r="G41" s="661" t="s">
        <v>2496</v>
      </c>
      <c r="H41" s="661" t="s">
        <v>2497</v>
      </c>
      <c r="I41" s="663">
        <v>1.8099999999999998</v>
      </c>
      <c r="J41" s="663">
        <v>150</v>
      </c>
      <c r="K41" s="664">
        <v>271.5</v>
      </c>
    </row>
    <row r="42" spans="1:11" ht="14.4" customHeight="1" x14ac:dyDescent="0.3">
      <c r="A42" s="659" t="s">
        <v>559</v>
      </c>
      <c r="B42" s="660" t="s">
        <v>1608</v>
      </c>
      <c r="C42" s="661" t="s">
        <v>570</v>
      </c>
      <c r="D42" s="662" t="s">
        <v>1609</v>
      </c>
      <c r="E42" s="661" t="s">
        <v>3178</v>
      </c>
      <c r="F42" s="662" t="s">
        <v>3179</v>
      </c>
      <c r="G42" s="661" t="s">
        <v>2498</v>
      </c>
      <c r="H42" s="661" t="s">
        <v>2499</v>
      </c>
      <c r="I42" s="663">
        <v>2.3719999999999999</v>
      </c>
      <c r="J42" s="663">
        <v>250</v>
      </c>
      <c r="K42" s="664">
        <v>593</v>
      </c>
    </row>
    <row r="43" spans="1:11" ht="14.4" customHeight="1" x14ac:dyDescent="0.3">
      <c r="A43" s="659" t="s">
        <v>559</v>
      </c>
      <c r="B43" s="660" t="s">
        <v>1608</v>
      </c>
      <c r="C43" s="661" t="s">
        <v>570</v>
      </c>
      <c r="D43" s="662" t="s">
        <v>1609</v>
      </c>
      <c r="E43" s="661" t="s">
        <v>3178</v>
      </c>
      <c r="F43" s="662" t="s">
        <v>3179</v>
      </c>
      <c r="G43" s="661" t="s">
        <v>2500</v>
      </c>
      <c r="H43" s="661" t="s">
        <v>2501</v>
      </c>
      <c r="I43" s="663">
        <v>1.7749999999999999</v>
      </c>
      <c r="J43" s="663">
        <v>100</v>
      </c>
      <c r="K43" s="664">
        <v>177.5</v>
      </c>
    </row>
    <row r="44" spans="1:11" ht="14.4" customHeight="1" x14ac:dyDescent="0.3">
      <c r="A44" s="659" t="s">
        <v>559</v>
      </c>
      <c r="B44" s="660" t="s">
        <v>1608</v>
      </c>
      <c r="C44" s="661" t="s">
        <v>570</v>
      </c>
      <c r="D44" s="662" t="s">
        <v>1609</v>
      </c>
      <c r="E44" s="661" t="s">
        <v>3178</v>
      </c>
      <c r="F44" s="662" t="s">
        <v>3179</v>
      </c>
      <c r="G44" s="661" t="s">
        <v>2502</v>
      </c>
      <c r="H44" s="661" t="s">
        <v>2503</v>
      </c>
      <c r="I44" s="663">
        <v>2.9125000000000001</v>
      </c>
      <c r="J44" s="663">
        <v>200</v>
      </c>
      <c r="K44" s="664">
        <v>582.5</v>
      </c>
    </row>
    <row r="45" spans="1:11" ht="14.4" customHeight="1" x14ac:dyDescent="0.3">
      <c r="A45" s="659" t="s">
        <v>559</v>
      </c>
      <c r="B45" s="660" t="s">
        <v>1608</v>
      </c>
      <c r="C45" s="661" t="s">
        <v>570</v>
      </c>
      <c r="D45" s="662" t="s">
        <v>1609</v>
      </c>
      <c r="E45" s="661" t="s">
        <v>3178</v>
      </c>
      <c r="F45" s="662" t="s">
        <v>3179</v>
      </c>
      <c r="G45" s="661" t="s">
        <v>2504</v>
      </c>
      <c r="H45" s="661" t="s">
        <v>2505</v>
      </c>
      <c r="I45" s="663">
        <v>1.77</v>
      </c>
      <c r="J45" s="663">
        <v>100</v>
      </c>
      <c r="K45" s="664">
        <v>177</v>
      </c>
    </row>
    <row r="46" spans="1:11" ht="14.4" customHeight="1" x14ac:dyDescent="0.3">
      <c r="A46" s="659" t="s">
        <v>559</v>
      </c>
      <c r="B46" s="660" t="s">
        <v>1608</v>
      </c>
      <c r="C46" s="661" t="s">
        <v>570</v>
      </c>
      <c r="D46" s="662" t="s">
        <v>1609</v>
      </c>
      <c r="E46" s="661" t="s">
        <v>3178</v>
      </c>
      <c r="F46" s="662" t="s">
        <v>3179</v>
      </c>
      <c r="G46" s="661" t="s">
        <v>2506</v>
      </c>
      <c r="H46" s="661" t="s">
        <v>2507</v>
      </c>
      <c r="I46" s="663">
        <v>1.77</v>
      </c>
      <c r="J46" s="663">
        <v>50</v>
      </c>
      <c r="K46" s="664">
        <v>88.5</v>
      </c>
    </row>
    <row r="47" spans="1:11" ht="14.4" customHeight="1" x14ac:dyDescent="0.3">
      <c r="A47" s="659" t="s">
        <v>559</v>
      </c>
      <c r="B47" s="660" t="s">
        <v>1608</v>
      </c>
      <c r="C47" s="661" t="s">
        <v>570</v>
      </c>
      <c r="D47" s="662" t="s">
        <v>1609</v>
      </c>
      <c r="E47" s="661" t="s">
        <v>3178</v>
      </c>
      <c r="F47" s="662" t="s">
        <v>3179</v>
      </c>
      <c r="G47" s="661" t="s">
        <v>2508</v>
      </c>
      <c r="H47" s="661" t="s">
        <v>2509</v>
      </c>
      <c r="I47" s="663">
        <v>1.7566666666666666</v>
      </c>
      <c r="J47" s="663">
        <v>300</v>
      </c>
      <c r="K47" s="664">
        <v>527</v>
      </c>
    </row>
    <row r="48" spans="1:11" ht="14.4" customHeight="1" x14ac:dyDescent="0.3">
      <c r="A48" s="659" t="s">
        <v>559</v>
      </c>
      <c r="B48" s="660" t="s">
        <v>1608</v>
      </c>
      <c r="C48" s="661" t="s">
        <v>570</v>
      </c>
      <c r="D48" s="662" t="s">
        <v>1609</v>
      </c>
      <c r="E48" s="661" t="s">
        <v>3178</v>
      </c>
      <c r="F48" s="662" t="s">
        <v>3179</v>
      </c>
      <c r="G48" s="661" t="s">
        <v>2510</v>
      </c>
      <c r="H48" s="661" t="s">
        <v>2511</v>
      </c>
      <c r="I48" s="663">
        <v>1.4000000000000002E-2</v>
      </c>
      <c r="J48" s="663">
        <v>300</v>
      </c>
      <c r="K48" s="664">
        <v>4</v>
      </c>
    </row>
    <row r="49" spans="1:11" ht="14.4" customHeight="1" x14ac:dyDescent="0.3">
      <c r="A49" s="659" t="s">
        <v>559</v>
      </c>
      <c r="B49" s="660" t="s">
        <v>1608</v>
      </c>
      <c r="C49" s="661" t="s">
        <v>570</v>
      </c>
      <c r="D49" s="662" t="s">
        <v>1609</v>
      </c>
      <c r="E49" s="661" t="s">
        <v>3178</v>
      </c>
      <c r="F49" s="662" t="s">
        <v>3179</v>
      </c>
      <c r="G49" s="661" t="s">
        <v>2512</v>
      </c>
      <c r="H49" s="661" t="s">
        <v>2513</v>
      </c>
      <c r="I49" s="663">
        <v>2.0499999999999998</v>
      </c>
      <c r="J49" s="663">
        <v>100</v>
      </c>
      <c r="K49" s="664">
        <v>205</v>
      </c>
    </row>
    <row r="50" spans="1:11" ht="14.4" customHeight="1" x14ac:dyDescent="0.3">
      <c r="A50" s="659" t="s">
        <v>559</v>
      </c>
      <c r="B50" s="660" t="s">
        <v>1608</v>
      </c>
      <c r="C50" s="661" t="s">
        <v>570</v>
      </c>
      <c r="D50" s="662" t="s">
        <v>1609</v>
      </c>
      <c r="E50" s="661" t="s">
        <v>3178</v>
      </c>
      <c r="F50" s="662" t="s">
        <v>3179</v>
      </c>
      <c r="G50" s="661" t="s">
        <v>2514</v>
      </c>
      <c r="H50" s="661" t="s">
        <v>2515</v>
      </c>
      <c r="I50" s="663">
        <v>2.0859999999999999</v>
      </c>
      <c r="J50" s="663">
        <v>300</v>
      </c>
      <c r="K50" s="664">
        <v>626</v>
      </c>
    </row>
    <row r="51" spans="1:11" ht="14.4" customHeight="1" x14ac:dyDescent="0.3">
      <c r="A51" s="659" t="s">
        <v>559</v>
      </c>
      <c r="B51" s="660" t="s">
        <v>1608</v>
      </c>
      <c r="C51" s="661" t="s">
        <v>570</v>
      </c>
      <c r="D51" s="662" t="s">
        <v>1609</v>
      </c>
      <c r="E51" s="661" t="s">
        <v>3178</v>
      </c>
      <c r="F51" s="662" t="s">
        <v>3179</v>
      </c>
      <c r="G51" s="661" t="s">
        <v>2516</v>
      </c>
      <c r="H51" s="661" t="s">
        <v>2517</v>
      </c>
      <c r="I51" s="663">
        <v>2.4075000000000002</v>
      </c>
      <c r="J51" s="663">
        <v>200</v>
      </c>
      <c r="K51" s="664">
        <v>481.5</v>
      </c>
    </row>
    <row r="52" spans="1:11" ht="14.4" customHeight="1" x14ac:dyDescent="0.3">
      <c r="A52" s="659" t="s">
        <v>559</v>
      </c>
      <c r="B52" s="660" t="s">
        <v>1608</v>
      </c>
      <c r="C52" s="661" t="s">
        <v>570</v>
      </c>
      <c r="D52" s="662" t="s">
        <v>1609</v>
      </c>
      <c r="E52" s="661" t="s">
        <v>3178</v>
      </c>
      <c r="F52" s="662" t="s">
        <v>3179</v>
      </c>
      <c r="G52" s="661" t="s">
        <v>2518</v>
      </c>
      <c r="H52" s="661" t="s">
        <v>2519</v>
      </c>
      <c r="I52" s="663">
        <v>29.9</v>
      </c>
      <c r="J52" s="663">
        <v>30</v>
      </c>
      <c r="K52" s="664">
        <v>897</v>
      </c>
    </row>
    <row r="53" spans="1:11" ht="14.4" customHeight="1" x14ac:dyDescent="0.3">
      <c r="A53" s="659" t="s">
        <v>559</v>
      </c>
      <c r="B53" s="660" t="s">
        <v>1608</v>
      </c>
      <c r="C53" s="661" t="s">
        <v>570</v>
      </c>
      <c r="D53" s="662" t="s">
        <v>1609</v>
      </c>
      <c r="E53" s="661" t="s">
        <v>3178</v>
      </c>
      <c r="F53" s="662" t="s">
        <v>3179</v>
      </c>
      <c r="G53" s="661" t="s">
        <v>2520</v>
      </c>
      <c r="H53" s="661" t="s">
        <v>2521</v>
      </c>
      <c r="I53" s="663">
        <v>6.06</v>
      </c>
      <c r="J53" s="663">
        <v>5</v>
      </c>
      <c r="K53" s="664">
        <v>30.3</v>
      </c>
    </row>
    <row r="54" spans="1:11" ht="14.4" customHeight="1" x14ac:dyDescent="0.3">
      <c r="A54" s="659" t="s">
        <v>559</v>
      </c>
      <c r="B54" s="660" t="s">
        <v>1608</v>
      </c>
      <c r="C54" s="661" t="s">
        <v>570</v>
      </c>
      <c r="D54" s="662" t="s">
        <v>1609</v>
      </c>
      <c r="E54" s="661" t="s">
        <v>3178</v>
      </c>
      <c r="F54" s="662" t="s">
        <v>3179</v>
      </c>
      <c r="G54" s="661" t="s">
        <v>2522</v>
      </c>
      <c r="H54" s="661" t="s">
        <v>2523</v>
      </c>
      <c r="I54" s="663">
        <v>2.9016666666666668</v>
      </c>
      <c r="J54" s="663">
        <v>600</v>
      </c>
      <c r="K54" s="664">
        <v>1741</v>
      </c>
    </row>
    <row r="55" spans="1:11" ht="14.4" customHeight="1" x14ac:dyDescent="0.3">
      <c r="A55" s="659" t="s">
        <v>559</v>
      </c>
      <c r="B55" s="660" t="s">
        <v>1608</v>
      </c>
      <c r="C55" s="661" t="s">
        <v>570</v>
      </c>
      <c r="D55" s="662" t="s">
        <v>1609</v>
      </c>
      <c r="E55" s="661" t="s">
        <v>3178</v>
      </c>
      <c r="F55" s="662" t="s">
        <v>3179</v>
      </c>
      <c r="G55" s="661" t="s">
        <v>2524</v>
      </c>
      <c r="H55" s="661" t="s">
        <v>2525</v>
      </c>
      <c r="I55" s="663">
        <v>5.13</v>
      </c>
      <c r="J55" s="663">
        <v>120</v>
      </c>
      <c r="K55" s="664">
        <v>615.59999999999991</v>
      </c>
    </row>
    <row r="56" spans="1:11" ht="14.4" customHeight="1" x14ac:dyDescent="0.3">
      <c r="A56" s="659" t="s">
        <v>559</v>
      </c>
      <c r="B56" s="660" t="s">
        <v>1608</v>
      </c>
      <c r="C56" s="661" t="s">
        <v>570</v>
      </c>
      <c r="D56" s="662" t="s">
        <v>1609</v>
      </c>
      <c r="E56" s="661" t="s">
        <v>3178</v>
      </c>
      <c r="F56" s="662" t="s">
        <v>3179</v>
      </c>
      <c r="G56" s="661" t="s">
        <v>2526</v>
      </c>
      <c r="H56" s="661" t="s">
        <v>2527</v>
      </c>
      <c r="I56" s="663">
        <v>7.95</v>
      </c>
      <c r="J56" s="663">
        <v>80</v>
      </c>
      <c r="K56" s="664">
        <v>636</v>
      </c>
    </row>
    <row r="57" spans="1:11" ht="14.4" customHeight="1" x14ac:dyDescent="0.3">
      <c r="A57" s="659" t="s">
        <v>559</v>
      </c>
      <c r="B57" s="660" t="s">
        <v>1608</v>
      </c>
      <c r="C57" s="661" t="s">
        <v>570</v>
      </c>
      <c r="D57" s="662" t="s">
        <v>1609</v>
      </c>
      <c r="E57" s="661" t="s">
        <v>3178</v>
      </c>
      <c r="F57" s="662" t="s">
        <v>3179</v>
      </c>
      <c r="G57" s="661" t="s">
        <v>2528</v>
      </c>
      <c r="H57" s="661" t="s">
        <v>2529</v>
      </c>
      <c r="I57" s="663">
        <v>78.17</v>
      </c>
      <c r="J57" s="663">
        <v>24</v>
      </c>
      <c r="K57" s="664">
        <v>1875.99</v>
      </c>
    </row>
    <row r="58" spans="1:11" ht="14.4" customHeight="1" x14ac:dyDescent="0.3">
      <c r="A58" s="659" t="s">
        <v>559</v>
      </c>
      <c r="B58" s="660" t="s">
        <v>1608</v>
      </c>
      <c r="C58" s="661" t="s">
        <v>570</v>
      </c>
      <c r="D58" s="662" t="s">
        <v>1609</v>
      </c>
      <c r="E58" s="661" t="s">
        <v>3178</v>
      </c>
      <c r="F58" s="662" t="s">
        <v>3179</v>
      </c>
      <c r="G58" s="661" t="s">
        <v>2530</v>
      </c>
      <c r="H58" s="661" t="s">
        <v>2531</v>
      </c>
      <c r="I58" s="663">
        <v>84.91</v>
      </c>
      <c r="J58" s="663">
        <v>20</v>
      </c>
      <c r="K58" s="664">
        <v>1698.2</v>
      </c>
    </row>
    <row r="59" spans="1:11" ht="14.4" customHeight="1" x14ac:dyDescent="0.3">
      <c r="A59" s="659" t="s">
        <v>559</v>
      </c>
      <c r="B59" s="660" t="s">
        <v>1608</v>
      </c>
      <c r="C59" s="661" t="s">
        <v>570</v>
      </c>
      <c r="D59" s="662" t="s">
        <v>1609</v>
      </c>
      <c r="E59" s="661" t="s">
        <v>3178</v>
      </c>
      <c r="F59" s="662" t="s">
        <v>3179</v>
      </c>
      <c r="G59" s="661" t="s">
        <v>2532</v>
      </c>
      <c r="H59" s="661" t="s">
        <v>2533</v>
      </c>
      <c r="I59" s="663">
        <v>17.98</v>
      </c>
      <c r="J59" s="663">
        <v>100</v>
      </c>
      <c r="K59" s="664">
        <v>1798</v>
      </c>
    </row>
    <row r="60" spans="1:11" ht="14.4" customHeight="1" x14ac:dyDescent="0.3">
      <c r="A60" s="659" t="s">
        <v>559</v>
      </c>
      <c r="B60" s="660" t="s">
        <v>1608</v>
      </c>
      <c r="C60" s="661" t="s">
        <v>570</v>
      </c>
      <c r="D60" s="662" t="s">
        <v>1609</v>
      </c>
      <c r="E60" s="661" t="s">
        <v>3178</v>
      </c>
      <c r="F60" s="662" t="s">
        <v>3179</v>
      </c>
      <c r="G60" s="661" t="s">
        <v>2534</v>
      </c>
      <c r="H60" s="661" t="s">
        <v>2535</v>
      </c>
      <c r="I60" s="663">
        <v>17.981999999999999</v>
      </c>
      <c r="J60" s="663">
        <v>250</v>
      </c>
      <c r="K60" s="664">
        <v>4495.5</v>
      </c>
    </row>
    <row r="61" spans="1:11" ht="14.4" customHeight="1" x14ac:dyDescent="0.3">
      <c r="A61" s="659" t="s">
        <v>559</v>
      </c>
      <c r="B61" s="660" t="s">
        <v>1608</v>
      </c>
      <c r="C61" s="661" t="s">
        <v>570</v>
      </c>
      <c r="D61" s="662" t="s">
        <v>1609</v>
      </c>
      <c r="E61" s="661" t="s">
        <v>3178</v>
      </c>
      <c r="F61" s="662" t="s">
        <v>3179</v>
      </c>
      <c r="G61" s="661" t="s">
        <v>2536</v>
      </c>
      <c r="H61" s="661" t="s">
        <v>2537</v>
      </c>
      <c r="I61" s="663">
        <v>12.106666666666667</v>
      </c>
      <c r="J61" s="663">
        <v>28</v>
      </c>
      <c r="K61" s="664">
        <v>339.02</v>
      </c>
    </row>
    <row r="62" spans="1:11" ht="14.4" customHeight="1" x14ac:dyDescent="0.3">
      <c r="A62" s="659" t="s">
        <v>559</v>
      </c>
      <c r="B62" s="660" t="s">
        <v>1608</v>
      </c>
      <c r="C62" s="661" t="s">
        <v>570</v>
      </c>
      <c r="D62" s="662" t="s">
        <v>1609</v>
      </c>
      <c r="E62" s="661" t="s">
        <v>3178</v>
      </c>
      <c r="F62" s="662" t="s">
        <v>3179</v>
      </c>
      <c r="G62" s="661" t="s">
        <v>2538</v>
      </c>
      <c r="H62" s="661" t="s">
        <v>2539</v>
      </c>
      <c r="I62" s="663">
        <v>2.91</v>
      </c>
      <c r="J62" s="663">
        <v>50</v>
      </c>
      <c r="K62" s="664">
        <v>145.5</v>
      </c>
    </row>
    <row r="63" spans="1:11" ht="14.4" customHeight="1" x14ac:dyDescent="0.3">
      <c r="A63" s="659" t="s">
        <v>559</v>
      </c>
      <c r="B63" s="660" t="s">
        <v>1608</v>
      </c>
      <c r="C63" s="661" t="s">
        <v>570</v>
      </c>
      <c r="D63" s="662" t="s">
        <v>1609</v>
      </c>
      <c r="E63" s="661" t="s">
        <v>3178</v>
      </c>
      <c r="F63" s="662" t="s">
        <v>3179</v>
      </c>
      <c r="G63" s="661" t="s">
        <v>2538</v>
      </c>
      <c r="H63" s="661" t="s">
        <v>2540</v>
      </c>
      <c r="I63" s="663">
        <v>3.0550000000000002</v>
      </c>
      <c r="J63" s="663">
        <v>200</v>
      </c>
      <c r="K63" s="664">
        <v>611</v>
      </c>
    </row>
    <row r="64" spans="1:11" ht="14.4" customHeight="1" x14ac:dyDescent="0.3">
      <c r="A64" s="659" t="s">
        <v>559</v>
      </c>
      <c r="B64" s="660" t="s">
        <v>1608</v>
      </c>
      <c r="C64" s="661" t="s">
        <v>570</v>
      </c>
      <c r="D64" s="662" t="s">
        <v>1609</v>
      </c>
      <c r="E64" s="661" t="s">
        <v>3178</v>
      </c>
      <c r="F64" s="662" t="s">
        <v>3179</v>
      </c>
      <c r="G64" s="661" t="s">
        <v>2541</v>
      </c>
      <c r="H64" s="661" t="s">
        <v>2542</v>
      </c>
      <c r="I64" s="663">
        <v>13.2</v>
      </c>
      <c r="J64" s="663">
        <v>10</v>
      </c>
      <c r="K64" s="664">
        <v>132</v>
      </c>
    </row>
    <row r="65" spans="1:11" ht="14.4" customHeight="1" x14ac:dyDescent="0.3">
      <c r="A65" s="659" t="s">
        <v>559</v>
      </c>
      <c r="B65" s="660" t="s">
        <v>1608</v>
      </c>
      <c r="C65" s="661" t="s">
        <v>570</v>
      </c>
      <c r="D65" s="662" t="s">
        <v>1609</v>
      </c>
      <c r="E65" s="661" t="s">
        <v>3178</v>
      </c>
      <c r="F65" s="662" t="s">
        <v>3179</v>
      </c>
      <c r="G65" s="661" t="s">
        <v>2543</v>
      </c>
      <c r="H65" s="661" t="s">
        <v>2544</v>
      </c>
      <c r="I65" s="663">
        <v>13.2</v>
      </c>
      <c r="J65" s="663">
        <v>10</v>
      </c>
      <c r="K65" s="664">
        <v>132</v>
      </c>
    </row>
    <row r="66" spans="1:11" ht="14.4" customHeight="1" x14ac:dyDescent="0.3">
      <c r="A66" s="659" t="s">
        <v>559</v>
      </c>
      <c r="B66" s="660" t="s">
        <v>1608</v>
      </c>
      <c r="C66" s="661" t="s">
        <v>570</v>
      </c>
      <c r="D66" s="662" t="s">
        <v>1609</v>
      </c>
      <c r="E66" s="661" t="s">
        <v>3178</v>
      </c>
      <c r="F66" s="662" t="s">
        <v>3179</v>
      </c>
      <c r="G66" s="661" t="s">
        <v>2545</v>
      </c>
      <c r="H66" s="661" t="s">
        <v>2546</v>
      </c>
      <c r="I66" s="663">
        <v>1.56</v>
      </c>
      <c r="J66" s="663">
        <v>75</v>
      </c>
      <c r="K66" s="664">
        <v>117</v>
      </c>
    </row>
    <row r="67" spans="1:11" ht="14.4" customHeight="1" x14ac:dyDescent="0.3">
      <c r="A67" s="659" t="s">
        <v>559</v>
      </c>
      <c r="B67" s="660" t="s">
        <v>1608</v>
      </c>
      <c r="C67" s="661" t="s">
        <v>570</v>
      </c>
      <c r="D67" s="662" t="s">
        <v>1609</v>
      </c>
      <c r="E67" s="661" t="s">
        <v>3178</v>
      </c>
      <c r="F67" s="662" t="s">
        <v>3179</v>
      </c>
      <c r="G67" s="661" t="s">
        <v>2547</v>
      </c>
      <c r="H67" s="661" t="s">
        <v>2548</v>
      </c>
      <c r="I67" s="663">
        <v>21.23</v>
      </c>
      <c r="J67" s="663">
        <v>50</v>
      </c>
      <c r="K67" s="664">
        <v>1061.5</v>
      </c>
    </row>
    <row r="68" spans="1:11" ht="14.4" customHeight="1" x14ac:dyDescent="0.3">
      <c r="A68" s="659" t="s">
        <v>559</v>
      </c>
      <c r="B68" s="660" t="s">
        <v>1608</v>
      </c>
      <c r="C68" s="661" t="s">
        <v>570</v>
      </c>
      <c r="D68" s="662" t="s">
        <v>1609</v>
      </c>
      <c r="E68" s="661" t="s">
        <v>3178</v>
      </c>
      <c r="F68" s="662" t="s">
        <v>3179</v>
      </c>
      <c r="G68" s="661" t="s">
        <v>2549</v>
      </c>
      <c r="H68" s="661" t="s">
        <v>2550</v>
      </c>
      <c r="I68" s="663">
        <v>10.53</v>
      </c>
      <c r="J68" s="663">
        <v>10</v>
      </c>
      <c r="K68" s="664">
        <v>105.3</v>
      </c>
    </row>
    <row r="69" spans="1:11" ht="14.4" customHeight="1" x14ac:dyDescent="0.3">
      <c r="A69" s="659" t="s">
        <v>559</v>
      </c>
      <c r="B69" s="660" t="s">
        <v>1608</v>
      </c>
      <c r="C69" s="661" t="s">
        <v>570</v>
      </c>
      <c r="D69" s="662" t="s">
        <v>1609</v>
      </c>
      <c r="E69" s="661" t="s">
        <v>3178</v>
      </c>
      <c r="F69" s="662" t="s">
        <v>3179</v>
      </c>
      <c r="G69" s="661" t="s">
        <v>2551</v>
      </c>
      <c r="H69" s="661" t="s">
        <v>2552</v>
      </c>
      <c r="I69" s="663">
        <v>6.65</v>
      </c>
      <c r="J69" s="663">
        <v>20</v>
      </c>
      <c r="K69" s="664">
        <v>133</v>
      </c>
    </row>
    <row r="70" spans="1:11" ht="14.4" customHeight="1" x14ac:dyDescent="0.3">
      <c r="A70" s="659" t="s">
        <v>559</v>
      </c>
      <c r="B70" s="660" t="s">
        <v>1608</v>
      </c>
      <c r="C70" s="661" t="s">
        <v>570</v>
      </c>
      <c r="D70" s="662" t="s">
        <v>1609</v>
      </c>
      <c r="E70" s="661" t="s">
        <v>3178</v>
      </c>
      <c r="F70" s="662" t="s">
        <v>3179</v>
      </c>
      <c r="G70" s="661" t="s">
        <v>2553</v>
      </c>
      <c r="H70" s="661" t="s">
        <v>2554</v>
      </c>
      <c r="I70" s="663">
        <v>6.65</v>
      </c>
      <c r="J70" s="663">
        <v>10</v>
      </c>
      <c r="K70" s="664">
        <v>66.5</v>
      </c>
    </row>
    <row r="71" spans="1:11" ht="14.4" customHeight="1" x14ac:dyDescent="0.3">
      <c r="A71" s="659" t="s">
        <v>559</v>
      </c>
      <c r="B71" s="660" t="s">
        <v>1608</v>
      </c>
      <c r="C71" s="661" t="s">
        <v>570</v>
      </c>
      <c r="D71" s="662" t="s">
        <v>1609</v>
      </c>
      <c r="E71" s="661" t="s">
        <v>3178</v>
      </c>
      <c r="F71" s="662" t="s">
        <v>3179</v>
      </c>
      <c r="G71" s="661" t="s">
        <v>2555</v>
      </c>
      <c r="H71" s="661" t="s">
        <v>2556</v>
      </c>
      <c r="I71" s="663">
        <v>6.65</v>
      </c>
      <c r="J71" s="663">
        <v>30</v>
      </c>
      <c r="K71" s="664">
        <v>199.5</v>
      </c>
    </row>
    <row r="72" spans="1:11" ht="14.4" customHeight="1" x14ac:dyDescent="0.3">
      <c r="A72" s="659" t="s">
        <v>559</v>
      </c>
      <c r="B72" s="660" t="s">
        <v>1608</v>
      </c>
      <c r="C72" s="661" t="s">
        <v>570</v>
      </c>
      <c r="D72" s="662" t="s">
        <v>1609</v>
      </c>
      <c r="E72" s="661" t="s">
        <v>3178</v>
      </c>
      <c r="F72" s="662" t="s">
        <v>3179</v>
      </c>
      <c r="G72" s="661" t="s">
        <v>2557</v>
      </c>
      <c r="H72" s="661" t="s">
        <v>2558</v>
      </c>
      <c r="I72" s="663">
        <v>2.62</v>
      </c>
      <c r="J72" s="663">
        <v>70</v>
      </c>
      <c r="K72" s="664">
        <v>183.7</v>
      </c>
    </row>
    <row r="73" spans="1:11" ht="14.4" customHeight="1" x14ac:dyDescent="0.3">
      <c r="A73" s="659" t="s">
        <v>559</v>
      </c>
      <c r="B73" s="660" t="s">
        <v>1608</v>
      </c>
      <c r="C73" s="661" t="s">
        <v>570</v>
      </c>
      <c r="D73" s="662" t="s">
        <v>1609</v>
      </c>
      <c r="E73" s="661" t="s">
        <v>3178</v>
      </c>
      <c r="F73" s="662" t="s">
        <v>3179</v>
      </c>
      <c r="G73" s="661" t="s">
        <v>2559</v>
      </c>
      <c r="H73" s="661" t="s">
        <v>2560</v>
      </c>
      <c r="I73" s="663">
        <v>2.605</v>
      </c>
      <c r="J73" s="663">
        <v>50</v>
      </c>
      <c r="K73" s="664">
        <v>130.19999999999999</v>
      </c>
    </row>
    <row r="74" spans="1:11" ht="14.4" customHeight="1" x14ac:dyDescent="0.3">
      <c r="A74" s="659" t="s">
        <v>559</v>
      </c>
      <c r="B74" s="660" t="s">
        <v>1608</v>
      </c>
      <c r="C74" s="661" t="s">
        <v>570</v>
      </c>
      <c r="D74" s="662" t="s">
        <v>1609</v>
      </c>
      <c r="E74" s="661" t="s">
        <v>3178</v>
      </c>
      <c r="F74" s="662" t="s">
        <v>3179</v>
      </c>
      <c r="G74" s="661" t="s">
        <v>2561</v>
      </c>
      <c r="H74" s="661" t="s">
        <v>2562</v>
      </c>
      <c r="I74" s="663">
        <v>2.61</v>
      </c>
      <c r="J74" s="663">
        <v>50</v>
      </c>
      <c r="K74" s="664">
        <v>130.5</v>
      </c>
    </row>
    <row r="75" spans="1:11" ht="14.4" customHeight="1" x14ac:dyDescent="0.3">
      <c r="A75" s="659" t="s">
        <v>559</v>
      </c>
      <c r="B75" s="660" t="s">
        <v>1608</v>
      </c>
      <c r="C75" s="661" t="s">
        <v>570</v>
      </c>
      <c r="D75" s="662" t="s">
        <v>1609</v>
      </c>
      <c r="E75" s="661" t="s">
        <v>3178</v>
      </c>
      <c r="F75" s="662" t="s">
        <v>3179</v>
      </c>
      <c r="G75" s="661" t="s">
        <v>2563</v>
      </c>
      <c r="H75" s="661" t="s">
        <v>2564</v>
      </c>
      <c r="I75" s="663">
        <v>2.88</v>
      </c>
      <c r="J75" s="663">
        <v>50</v>
      </c>
      <c r="K75" s="664">
        <v>144</v>
      </c>
    </row>
    <row r="76" spans="1:11" ht="14.4" customHeight="1" x14ac:dyDescent="0.3">
      <c r="A76" s="659" t="s">
        <v>559</v>
      </c>
      <c r="B76" s="660" t="s">
        <v>1608</v>
      </c>
      <c r="C76" s="661" t="s">
        <v>570</v>
      </c>
      <c r="D76" s="662" t="s">
        <v>1609</v>
      </c>
      <c r="E76" s="661" t="s">
        <v>3178</v>
      </c>
      <c r="F76" s="662" t="s">
        <v>3179</v>
      </c>
      <c r="G76" s="661" t="s">
        <v>2563</v>
      </c>
      <c r="H76" s="661" t="s">
        <v>2565</v>
      </c>
      <c r="I76" s="663">
        <v>2.58</v>
      </c>
      <c r="J76" s="663">
        <v>150</v>
      </c>
      <c r="K76" s="664">
        <v>387</v>
      </c>
    </row>
    <row r="77" spans="1:11" ht="14.4" customHeight="1" x14ac:dyDescent="0.3">
      <c r="A77" s="659" t="s">
        <v>559</v>
      </c>
      <c r="B77" s="660" t="s">
        <v>1608</v>
      </c>
      <c r="C77" s="661" t="s">
        <v>570</v>
      </c>
      <c r="D77" s="662" t="s">
        <v>1609</v>
      </c>
      <c r="E77" s="661" t="s">
        <v>3178</v>
      </c>
      <c r="F77" s="662" t="s">
        <v>3179</v>
      </c>
      <c r="G77" s="661" t="s">
        <v>2566</v>
      </c>
      <c r="H77" s="661" t="s">
        <v>2567</v>
      </c>
      <c r="I77" s="663">
        <v>484.03</v>
      </c>
      <c r="J77" s="663">
        <v>5</v>
      </c>
      <c r="K77" s="664">
        <v>2420.15</v>
      </c>
    </row>
    <row r="78" spans="1:11" ht="14.4" customHeight="1" x14ac:dyDescent="0.3">
      <c r="A78" s="659" t="s">
        <v>559</v>
      </c>
      <c r="B78" s="660" t="s">
        <v>1608</v>
      </c>
      <c r="C78" s="661" t="s">
        <v>570</v>
      </c>
      <c r="D78" s="662" t="s">
        <v>1609</v>
      </c>
      <c r="E78" s="661" t="s">
        <v>3178</v>
      </c>
      <c r="F78" s="662" t="s">
        <v>3179</v>
      </c>
      <c r="G78" s="661" t="s">
        <v>2568</v>
      </c>
      <c r="H78" s="661" t="s">
        <v>2569</v>
      </c>
      <c r="I78" s="663">
        <v>484.04</v>
      </c>
      <c r="J78" s="663">
        <v>10</v>
      </c>
      <c r="K78" s="664">
        <v>4840.3999999999996</v>
      </c>
    </row>
    <row r="79" spans="1:11" ht="14.4" customHeight="1" x14ac:dyDescent="0.3">
      <c r="A79" s="659" t="s">
        <v>559</v>
      </c>
      <c r="B79" s="660" t="s">
        <v>1608</v>
      </c>
      <c r="C79" s="661" t="s">
        <v>570</v>
      </c>
      <c r="D79" s="662" t="s">
        <v>1609</v>
      </c>
      <c r="E79" s="661" t="s">
        <v>3178</v>
      </c>
      <c r="F79" s="662" t="s">
        <v>3179</v>
      </c>
      <c r="G79" s="661" t="s">
        <v>2570</v>
      </c>
      <c r="H79" s="661" t="s">
        <v>2571</v>
      </c>
      <c r="I79" s="663">
        <v>484.03500000000003</v>
      </c>
      <c r="J79" s="663">
        <v>30</v>
      </c>
      <c r="K79" s="664">
        <v>14521</v>
      </c>
    </row>
    <row r="80" spans="1:11" ht="14.4" customHeight="1" x14ac:dyDescent="0.3">
      <c r="A80" s="659" t="s">
        <v>559</v>
      </c>
      <c r="B80" s="660" t="s">
        <v>1608</v>
      </c>
      <c r="C80" s="661" t="s">
        <v>570</v>
      </c>
      <c r="D80" s="662" t="s">
        <v>1609</v>
      </c>
      <c r="E80" s="661" t="s">
        <v>3178</v>
      </c>
      <c r="F80" s="662" t="s">
        <v>3179</v>
      </c>
      <c r="G80" s="661" t="s">
        <v>2572</v>
      </c>
      <c r="H80" s="661" t="s">
        <v>2573</v>
      </c>
      <c r="I80" s="663">
        <v>13.79</v>
      </c>
      <c r="J80" s="663">
        <v>25</v>
      </c>
      <c r="K80" s="664">
        <v>344.85</v>
      </c>
    </row>
    <row r="81" spans="1:11" ht="14.4" customHeight="1" x14ac:dyDescent="0.3">
      <c r="A81" s="659" t="s">
        <v>559</v>
      </c>
      <c r="B81" s="660" t="s">
        <v>1608</v>
      </c>
      <c r="C81" s="661" t="s">
        <v>570</v>
      </c>
      <c r="D81" s="662" t="s">
        <v>1609</v>
      </c>
      <c r="E81" s="661" t="s">
        <v>3178</v>
      </c>
      <c r="F81" s="662" t="s">
        <v>3179</v>
      </c>
      <c r="G81" s="661" t="s">
        <v>2574</v>
      </c>
      <c r="H81" s="661" t="s">
        <v>2575</v>
      </c>
      <c r="I81" s="663">
        <v>2.33</v>
      </c>
      <c r="J81" s="663">
        <v>100</v>
      </c>
      <c r="K81" s="664">
        <v>233</v>
      </c>
    </row>
    <row r="82" spans="1:11" ht="14.4" customHeight="1" x14ac:dyDescent="0.3">
      <c r="A82" s="659" t="s">
        <v>559</v>
      </c>
      <c r="B82" s="660" t="s">
        <v>1608</v>
      </c>
      <c r="C82" s="661" t="s">
        <v>570</v>
      </c>
      <c r="D82" s="662" t="s">
        <v>1609</v>
      </c>
      <c r="E82" s="661" t="s">
        <v>3178</v>
      </c>
      <c r="F82" s="662" t="s">
        <v>3179</v>
      </c>
      <c r="G82" s="661" t="s">
        <v>2576</v>
      </c>
      <c r="H82" s="661" t="s">
        <v>2577</v>
      </c>
      <c r="I82" s="663">
        <v>1672.2</v>
      </c>
      <c r="J82" s="663">
        <v>1</v>
      </c>
      <c r="K82" s="664">
        <v>1672.2</v>
      </c>
    </row>
    <row r="83" spans="1:11" ht="14.4" customHeight="1" x14ac:dyDescent="0.3">
      <c r="A83" s="659" t="s">
        <v>559</v>
      </c>
      <c r="B83" s="660" t="s">
        <v>1608</v>
      </c>
      <c r="C83" s="661" t="s">
        <v>570</v>
      </c>
      <c r="D83" s="662" t="s">
        <v>1609</v>
      </c>
      <c r="E83" s="661" t="s">
        <v>3178</v>
      </c>
      <c r="F83" s="662" t="s">
        <v>3179</v>
      </c>
      <c r="G83" s="661" t="s">
        <v>2578</v>
      </c>
      <c r="H83" s="661" t="s">
        <v>2579</v>
      </c>
      <c r="I83" s="663">
        <v>12.84</v>
      </c>
      <c r="J83" s="663">
        <v>50</v>
      </c>
      <c r="K83" s="664">
        <v>641.91</v>
      </c>
    </row>
    <row r="84" spans="1:11" ht="14.4" customHeight="1" x14ac:dyDescent="0.3">
      <c r="A84" s="659" t="s">
        <v>559</v>
      </c>
      <c r="B84" s="660" t="s">
        <v>1608</v>
      </c>
      <c r="C84" s="661" t="s">
        <v>570</v>
      </c>
      <c r="D84" s="662" t="s">
        <v>1609</v>
      </c>
      <c r="E84" s="661" t="s">
        <v>3178</v>
      </c>
      <c r="F84" s="662" t="s">
        <v>3179</v>
      </c>
      <c r="G84" s="661" t="s">
        <v>2580</v>
      </c>
      <c r="H84" s="661" t="s">
        <v>2581</v>
      </c>
      <c r="I84" s="663">
        <v>60.5</v>
      </c>
      <c r="J84" s="663">
        <v>60</v>
      </c>
      <c r="K84" s="664">
        <v>3630</v>
      </c>
    </row>
    <row r="85" spans="1:11" ht="14.4" customHeight="1" x14ac:dyDescent="0.3">
      <c r="A85" s="659" t="s">
        <v>559</v>
      </c>
      <c r="B85" s="660" t="s">
        <v>1608</v>
      </c>
      <c r="C85" s="661" t="s">
        <v>570</v>
      </c>
      <c r="D85" s="662" t="s">
        <v>1609</v>
      </c>
      <c r="E85" s="661" t="s">
        <v>3178</v>
      </c>
      <c r="F85" s="662" t="s">
        <v>3179</v>
      </c>
      <c r="G85" s="661" t="s">
        <v>2582</v>
      </c>
      <c r="H85" s="661" t="s">
        <v>2583</v>
      </c>
      <c r="I85" s="663">
        <v>91.72</v>
      </c>
      <c r="J85" s="663">
        <v>12</v>
      </c>
      <c r="K85" s="664">
        <v>1100.6199999999999</v>
      </c>
    </row>
    <row r="86" spans="1:11" ht="14.4" customHeight="1" x14ac:dyDescent="0.3">
      <c r="A86" s="659" t="s">
        <v>559</v>
      </c>
      <c r="B86" s="660" t="s">
        <v>1608</v>
      </c>
      <c r="C86" s="661" t="s">
        <v>570</v>
      </c>
      <c r="D86" s="662" t="s">
        <v>1609</v>
      </c>
      <c r="E86" s="661" t="s">
        <v>3178</v>
      </c>
      <c r="F86" s="662" t="s">
        <v>3179</v>
      </c>
      <c r="G86" s="661" t="s">
        <v>2584</v>
      </c>
      <c r="H86" s="661" t="s">
        <v>2585</v>
      </c>
      <c r="I86" s="663">
        <v>9.6</v>
      </c>
      <c r="J86" s="663">
        <v>200</v>
      </c>
      <c r="K86" s="664">
        <v>1920</v>
      </c>
    </row>
    <row r="87" spans="1:11" ht="14.4" customHeight="1" x14ac:dyDescent="0.3">
      <c r="A87" s="659" t="s">
        <v>559</v>
      </c>
      <c r="B87" s="660" t="s">
        <v>1608</v>
      </c>
      <c r="C87" s="661" t="s">
        <v>570</v>
      </c>
      <c r="D87" s="662" t="s">
        <v>1609</v>
      </c>
      <c r="E87" s="661" t="s">
        <v>3178</v>
      </c>
      <c r="F87" s="662" t="s">
        <v>3179</v>
      </c>
      <c r="G87" s="661" t="s">
        <v>2584</v>
      </c>
      <c r="H87" s="661" t="s">
        <v>2586</v>
      </c>
      <c r="I87" s="663">
        <v>9.6</v>
      </c>
      <c r="J87" s="663">
        <v>200</v>
      </c>
      <c r="K87" s="664">
        <v>1920</v>
      </c>
    </row>
    <row r="88" spans="1:11" ht="14.4" customHeight="1" x14ac:dyDescent="0.3">
      <c r="A88" s="659" t="s">
        <v>559</v>
      </c>
      <c r="B88" s="660" t="s">
        <v>1608</v>
      </c>
      <c r="C88" s="661" t="s">
        <v>570</v>
      </c>
      <c r="D88" s="662" t="s">
        <v>1609</v>
      </c>
      <c r="E88" s="661" t="s">
        <v>3178</v>
      </c>
      <c r="F88" s="662" t="s">
        <v>3179</v>
      </c>
      <c r="G88" s="661" t="s">
        <v>2587</v>
      </c>
      <c r="H88" s="661" t="s">
        <v>2588</v>
      </c>
      <c r="I88" s="663">
        <v>2986.78</v>
      </c>
      <c r="J88" s="663">
        <v>1</v>
      </c>
      <c r="K88" s="664">
        <v>2986.78</v>
      </c>
    </row>
    <row r="89" spans="1:11" ht="14.4" customHeight="1" x14ac:dyDescent="0.3">
      <c r="A89" s="659" t="s">
        <v>559</v>
      </c>
      <c r="B89" s="660" t="s">
        <v>1608</v>
      </c>
      <c r="C89" s="661" t="s">
        <v>570</v>
      </c>
      <c r="D89" s="662" t="s">
        <v>1609</v>
      </c>
      <c r="E89" s="661" t="s">
        <v>3178</v>
      </c>
      <c r="F89" s="662" t="s">
        <v>3179</v>
      </c>
      <c r="G89" s="661" t="s">
        <v>2589</v>
      </c>
      <c r="H89" s="661" t="s">
        <v>2590</v>
      </c>
      <c r="I89" s="663">
        <v>65.59</v>
      </c>
      <c r="J89" s="663">
        <v>70</v>
      </c>
      <c r="K89" s="664">
        <v>4344.2299999999996</v>
      </c>
    </row>
    <row r="90" spans="1:11" ht="14.4" customHeight="1" x14ac:dyDescent="0.3">
      <c r="A90" s="659" t="s">
        <v>559</v>
      </c>
      <c r="B90" s="660" t="s">
        <v>1608</v>
      </c>
      <c r="C90" s="661" t="s">
        <v>570</v>
      </c>
      <c r="D90" s="662" t="s">
        <v>1609</v>
      </c>
      <c r="E90" s="661" t="s">
        <v>3178</v>
      </c>
      <c r="F90" s="662" t="s">
        <v>3179</v>
      </c>
      <c r="G90" s="661" t="s">
        <v>2591</v>
      </c>
      <c r="H90" s="661" t="s">
        <v>2592</v>
      </c>
      <c r="I90" s="663">
        <v>240.79</v>
      </c>
      <c r="J90" s="663">
        <v>1</v>
      </c>
      <c r="K90" s="664">
        <v>240.79</v>
      </c>
    </row>
    <row r="91" spans="1:11" ht="14.4" customHeight="1" x14ac:dyDescent="0.3">
      <c r="A91" s="659" t="s">
        <v>559</v>
      </c>
      <c r="B91" s="660" t="s">
        <v>1608</v>
      </c>
      <c r="C91" s="661" t="s">
        <v>570</v>
      </c>
      <c r="D91" s="662" t="s">
        <v>1609</v>
      </c>
      <c r="E91" s="661" t="s">
        <v>3178</v>
      </c>
      <c r="F91" s="662" t="s">
        <v>3179</v>
      </c>
      <c r="G91" s="661" t="s">
        <v>2593</v>
      </c>
      <c r="H91" s="661" t="s">
        <v>2594</v>
      </c>
      <c r="I91" s="663">
        <v>1492.7</v>
      </c>
      <c r="J91" s="663">
        <v>1</v>
      </c>
      <c r="K91" s="664">
        <v>1492.7</v>
      </c>
    </row>
    <row r="92" spans="1:11" ht="14.4" customHeight="1" x14ac:dyDescent="0.3">
      <c r="A92" s="659" t="s">
        <v>559</v>
      </c>
      <c r="B92" s="660" t="s">
        <v>1608</v>
      </c>
      <c r="C92" s="661" t="s">
        <v>570</v>
      </c>
      <c r="D92" s="662" t="s">
        <v>1609</v>
      </c>
      <c r="E92" s="661" t="s">
        <v>3178</v>
      </c>
      <c r="F92" s="662" t="s">
        <v>3179</v>
      </c>
      <c r="G92" s="661" t="s">
        <v>2595</v>
      </c>
      <c r="H92" s="661" t="s">
        <v>2596</v>
      </c>
      <c r="I92" s="663">
        <v>1492.7</v>
      </c>
      <c r="J92" s="663">
        <v>1</v>
      </c>
      <c r="K92" s="664">
        <v>1492.7</v>
      </c>
    </row>
    <row r="93" spans="1:11" ht="14.4" customHeight="1" x14ac:dyDescent="0.3">
      <c r="A93" s="659" t="s">
        <v>559</v>
      </c>
      <c r="B93" s="660" t="s">
        <v>1608</v>
      </c>
      <c r="C93" s="661" t="s">
        <v>570</v>
      </c>
      <c r="D93" s="662" t="s">
        <v>1609</v>
      </c>
      <c r="E93" s="661" t="s">
        <v>3180</v>
      </c>
      <c r="F93" s="662" t="s">
        <v>3181</v>
      </c>
      <c r="G93" s="661" t="s">
        <v>2597</v>
      </c>
      <c r="H93" s="661" t="s">
        <v>2598</v>
      </c>
      <c r="I93" s="663">
        <v>133</v>
      </c>
      <c r="J93" s="663">
        <v>6</v>
      </c>
      <c r="K93" s="664">
        <v>798</v>
      </c>
    </row>
    <row r="94" spans="1:11" ht="14.4" customHeight="1" x14ac:dyDescent="0.3">
      <c r="A94" s="659" t="s">
        <v>559</v>
      </c>
      <c r="B94" s="660" t="s">
        <v>1608</v>
      </c>
      <c r="C94" s="661" t="s">
        <v>570</v>
      </c>
      <c r="D94" s="662" t="s">
        <v>1609</v>
      </c>
      <c r="E94" s="661" t="s">
        <v>3182</v>
      </c>
      <c r="F94" s="662" t="s">
        <v>3183</v>
      </c>
      <c r="G94" s="661" t="s">
        <v>2599</v>
      </c>
      <c r="H94" s="661" t="s">
        <v>2600</v>
      </c>
      <c r="I94" s="663">
        <v>267.78499999999997</v>
      </c>
      <c r="J94" s="663">
        <v>2</v>
      </c>
      <c r="K94" s="664">
        <v>535.56999999999994</v>
      </c>
    </row>
    <row r="95" spans="1:11" ht="14.4" customHeight="1" x14ac:dyDescent="0.3">
      <c r="A95" s="659" t="s">
        <v>559</v>
      </c>
      <c r="B95" s="660" t="s">
        <v>1608</v>
      </c>
      <c r="C95" s="661" t="s">
        <v>570</v>
      </c>
      <c r="D95" s="662" t="s">
        <v>1609</v>
      </c>
      <c r="E95" s="661" t="s">
        <v>3184</v>
      </c>
      <c r="F95" s="662" t="s">
        <v>3185</v>
      </c>
      <c r="G95" s="661" t="s">
        <v>2601</v>
      </c>
      <c r="H95" s="661" t="s">
        <v>2602</v>
      </c>
      <c r="I95" s="663">
        <v>2299</v>
      </c>
      <c r="J95" s="663">
        <v>12</v>
      </c>
      <c r="K95" s="664">
        <v>27588</v>
      </c>
    </row>
    <row r="96" spans="1:11" ht="14.4" customHeight="1" x14ac:dyDescent="0.3">
      <c r="A96" s="659" t="s">
        <v>559</v>
      </c>
      <c r="B96" s="660" t="s">
        <v>1608</v>
      </c>
      <c r="C96" s="661" t="s">
        <v>570</v>
      </c>
      <c r="D96" s="662" t="s">
        <v>1609</v>
      </c>
      <c r="E96" s="661" t="s">
        <v>3184</v>
      </c>
      <c r="F96" s="662" t="s">
        <v>3185</v>
      </c>
      <c r="G96" s="661" t="s">
        <v>2603</v>
      </c>
      <c r="H96" s="661" t="s">
        <v>2604</v>
      </c>
      <c r="I96" s="663">
        <v>8.1666666666666661</v>
      </c>
      <c r="J96" s="663">
        <v>400</v>
      </c>
      <c r="K96" s="664">
        <v>3266</v>
      </c>
    </row>
    <row r="97" spans="1:11" ht="14.4" customHeight="1" x14ac:dyDescent="0.3">
      <c r="A97" s="659" t="s">
        <v>559</v>
      </c>
      <c r="B97" s="660" t="s">
        <v>1608</v>
      </c>
      <c r="C97" s="661" t="s">
        <v>570</v>
      </c>
      <c r="D97" s="662" t="s">
        <v>1609</v>
      </c>
      <c r="E97" s="661" t="s">
        <v>3186</v>
      </c>
      <c r="F97" s="662" t="s">
        <v>3187</v>
      </c>
      <c r="G97" s="661" t="s">
        <v>2605</v>
      </c>
      <c r="H97" s="661" t="s">
        <v>2606</v>
      </c>
      <c r="I97" s="663">
        <v>33.729999999999997</v>
      </c>
      <c r="J97" s="663">
        <v>72</v>
      </c>
      <c r="K97" s="664">
        <v>2428.52</v>
      </c>
    </row>
    <row r="98" spans="1:11" ht="14.4" customHeight="1" x14ac:dyDescent="0.3">
      <c r="A98" s="659" t="s">
        <v>559</v>
      </c>
      <c r="B98" s="660" t="s">
        <v>1608</v>
      </c>
      <c r="C98" s="661" t="s">
        <v>570</v>
      </c>
      <c r="D98" s="662" t="s">
        <v>1609</v>
      </c>
      <c r="E98" s="661" t="s">
        <v>3186</v>
      </c>
      <c r="F98" s="662" t="s">
        <v>3187</v>
      </c>
      <c r="G98" s="661" t="s">
        <v>2607</v>
      </c>
      <c r="H98" s="661" t="s">
        <v>2608</v>
      </c>
      <c r="I98" s="663">
        <v>46.032499999999999</v>
      </c>
      <c r="J98" s="663">
        <v>252</v>
      </c>
      <c r="K98" s="664">
        <v>11599.84</v>
      </c>
    </row>
    <row r="99" spans="1:11" ht="14.4" customHeight="1" x14ac:dyDescent="0.3">
      <c r="A99" s="659" t="s">
        <v>559</v>
      </c>
      <c r="B99" s="660" t="s">
        <v>1608</v>
      </c>
      <c r="C99" s="661" t="s">
        <v>570</v>
      </c>
      <c r="D99" s="662" t="s">
        <v>1609</v>
      </c>
      <c r="E99" s="661" t="s">
        <v>3186</v>
      </c>
      <c r="F99" s="662" t="s">
        <v>3187</v>
      </c>
      <c r="G99" s="661" t="s">
        <v>2607</v>
      </c>
      <c r="H99" s="661" t="s">
        <v>2609</v>
      </c>
      <c r="I99" s="663">
        <v>46.034999999999997</v>
      </c>
      <c r="J99" s="663">
        <v>144</v>
      </c>
      <c r="K99" s="664">
        <v>6628.75</v>
      </c>
    </row>
    <row r="100" spans="1:11" ht="14.4" customHeight="1" x14ac:dyDescent="0.3">
      <c r="A100" s="659" t="s">
        <v>559</v>
      </c>
      <c r="B100" s="660" t="s">
        <v>1608</v>
      </c>
      <c r="C100" s="661" t="s">
        <v>570</v>
      </c>
      <c r="D100" s="662" t="s">
        <v>1609</v>
      </c>
      <c r="E100" s="661" t="s">
        <v>3186</v>
      </c>
      <c r="F100" s="662" t="s">
        <v>3187</v>
      </c>
      <c r="G100" s="661" t="s">
        <v>2610</v>
      </c>
      <c r="H100" s="661" t="s">
        <v>2611</v>
      </c>
      <c r="I100" s="663">
        <v>43.92</v>
      </c>
      <c r="J100" s="663">
        <v>72</v>
      </c>
      <c r="K100" s="664">
        <v>3162.5</v>
      </c>
    </row>
    <row r="101" spans="1:11" ht="14.4" customHeight="1" x14ac:dyDescent="0.3">
      <c r="A101" s="659" t="s">
        <v>559</v>
      </c>
      <c r="B101" s="660" t="s">
        <v>1608</v>
      </c>
      <c r="C101" s="661" t="s">
        <v>570</v>
      </c>
      <c r="D101" s="662" t="s">
        <v>1609</v>
      </c>
      <c r="E101" s="661" t="s">
        <v>3186</v>
      </c>
      <c r="F101" s="662" t="s">
        <v>3187</v>
      </c>
      <c r="G101" s="661" t="s">
        <v>2610</v>
      </c>
      <c r="H101" s="661" t="s">
        <v>2612</v>
      </c>
      <c r="I101" s="663">
        <v>43.92</v>
      </c>
      <c r="J101" s="663">
        <v>72</v>
      </c>
      <c r="K101" s="664">
        <v>3162.5</v>
      </c>
    </row>
    <row r="102" spans="1:11" ht="14.4" customHeight="1" x14ac:dyDescent="0.3">
      <c r="A102" s="659" t="s">
        <v>559</v>
      </c>
      <c r="B102" s="660" t="s">
        <v>1608</v>
      </c>
      <c r="C102" s="661" t="s">
        <v>570</v>
      </c>
      <c r="D102" s="662" t="s">
        <v>1609</v>
      </c>
      <c r="E102" s="661" t="s">
        <v>3186</v>
      </c>
      <c r="F102" s="662" t="s">
        <v>3187</v>
      </c>
      <c r="G102" s="661" t="s">
        <v>2613</v>
      </c>
      <c r="H102" s="661" t="s">
        <v>2614</v>
      </c>
      <c r="I102" s="663">
        <v>69.91</v>
      </c>
      <c r="J102" s="663">
        <v>48</v>
      </c>
      <c r="K102" s="664">
        <v>3355.75</v>
      </c>
    </row>
    <row r="103" spans="1:11" ht="14.4" customHeight="1" x14ac:dyDescent="0.3">
      <c r="A103" s="659" t="s">
        <v>559</v>
      </c>
      <c r="B103" s="660" t="s">
        <v>1608</v>
      </c>
      <c r="C103" s="661" t="s">
        <v>570</v>
      </c>
      <c r="D103" s="662" t="s">
        <v>1609</v>
      </c>
      <c r="E103" s="661" t="s">
        <v>3186</v>
      </c>
      <c r="F103" s="662" t="s">
        <v>3187</v>
      </c>
      <c r="G103" s="661" t="s">
        <v>2615</v>
      </c>
      <c r="H103" s="661" t="s">
        <v>2616</v>
      </c>
      <c r="I103" s="663">
        <v>33.5</v>
      </c>
      <c r="J103" s="663">
        <v>72</v>
      </c>
      <c r="K103" s="664">
        <v>2411.98</v>
      </c>
    </row>
    <row r="104" spans="1:11" ht="14.4" customHeight="1" x14ac:dyDescent="0.3">
      <c r="A104" s="659" t="s">
        <v>559</v>
      </c>
      <c r="B104" s="660" t="s">
        <v>1608</v>
      </c>
      <c r="C104" s="661" t="s">
        <v>570</v>
      </c>
      <c r="D104" s="662" t="s">
        <v>1609</v>
      </c>
      <c r="E104" s="661" t="s">
        <v>3188</v>
      </c>
      <c r="F104" s="662" t="s">
        <v>3189</v>
      </c>
      <c r="G104" s="661" t="s">
        <v>2617</v>
      </c>
      <c r="H104" s="661" t="s">
        <v>2618</v>
      </c>
      <c r="I104" s="663">
        <v>0.3</v>
      </c>
      <c r="J104" s="663">
        <v>3100</v>
      </c>
      <c r="K104" s="664">
        <v>930</v>
      </c>
    </row>
    <row r="105" spans="1:11" ht="14.4" customHeight="1" x14ac:dyDescent="0.3">
      <c r="A105" s="659" t="s">
        <v>559</v>
      </c>
      <c r="B105" s="660" t="s">
        <v>1608</v>
      </c>
      <c r="C105" s="661" t="s">
        <v>570</v>
      </c>
      <c r="D105" s="662" t="s">
        <v>1609</v>
      </c>
      <c r="E105" s="661" t="s">
        <v>3188</v>
      </c>
      <c r="F105" s="662" t="s">
        <v>3189</v>
      </c>
      <c r="G105" s="661" t="s">
        <v>2619</v>
      </c>
      <c r="H105" s="661" t="s">
        <v>2620</v>
      </c>
      <c r="I105" s="663">
        <v>0.30333333333333329</v>
      </c>
      <c r="J105" s="663">
        <v>800</v>
      </c>
      <c r="K105" s="664">
        <v>243</v>
      </c>
    </row>
    <row r="106" spans="1:11" ht="14.4" customHeight="1" x14ac:dyDescent="0.3">
      <c r="A106" s="659" t="s">
        <v>559</v>
      </c>
      <c r="B106" s="660" t="s">
        <v>1608</v>
      </c>
      <c r="C106" s="661" t="s">
        <v>570</v>
      </c>
      <c r="D106" s="662" t="s">
        <v>1609</v>
      </c>
      <c r="E106" s="661" t="s">
        <v>3188</v>
      </c>
      <c r="F106" s="662" t="s">
        <v>3189</v>
      </c>
      <c r="G106" s="661" t="s">
        <v>2619</v>
      </c>
      <c r="H106" s="661" t="s">
        <v>2621</v>
      </c>
      <c r="I106" s="663">
        <v>0.30499999999999999</v>
      </c>
      <c r="J106" s="663">
        <v>500</v>
      </c>
      <c r="K106" s="664">
        <v>152</v>
      </c>
    </row>
    <row r="107" spans="1:11" ht="14.4" customHeight="1" x14ac:dyDescent="0.3">
      <c r="A107" s="659" t="s">
        <v>559</v>
      </c>
      <c r="B107" s="660" t="s">
        <v>1608</v>
      </c>
      <c r="C107" s="661" t="s">
        <v>570</v>
      </c>
      <c r="D107" s="662" t="s">
        <v>1609</v>
      </c>
      <c r="E107" s="661" t="s">
        <v>3188</v>
      </c>
      <c r="F107" s="662" t="s">
        <v>3189</v>
      </c>
      <c r="G107" s="661" t="s">
        <v>2622</v>
      </c>
      <c r="H107" s="661" t="s">
        <v>2623</v>
      </c>
      <c r="I107" s="663">
        <v>0.42333333333333334</v>
      </c>
      <c r="J107" s="663">
        <v>1200</v>
      </c>
      <c r="K107" s="664">
        <v>506</v>
      </c>
    </row>
    <row r="108" spans="1:11" ht="14.4" customHeight="1" x14ac:dyDescent="0.3">
      <c r="A108" s="659" t="s">
        <v>559</v>
      </c>
      <c r="B108" s="660" t="s">
        <v>1608</v>
      </c>
      <c r="C108" s="661" t="s">
        <v>570</v>
      </c>
      <c r="D108" s="662" t="s">
        <v>1609</v>
      </c>
      <c r="E108" s="661" t="s">
        <v>3188</v>
      </c>
      <c r="F108" s="662" t="s">
        <v>3189</v>
      </c>
      <c r="G108" s="661" t="s">
        <v>2624</v>
      </c>
      <c r="H108" s="661" t="s">
        <v>2625</v>
      </c>
      <c r="I108" s="663">
        <v>1.76</v>
      </c>
      <c r="J108" s="663">
        <v>200</v>
      </c>
      <c r="K108" s="664">
        <v>352</v>
      </c>
    </row>
    <row r="109" spans="1:11" ht="14.4" customHeight="1" x14ac:dyDescent="0.3">
      <c r="A109" s="659" t="s">
        <v>559</v>
      </c>
      <c r="B109" s="660" t="s">
        <v>1608</v>
      </c>
      <c r="C109" s="661" t="s">
        <v>570</v>
      </c>
      <c r="D109" s="662" t="s">
        <v>1609</v>
      </c>
      <c r="E109" s="661" t="s">
        <v>3188</v>
      </c>
      <c r="F109" s="662" t="s">
        <v>3189</v>
      </c>
      <c r="G109" s="661" t="s">
        <v>2626</v>
      </c>
      <c r="H109" s="661" t="s">
        <v>2627</v>
      </c>
      <c r="I109" s="663">
        <v>372.26</v>
      </c>
      <c r="J109" s="663">
        <v>1</v>
      </c>
      <c r="K109" s="664">
        <v>372.26</v>
      </c>
    </row>
    <row r="110" spans="1:11" ht="14.4" customHeight="1" x14ac:dyDescent="0.3">
      <c r="A110" s="659" t="s">
        <v>559</v>
      </c>
      <c r="B110" s="660" t="s">
        <v>1608</v>
      </c>
      <c r="C110" s="661" t="s">
        <v>570</v>
      </c>
      <c r="D110" s="662" t="s">
        <v>1609</v>
      </c>
      <c r="E110" s="661" t="s">
        <v>3190</v>
      </c>
      <c r="F110" s="662" t="s">
        <v>3191</v>
      </c>
      <c r="G110" s="661" t="s">
        <v>2628</v>
      </c>
      <c r="H110" s="661" t="s">
        <v>2629</v>
      </c>
      <c r="I110" s="663">
        <v>1.22</v>
      </c>
      <c r="J110" s="663">
        <v>1700</v>
      </c>
      <c r="K110" s="664">
        <v>2074</v>
      </c>
    </row>
    <row r="111" spans="1:11" ht="14.4" customHeight="1" x14ac:dyDescent="0.3">
      <c r="A111" s="659" t="s">
        <v>559</v>
      </c>
      <c r="B111" s="660" t="s">
        <v>1608</v>
      </c>
      <c r="C111" s="661" t="s">
        <v>570</v>
      </c>
      <c r="D111" s="662" t="s">
        <v>1609</v>
      </c>
      <c r="E111" s="661" t="s">
        <v>3190</v>
      </c>
      <c r="F111" s="662" t="s">
        <v>3191</v>
      </c>
      <c r="G111" s="661" t="s">
        <v>2630</v>
      </c>
      <c r="H111" s="661" t="s">
        <v>2631</v>
      </c>
      <c r="I111" s="663">
        <v>0.81</v>
      </c>
      <c r="J111" s="663">
        <v>2000</v>
      </c>
      <c r="K111" s="664">
        <v>1614.2</v>
      </c>
    </row>
    <row r="112" spans="1:11" ht="14.4" customHeight="1" x14ac:dyDescent="0.3">
      <c r="A112" s="659" t="s">
        <v>559</v>
      </c>
      <c r="B112" s="660" t="s">
        <v>1608</v>
      </c>
      <c r="C112" s="661" t="s">
        <v>570</v>
      </c>
      <c r="D112" s="662" t="s">
        <v>1609</v>
      </c>
      <c r="E112" s="661" t="s">
        <v>3190</v>
      </c>
      <c r="F112" s="662" t="s">
        <v>3191</v>
      </c>
      <c r="G112" s="661" t="s">
        <v>2630</v>
      </c>
      <c r="H112" s="661" t="s">
        <v>2632</v>
      </c>
      <c r="I112" s="663">
        <v>0.81</v>
      </c>
      <c r="J112" s="663">
        <v>4000</v>
      </c>
      <c r="K112" s="664">
        <v>3228.29</v>
      </c>
    </row>
    <row r="113" spans="1:11" ht="14.4" customHeight="1" x14ac:dyDescent="0.3">
      <c r="A113" s="659" t="s">
        <v>559</v>
      </c>
      <c r="B113" s="660" t="s">
        <v>1608</v>
      </c>
      <c r="C113" s="661" t="s">
        <v>570</v>
      </c>
      <c r="D113" s="662" t="s">
        <v>1609</v>
      </c>
      <c r="E113" s="661" t="s">
        <v>3190</v>
      </c>
      <c r="F113" s="662" t="s">
        <v>3191</v>
      </c>
      <c r="G113" s="661" t="s">
        <v>2633</v>
      </c>
      <c r="H113" s="661" t="s">
        <v>2634</v>
      </c>
      <c r="I113" s="663">
        <v>0.78</v>
      </c>
      <c r="J113" s="663">
        <v>1000</v>
      </c>
      <c r="K113" s="664">
        <v>780</v>
      </c>
    </row>
    <row r="114" spans="1:11" ht="14.4" customHeight="1" x14ac:dyDescent="0.3">
      <c r="A114" s="659" t="s">
        <v>559</v>
      </c>
      <c r="B114" s="660" t="s">
        <v>1608</v>
      </c>
      <c r="C114" s="661" t="s">
        <v>570</v>
      </c>
      <c r="D114" s="662" t="s">
        <v>1609</v>
      </c>
      <c r="E114" s="661" t="s">
        <v>3190</v>
      </c>
      <c r="F114" s="662" t="s">
        <v>3191</v>
      </c>
      <c r="G114" s="661" t="s">
        <v>2635</v>
      </c>
      <c r="H114" s="661" t="s">
        <v>2636</v>
      </c>
      <c r="I114" s="663">
        <v>0.78</v>
      </c>
      <c r="J114" s="663">
        <v>1000</v>
      </c>
      <c r="K114" s="664">
        <v>780</v>
      </c>
    </row>
    <row r="115" spans="1:11" ht="14.4" customHeight="1" x14ac:dyDescent="0.3">
      <c r="A115" s="659" t="s">
        <v>559</v>
      </c>
      <c r="B115" s="660" t="s">
        <v>1608</v>
      </c>
      <c r="C115" s="661" t="s">
        <v>570</v>
      </c>
      <c r="D115" s="662" t="s">
        <v>1609</v>
      </c>
      <c r="E115" s="661" t="s">
        <v>3190</v>
      </c>
      <c r="F115" s="662" t="s">
        <v>3191</v>
      </c>
      <c r="G115" s="661" t="s">
        <v>2637</v>
      </c>
      <c r="H115" s="661" t="s">
        <v>2638</v>
      </c>
      <c r="I115" s="663">
        <v>0.81</v>
      </c>
      <c r="J115" s="663">
        <v>8000</v>
      </c>
      <c r="K115" s="664">
        <v>6456.58</v>
      </c>
    </row>
    <row r="116" spans="1:11" ht="14.4" customHeight="1" x14ac:dyDescent="0.3">
      <c r="A116" s="659" t="s">
        <v>559</v>
      </c>
      <c r="B116" s="660" t="s">
        <v>1608</v>
      </c>
      <c r="C116" s="661" t="s">
        <v>570</v>
      </c>
      <c r="D116" s="662" t="s">
        <v>1609</v>
      </c>
      <c r="E116" s="661" t="s">
        <v>3190</v>
      </c>
      <c r="F116" s="662" t="s">
        <v>3191</v>
      </c>
      <c r="G116" s="661" t="s">
        <v>2639</v>
      </c>
      <c r="H116" s="661" t="s">
        <v>2640</v>
      </c>
      <c r="I116" s="663">
        <v>0.71</v>
      </c>
      <c r="J116" s="663">
        <v>4000</v>
      </c>
      <c r="K116" s="664">
        <v>2840</v>
      </c>
    </row>
    <row r="117" spans="1:11" ht="14.4" customHeight="1" x14ac:dyDescent="0.3">
      <c r="A117" s="659" t="s">
        <v>559</v>
      </c>
      <c r="B117" s="660" t="s">
        <v>1608</v>
      </c>
      <c r="C117" s="661" t="s">
        <v>570</v>
      </c>
      <c r="D117" s="662" t="s">
        <v>1609</v>
      </c>
      <c r="E117" s="661" t="s">
        <v>3190</v>
      </c>
      <c r="F117" s="662" t="s">
        <v>3191</v>
      </c>
      <c r="G117" s="661" t="s">
        <v>2641</v>
      </c>
      <c r="H117" s="661" t="s">
        <v>2642</v>
      </c>
      <c r="I117" s="663">
        <v>0.71</v>
      </c>
      <c r="J117" s="663">
        <v>2000</v>
      </c>
      <c r="K117" s="664">
        <v>1420</v>
      </c>
    </row>
    <row r="118" spans="1:11" ht="14.4" customHeight="1" x14ac:dyDescent="0.3">
      <c r="A118" s="659" t="s">
        <v>559</v>
      </c>
      <c r="B118" s="660" t="s">
        <v>1608</v>
      </c>
      <c r="C118" s="661" t="s">
        <v>570</v>
      </c>
      <c r="D118" s="662" t="s">
        <v>1609</v>
      </c>
      <c r="E118" s="661" t="s">
        <v>3190</v>
      </c>
      <c r="F118" s="662" t="s">
        <v>3191</v>
      </c>
      <c r="G118" s="661" t="s">
        <v>2641</v>
      </c>
      <c r="H118" s="661" t="s">
        <v>2643</v>
      </c>
      <c r="I118" s="663">
        <v>0.71</v>
      </c>
      <c r="J118" s="663">
        <v>3000</v>
      </c>
      <c r="K118" s="664">
        <v>2130</v>
      </c>
    </row>
    <row r="119" spans="1:11" ht="14.4" customHeight="1" x14ac:dyDescent="0.3">
      <c r="A119" s="659" t="s">
        <v>559</v>
      </c>
      <c r="B119" s="660" t="s">
        <v>1608</v>
      </c>
      <c r="C119" s="661" t="s">
        <v>570</v>
      </c>
      <c r="D119" s="662" t="s">
        <v>1609</v>
      </c>
      <c r="E119" s="661" t="s">
        <v>3192</v>
      </c>
      <c r="F119" s="662" t="s">
        <v>3193</v>
      </c>
      <c r="G119" s="661" t="s">
        <v>2644</v>
      </c>
      <c r="H119" s="661" t="s">
        <v>2645</v>
      </c>
      <c r="I119" s="663">
        <v>139.435</v>
      </c>
      <c r="J119" s="663">
        <v>2</v>
      </c>
      <c r="K119" s="664">
        <v>278.87</v>
      </c>
    </row>
    <row r="120" spans="1:11" ht="14.4" customHeight="1" x14ac:dyDescent="0.3">
      <c r="A120" s="659" t="s">
        <v>559</v>
      </c>
      <c r="B120" s="660" t="s">
        <v>1608</v>
      </c>
      <c r="C120" s="661" t="s">
        <v>570</v>
      </c>
      <c r="D120" s="662" t="s">
        <v>1609</v>
      </c>
      <c r="E120" s="661" t="s">
        <v>3192</v>
      </c>
      <c r="F120" s="662" t="s">
        <v>3193</v>
      </c>
      <c r="G120" s="661" t="s">
        <v>2646</v>
      </c>
      <c r="H120" s="661" t="s">
        <v>2647</v>
      </c>
      <c r="I120" s="663">
        <v>139.435</v>
      </c>
      <c r="J120" s="663">
        <v>2</v>
      </c>
      <c r="K120" s="664">
        <v>278.87</v>
      </c>
    </row>
    <row r="121" spans="1:11" ht="14.4" customHeight="1" x14ac:dyDescent="0.3">
      <c r="A121" s="659" t="s">
        <v>559</v>
      </c>
      <c r="B121" s="660" t="s">
        <v>1608</v>
      </c>
      <c r="C121" s="661" t="s">
        <v>570</v>
      </c>
      <c r="D121" s="662" t="s">
        <v>1609</v>
      </c>
      <c r="E121" s="661" t="s">
        <v>3192</v>
      </c>
      <c r="F121" s="662" t="s">
        <v>3193</v>
      </c>
      <c r="G121" s="661" t="s">
        <v>2648</v>
      </c>
      <c r="H121" s="661" t="s">
        <v>2649</v>
      </c>
      <c r="I121" s="663">
        <v>152.46</v>
      </c>
      <c r="J121" s="663">
        <v>1</v>
      </c>
      <c r="K121" s="664">
        <v>152.46</v>
      </c>
    </row>
    <row r="122" spans="1:11" ht="14.4" customHeight="1" x14ac:dyDescent="0.3">
      <c r="A122" s="659" t="s">
        <v>559</v>
      </c>
      <c r="B122" s="660" t="s">
        <v>1608</v>
      </c>
      <c r="C122" s="661" t="s">
        <v>573</v>
      </c>
      <c r="D122" s="662" t="s">
        <v>1610</v>
      </c>
      <c r="E122" s="661" t="s">
        <v>3176</v>
      </c>
      <c r="F122" s="662" t="s">
        <v>3177</v>
      </c>
      <c r="G122" s="661" t="s">
        <v>2425</v>
      </c>
      <c r="H122" s="661" t="s">
        <v>2426</v>
      </c>
      <c r="I122" s="663">
        <v>156.11000000000001</v>
      </c>
      <c r="J122" s="663">
        <v>2</v>
      </c>
      <c r="K122" s="664">
        <v>312.22000000000003</v>
      </c>
    </row>
    <row r="123" spans="1:11" ht="14.4" customHeight="1" x14ac:dyDescent="0.3">
      <c r="A123" s="659" t="s">
        <v>559</v>
      </c>
      <c r="B123" s="660" t="s">
        <v>1608</v>
      </c>
      <c r="C123" s="661" t="s">
        <v>573</v>
      </c>
      <c r="D123" s="662" t="s">
        <v>1610</v>
      </c>
      <c r="E123" s="661" t="s">
        <v>3176</v>
      </c>
      <c r="F123" s="662" t="s">
        <v>3177</v>
      </c>
      <c r="G123" s="661" t="s">
        <v>2427</v>
      </c>
      <c r="H123" s="661" t="s">
        <v>2428</v>
      </c>
      <c r="I123" s="663">
        <v>166.77</v>
      </c>
      <c r="J123" s="663">
        <v>2</v>
      </c>
      <c r="K123" s="664">
        <v>333.54</v>
      </c>
    </row>
    <row r="124" spans="1:11" ht="14.4" customHeight="1" x14ac:dyDescent="0.3">
      <c r="A124" s="659" t="s">
        <v>559</v>
      </c>
      <c r="B124" s="660" t="s">
        <v>1608</v>
      </c>
      <c r="C124" s="661" t="s">
        <v>573</v>
      </c>
      <c r="D124" s="662" t="s">
        <v>1610</v>
      </c>
      <c r="E124" s="661" t="s">
        <v>3176</v>
      </c>
      <c r="F124" s="662" t="s">
        <v>3177</v>
      </c>
      <c r="G124" s="661" t="s">
        <v>2429</v>
      </c>
      <c r="H124" s="661" t="s">
        <v>2430</v>
      </c>
      <c r="I124" s="663">
        <v>260.29500000000002</v>
      </c>
      <c r="J124" s="663">
        <v>3</v>
      </c>
      <c r="K124" s="664">
        <v>780.88000000000011</v>
      </c>
    </row>
    <row r="125" spans="1:11" ht="14.4" customHeight="1" x14ac:dyDescent="0.3">
      <c r="A125" s="659" t="s">
        <v>559</v>
      </c>
      <c r="B125" s="660" t="s">
        <v>1608</v>
      </c>
      <c r="C125" s="661" t="s">
        <v>573</v>
      </c>
      <c r="D125" s="662" t="s">
        <v>1610</v>
      </c>
      <c r="E125" s="661" t="s">
        <v>3176</v>
      </c>
      <c r="F125" s="662" t="s">
        <v>3177</v>
      </c>
      <c r="G125" s="661" t="s">
        <v>2650</v>
      </c>
      <c r="H125" s="661" t="s">
        <v>2651</v>
      </c>
      <c r="I125" s="663">
        <v>0.4</v>
      </c>
      <c r="J125" s="663">
        <v>200</v>
      </c>
      <c r="K125" s="664">
        <v>80</v>
      </c>
    </row>
    <row r="126" spans="1:11" ht="14.4" customHeight="1" x14ac:dyDescent="0.3">
      <c r="A126" s="659" t="s">
        <v>559</v>
      </c>
      <c r="B126" s="660" t="s">
        <v>1608</v>
      </c>
      <c r="C126" s="661" t="s">
        <v>573</v>
      </c>
      <c r="D126" s="662" t="s">
        <v>1610</v>
      </c>
      <c r="E126" s="661" t="s">
        <v>3176</v>
      </c>
      <c r="F126" s="662" t="s">
        <v>3177</v>
      </c>
      <c r="G126" s="661" t="s">
        <v>2437</v>
      </c>
      <c r="H126" s="661" t="s">
        <v>2438</v>
      </c>
      <c r="I126" s="663">
        <v>16.100000000000001</v>
      </c>
      <c r="J126" s="663">
        <v>1100</v>
      </c>
      <c r="K126" s="664">
        <v>17710</v>
      </c>
    </row>
    <row r="127" spans="1:11" ht="14.4" customHeight="1" x14ac:dyDescent="0.3">
      <c r="A127" s="659" t="s">
        <v>559</v>
      </c>
      <c r="B127" s="660" t="s">
        <v>1608</v>
      </c>
      <c r="C127" s="661" t="s">
        <v>573</v>
      </c>
      <c r="D127" s="662" t="s">
        <v>1610</v>
      </c>
      <c r="E127" s="661" t="s">
        <v>3176</v>
      </c>
      <c r="F127" s="662" t="s">
        <v>3177</v>
      </c>
      <c r="G127" s="661" t="s">
        <v>2443</v>
      </c>
      <c r="H127" s="661" t="s">
        <v>2444</v>
      </c>
      <c r="I127" s="663">
        <v>0.59</v>
      </c>
      <c r="J127" s="663">
        <v>1000</v>
      </c>
      <c r="K127" s="664">
        <v>590</v>
      </c>
    </row>
    <row r="128" spans="1:11" ht="14.4" customHeight="1" x14ac:dyDescent="0.3">
      <c r="A128" s="659" t="s">
        <v>559</v>
      </c>
      <c r="B128" s="660" t="s">
        <v>1608</v>
      </c>
      <c r="C128" s="661" t="s">
        <v>573</v>
      </c>
      <c r="D128" s="662" t="s">
        <v>1610</v>
      </c>
      <c r="E128" s="661" t="s">
        <v>3176</v>
      </c>
      <c r="F128" s="662" t="s">
        <v>3177</v>
      </c>
      <c r="G128" s="661" t="s">
        <v>2445</v>
      </c>
      <c r="H128" s="661" t="s">
        <v>2446</v>
      </c>
      <c r="I128" s="663">
        <v>2.12</v>
      </c>
      <c r="J128" s="663">
        <v>1200</v>
      </c>
      <c r="K128" s="664">
        <v>2547</v>
      </c>
    </row>
    <row r="129" spans="1:11" ht="14.4" customHeight="1" x14ac:dyDescent="0.3">
      <c r="A129" s="659" t="s">
        <v>559</v>
      </c>
      <c r="B129" s="660" t="s">
        <v>1608</v>
      </c>
      <c r="C129" s="661" t="s">
        <v>573</v>
      </c>
      <c r="D129" s="662" t="s">
        <v>1610</v>
      </c>
      <c r="E129" s="661" t="s">
        <v>3176</v>
      </c>
      <c r="F129" s="662" t="s">
        <v>3177</v>
      </c>
      <c r="G129" s="661" t="s">
        <v>2447</v>
      </c>
      <c r="H129" s="661" t="s">
        <v>2448</v>
      </c>
      <c r="I129" s="663">
        <v>140.11000000000001</v>
      </c>
      <c r="J129" s="663">
        <v>20</v>
      </c>
      <c r="K129" s="664">
        <v>2802.2</v>
      </c>
    </row>
    <row r="130" spans="1:11" ht="14.4" customHeight="1" x14ac:dyDescent="0.3">
      <c r="A130" s="659" t="s">
        <v>559</v>
      </c>
      <c r="B130" s="660" t="s">
        <v>1608</v>
      </c>
      <c r="C130" s="661" t="s">
        <v>573</v>
      </c>
      <c r="D130" s="662" t="s">
        <v>1610</v>
      </c>
      <c r="E130" s="661" t="s">
        <v>3176</v>
      </c>
      <c r="F130" s="662" t="s">
        <v>3177</v>
      </c>
      <c r="G130" s="661" t="s">
        <v>2652</v>
      </c>
      <c r="H130" s="661" t="s">
        <v>2653</v>
      </c>
      <c r="I130" s="663">
        <v>8.58</v>
      </c>
      <c r="J130" s="663">
        <v>60</v>
      </c>
      <c r="K130" s="664">
        <v>514.79999999999995</v>
      </c>
    </row>
    <row r="131" spans="1:11" ht="14.4" customHeight="1" x14ac:dyDescent="0.3">
      <c r="A131" s="659" t="s">
        <v>559</v>
      </c>
      <c r="B131" s="660" t="s">
        <v>1608</v>
      </c>
      <c r="C131" s="661" t="s">
        <v>573</v>
      </c>
      <c r="D131" s="662" t="s">
        <v>1610</v>
      </c>
      <c r="E131" s="661" t="s">
        <v>3176</v>
      </c>
      <c r="F131" s="662" t="s">
        <v>3177</v>
      </c>
      <c r="G131" s="661" t="s">
        <v>2449</v>
      </c>
      <c r="H131" s="661" t="s">
        <v>2450</v>
      </c>
      <c r="I131" s="663">
        <v>13.02</v>
      </c>
      <c r="J131" s="663">
        <v>6</v>
      </c>
      <c r="K131" s="664">
        <v>78.12</v>
      </c>
    </row>
    <row r="132" spans="1:11" ht="14.4" customHeight="1" x14ac:dyDescent="0.3">
      <c r="A132" s="659" t="s">
        <v>559</v>
      </c>
      <c r="B132" s="660" t="s">
        <v>1608</v>
      </c>
      <c r="C132" s="661" t="s">
        <v>573</v>
      </c>
      <c r="D132" s="662" t="s">
        <v>1610</v>
      </c>
      <c r="E132" s="661" t="s">
        <v>3176</v>
      </c>
      <c r="F132" s="662" t="s">
        <v>3177</v>
      </c>
      <c r="G132" s="661" t="s">
        <v>2451</v>
      </c>
      <c r="H132" s="661" t="s">
        <v>2452</v>
      </c>
      <c r="I132" s="663">
        <v>27.95</v>
      </c>
      <c r="J132" s="663">
        <v>6</v>
      </c>
      <c r="K132" s="664">
        <v>167.7</v>
      </c>
    </row>
    <row r="133" spans="1:11" ht="14.4" customHeight="1" x14ac:dyDescent="0.3">
      <c r="A133" s="659" t="s">
        <v>559</v>
      </c>
      <c r="B133" s="660" t="s">
        <v>1608</v>
      </c>
      <c r="C133" s="661" t="s">
        <v>573</v>
      </c>
      <c r="D133" s="662" t="s">
        <v>1610</v>
      </c>
      <c r="E133" s="661" t="s">
        <v>3176</v>
      </c>
      <c r="F133" s="662" t="s">
        <v>3177</v>
      </c>
      <c r="G133" s="661" t="s">
        <v>2453</v>
      </c>
      <c r="H133" s="661" t="s">
        <v>2454</v>
      </c>
      <c r="I133" s="663">
        <v>0.56000000000000005</v>
      </c>
      <c r="J133" s="663">
        <v>5000</v>
      </c>
      <c r="K133" s="664">
        <v>2800</v>
      </c>
    </row>
    <row r="134" spans="1:11" ht="14.4" customHeight="1" x14ac:dyDescent="0.3">
      <c r="A134" s="659" t="s">
        <v>559</v>
      </c>
      <c r="B134" s="660" t="s">
        <v>1608</v>
      </c>
      <c r="C134" s="661" t="s">
        <v>573</v>
      </c>
      <c r="D134" s="662" t="s">
        <v>1610</v>
      </c>
      <c r="E134" s="661" t="s">
        <v>3176</v>
      </c>
      <c r="F134" s="662" t="s">
        <v>3177</v>
      </c>
      <c r="G134" s="661" t="s">
        <v>2455</v>
      </c>
      <c r="H134" s="661" t="s">
        <v>2456</v>
      </c>
      <c r="I134" s="663">
        <v>13.16</v>
      </c>
      <c r="J134" s="663">
        <v>24</v>
      </c>
      <c r="K134" s="664">
        <v>315.74</v>
      </c>
    </row>
    <row r="135" spans="1:11" ht="14.4" customHeight="1" x14ac:dyDescent="0.3">
      <c r="A135" s="659" t="s">
        <v>559</v>
      </c>
      <c r="B135" s="660" t="s">
        <v>1608</v>
      </c>
      <c r="C135" s="661" t="s">
        <v>573</v>
      </c>
      <c r="D135" s="662" t="s">
        <v>1610</v>
      </c>
      <c r="E135" s="661" t="s">
        <v>3176</v>
      </c>
      <c r="F135" s="662" t="s">
        <v>3177</v>
      </c>
      <c r="G135" s="661" t="s">
        <v>2457</v>
      </c>
      <c r="H135" s="661" t="s">
        <v>2458</v>
      </c>
      <c r="I135" s="663">
        <v>26.37</v>
      </c>
      <c r="J135" s="663">
        <v>48</v>
      </c>
      <c r="K135" s="664">
        <v>1265.7</v>
      </c>
    </row>
    <row r="136" spans="1:11" ht="14.4" customHeight="1" x14ac:dyDescent="0.3">
      <c r="A136" s="659" t="s">
        <v>559</v>
      </c>
      <c r="B136" s="660" t="s">
        <v>1608</v>
      </c>
      <c r="C136" s="661" t="s">
        <v>573</v>
      </c>
      <c r="D136" s="662" t="s">
        <v>1610</v>
      </c>
      <c r="E136" s="661" t="s">
        <v>3176</v>
      </c>
      <c r="F136" s="662" t="s">
        <v>3177</v>
      </c>
      <c r="G136" s="661" t="s">
        <v>2459</v>
      </c>
      <c r="H136" s="661" t="s">
        <v>2461</v>
      </c>
      <c r="I136" s="663">
        <v>0.85</v>
      </c>
      <c r="J136" s="663">
        <v>100</v>
      </c>
      <c r="K136" s="664">
        <v>85</v>
      </c>
    </row>
    <row r="137" spans="1:11" ht="14.4" customHeight="1" x14ac:dyDescent="0.3">
      <c r="A137" s="659" t="s">
        <v>559</v>
      </c>
      <c r="B137" s="660" t="s">
        <v>1608</v>
      </c>
      <c r="C137" s="661" t="s">
        <v>573</v>
      </c>
      <c r="D137" s="662" t="s">
        <v>1610</v>
      </c>
      <c r="E137" s="661" t="s">
        <v>3176</v>
      </c>
      <c r="F137" s="662" t="s">
        <v>3177</v>
      </c>
      <c r="G137" s="661" t="s">
        <v>2654</v>
      </c>
      <c r="H137" s="661" t="s">
        <v>2655</v>
      </c>
      <c r="I137" s="663">
        <v>5.09</v>
      </c>
      <c r="J137" s="663">
        <v>200</v>
      </c>
      <c r="K137" s="664">
        <v>1018.9</v>
      </c>
    </row>
    <row r="138" spans="1:11" ht="14.4" customHeight="1" x14ac:dyDescent="0.3">
      <c r="A138" s="659" t="s">
        <v>559</v>
      </c>
      <c r="B138" s="660" t="s">
        <v>1608</v>
      </c>
      <c r="C138" s="661" t="s">
        <v>573</v>
      </c>
      <c r="D138" s="662" t="s">
        <v>1610</v>
      </c>
      <c r="E138" s="661" t="s">
        <v>3176</v>
      </c>
      <c r="F138" s="662" t="s">
        <v>3177</v>
      </c>
      <c r="G138" s="661" t="s">
        <v>2656</v>
      </c>
      <c r="H138" s="661" t="s">
        <v>2657</v>
      </c>
      <c r="I138" s="663">
        <v>5.0924999999999994</v>
      </c>
      <c r="J138" s="663">
        <v>693</v>
      </c>
      <c r="K138" s="664">
        <v>3530.6299999999997</v>
      </c>
    </row>
    <row r="139" spans="1:11" ht="14.4" customHeight="1" x14ac:dyDescent="0.3">
      <c r="A139" s="659" t="s">
        <v>559</v>
      </c>
      <c r="B139" s="660" t="s">
        <v>1608</v>
      </c>
      <c r="C139" s="661" t="s">
        <v>573</v>
      </c>
      <c r="D139" s="662" t="s">
        <v>1610</v>
      </c>
      <c r="E139" s="661" t="s">
        <v>3176</v>
      </c>
      <c r="F139" s="662" t="s">
        <v>3177</v>
      </c>
      <c r="G139" s="661" t="s">
        <v>2470</v>
      </c>
      <c r="H139" s="661" t="s">
        <v>2471</v>
      </c>
      <c r="I139" s="663">
        <v>2.87</v>
      </c>
      <c r="J139" s="663">
        <v>50</v>
      </c>
      <c r="K139" s="664">
        <v>143.25</v>
      </c>
    </row>
    <row r="140" spans="1:11" ht="14.4" customHeight="1" x14ac:dyDescent="0.3">
      <c r="A140" s="659" t="s">
        <v>559</v>
      </c>
      <c r="B140" s="660" t="s">
        <v>1608</v>
      </c>
      <c r="C140" s="661" t="s">
        <v>573</v>
      </c>
      <c r="D140" s="662" t="s">
        <v>1610</v>
      </c>
      <c r="E140" s="661" t="s">
        <v>3176</v>
      </c>
      <c r="F140" s="662" t="s">
        <v>3177</v>
      </c>
      <c r="G140" s="661" t="s">
        <v>2472</v>
      </c>
      <c r="H140" s="661" t="s">
        <v>2473</v>
      </c>
      <c r="I140" s="663">
        <v>5.2733333333333334</v>
      </c>
      <c r="J140" s="663">
        <v>130</v>
      </c>
      <c r="K140" s="664">
        <v>685.6</v>
      </c>
    </row>
    <row r="141" spans="1:11" ht="14.4" customHeight="1" x14ac:dyDescent="0.3">
      <c r="A141" s="659" t="s">
        <v>559</v>
      </c>
      <c r="B141" s="660" t="s">
        <v>1608</v>
      </c>
      <c r="C141" s="661" t="s">
        <v>573</v>
      </c>
      <c r="D141" s="662" t="s">
        <v>1610</v>
      </c>
      <c r="E141" s="661" t="s">
        <v>3176</v>
      </c>
      <c r="F141" s="662" t="s">
        <v>3177</v>
      </c>
      <c r="G141" s="661" t="s">
        <v>2474</v>
      </c>
      <c r="H141" s="661" t="s">
        <v>2475</v>
      </c>
      <c r="I141" s="663">
        <v>111.59</v>
      </c>
      <c r="J141" s="663">
        <v>10</v>
      </c>
      <c r="K141" s="664">
        <v>1115.9000000000001</v>
      </c>
    </row>
    <row r="142" spans="1:11" ht="14.4" customHeight="1" x14ac:dyDescent="0.3">
      <c r="A142" s="659" t="s">
        <v>559</v>
      </c>
      <c r="B142" s="660" t="s">
        <v>1608</v>
      </c>
      <c r="C142" s="661" t="s">
        <v>573</v>
      </c>
      <c r="D142" s="662" t="s">
        <v>1610</v>
      </c>
      <c r="E142" s="661" t="s">
        <v>3176</v>
      </c>
      <c r="F142" s="662" t="s">
        <v>3177</v>
      </c>
      <c r="G142" s="661" t="s">
        <v>2474</v>
      </c>
      <c r="H142" s="661" t="s">
        <v>2658</v>
      </c>
      <c r="I142" s="663">
        <v>111.59</v>
      </c>
      <c r="J142" s="663">
        <v>40</v>
      </c>
      <c r="K142" s="664">
        <v>4463.6000000000004</v>
      </c>
    </row>
    <row r="143" spans="1:11" ht="14.4" customHeight="1" x14ac:dyDescent="0.3">
      <c r="A143" s="659" t="s">
        <v>559</v>
      </c>
      <c r="B143" s="660" t="s">
        <v>1608</v>
      </c>
      <c r="C143" s="661" t="s">
        <v>573</v>
      </c>
      <c r="D143" s="662" t="s">
        <v>1610</v>
      </c>
      <c r="E143" s="661" t="s">
        <v>3176</v>
      </c>
      <c r="F143" s="662" t="s">
        <v>3177</v>
      </c>
      <c r="G143" s="661" t="s">
        <v>2476</v>
      </c>
      <c r="H143" s="661" t="s">
        <v>2477</v>
      </c>
      <c r="I143" s="663">
        <v>97.04</v>
      </c>
      <c r="J143" s="663">
        <v>10</v>
      </c>
      <c r="K143" s="664">
        <v>970.4</v>
      </c>
    </row>
    <row r="144" spans="1:11" ht="14.4" customHeight="1" x14ac:dyDescent="0.3">
      <c r="A144" s="659" t="s">
        <v>559</v>
      </c>
      <c r="B144" s="660" t="s">
        <v>1608</v>
      </c>
      <c r="C144" s="661" t="s">
        <v>573</v>
      </c>
      <c r="D144" s="662" t="s">
        <v>1610</v>
      </c>
      <c r="E144" s="661" t="s">
        <v>3178</v>
      </c>
      <c r="F144" s="662" t="s">
        <v>3179</v>
      </c>
      <c r="G144" s="661" t="s">
        <v>2659</v>
      </c>
      <c r="H144" s="661" t="s">
        <v>2660</v>
      </c>
      <c r="I144" s="663">
        <v>2.9</v>
      </c>
      <c r="J144" s="663">
        <v>100</v>
      </c>
      <c r="K144" s="664">
        <v>290</v>
      </c>
    </row>
    <row r="145" spans="1:11" ht="14.4" customHeight="1" x14ac:dyDescent="0.3">
      <c r="A145" s="659" t="s">
        <v>559</v>
      </c>
      <c r="B145" s="660" t="s">
        <v>1608</v>
      </c>
      <c r="C145" s="661" t="s">
        <v>573</v>
      </c>
      <c r="D145" s="662" t="s">
        <v>1610</v>
      </c>
      <c r="E145" s="661" t="s">
        <v>3178</v>
      </c>
      <c r="F145" s="662" t="s">
        <v>3179</v>
      </c>
      <c r="G145" s="661" t="s">
        <v>2480</v>
      </c>
      <c r="H145" s="661" t="s">
        <v>2481</v>
      </c>
      <c r="I145" s="663">
        <v>2.97</v>
      </c>
      <c r="J145" s="663">
        <v>400</v>
      </c>
      <c r="K145" s="664">
        <v>1219.5</v>
      </c>
    </row>
    <row r="146" spans="1:11" ht="14.4" customHeight="1" x14ac:dyDescent="0.3">
      <c r="A146" s="659" t="s">
        <v>559</v>
      </c>
      <c r="B146" s="660" t="s">
        <v>1608</v>
      </c>
      <c r="C146" s="661" t="s">
        <v>573</v>
      </c>
      <c r="D146" s="662" t="s">
        <v>1610</v>
      </c>
      <c r="E146" s="661" t="s">
        <v>3178</v>
      </c>
      <c r="F146" s="662" t="s">
        <v>3179</v>
      </c>
      <c r="G146" s="661" t="s">
        <v>2661</v>
      </c>
      <c r="H146" s="661" t="s">
        <v>2662</v>
      </c>
      <c r="I146" s="663">
        <v>0.22</v>
      </c>
      <c r="J146" s="663">
        <v>400</v>
      </c>
      <c r="K146" s="664">
        <v>88</v>
      </c>
    </row>
    <row r="147" spans="1:11" ht="14.4" customHeight="1" x14ac:dyDescent="0.3">
      <c r="A147" s="659" t="s">
        <v>559</v>
      </c>
      <c r="B147" s="660" t="s">
        <v>1608</v>
      </c>
      <c r="C147" s="661" t="s">
        <v>573</v>
      </c>
      <c r="D147" s="662" t="s">
        <v>1610</v>
      </c>
      <c r="E147" s="661" t="s">
        <v>3178</v>
      </c>
      <c r="F147" s="662" t="s">
        <v>3179</v>
      </c>
      <c r="G147" s="661" t="s">
        <v>2661</v>
      </c>
      <c r="H147" s="661" t="s">
        <v>2663</v>
      </c>
      <c r="I147" s="663">
        <v>0.22</v>
      </c>
      <c r="J147" s="663">
        <v>500</v>
      </c>
      <c r="K147" s="664">
        <v>110</v>
      </c>
    </row>
    <row r="148" spans="1:11" ht="14.4" customHeight="1" x14ac:dyDescent="0.3">
      <c r="A148" s="659" t="s">
        <v>559</v>
      </c>
      <c r="B148" s="660" t="s">
        <v>1608</v>
      </c>
      <c r="C148" s="661" t="s">
        <v>573</v>
      </c>
      <c r="D148" s="662" t="s">
        <v>1610</v>
      </c>
      <c r="E148" s="661" t="s">
        <v>3178</v>
      </c>
      <c r="F148" s="662" t="s">
        <v>3179</v>
      </c>
      <c r="G148" s="661" t="s">
        <v>2664</v>
      </c>
      <c r="H148" s="661" t="s">
        <v>2665</v>
      </c>
      <c r="I148" s="663">
        <v>7.4249999999999998</v>
      </c>
      <c r="J148" s="663">
        <v>100</v>
      </c>
      <c r="K148" s="664">
        <v>742.5</v>
      </c>
    </row>
    <row r="149" spans="1:11" ht="14.4" customHeight="1" x14ac:dyDescent="0.3">
      <c r="A149" s="659" t="s">
        <v>559</v>
      </c>
      <c r="B149" s="660" t="s">
        <v>1608</v>
      </c>
      <c r="C149" s="661" t="s">
        <v>573</v>
      </c>
      <c r="D149" s="662" t="s">
        <v>1610</v>
      </c>
      <c r="E149" s="661" t="s">
        <v>3178</v>
      </c>
      <c r="F149" s="662" t="s">
        <v>3179</v>
      </c>
      <c r="G149" s="661" t="s">
        <v>2482</v>
      </c>
      <c r="H149" s="661" t="s">
        <v>2483</v>
      </c>
      <c r="I149" s="663">
        <v>1.07</v>
      </c>
      <c r="J149" s="663">
        <v>500</v>
      </c>
      <c r="K149" s="664">
        <v>535</v>
      </c>
    </row>
    <row r="150" spans="1:11" ht="14.4" customHeight="1" x14ac:dyDescent="0.3">
      <c r="A150" s="659" t="s">
        <v>559</v>
      </c>
      <c r="B150" s="660" t="s">
        <v>1608</v>
      </c>
      <c r="C150" s="661" t="s">
        <v>573</v>
      </c>
      <c r="D150" s="662" t="s">
        <v>1610</v>
      </c>
      <c r="E150" s="661" t="s">
        <v>3178</v>
      </c>
      <c r="F150" s="662" t="s">
        <v>3179</v>
      </c>
      <c r="G150" s="661" t="s">
        <v>2486</v>
      </c>
      <c r="H150" s="661" t="s">
        <v>2487</v>
      </c>
      <c r="I150" s="663">
        <v>0.44999999999999996</v>
      </c>
      <c r="J150" s="663">
        <v>4300</v>
      </c>
      <c r="K150" s="664">
        <v>1995</v>
      </c>
    </row>
    <row r="151" spans="1:11" ht="14.4" customHeight="1" x14ac:dyDescent="0.3">
      <c r="A151" s="659" t="s">
        <v>559</v>
      </c>
      <c r="B151" s="660" t="s">
        <v>1608</v>
      </c>
      <c r="C151" s="661" t="s">
        <v>573</v>
      </c>
      <c r="D151" s="662" t="s">
        <v>1610</v>
      </c>
      <c r="E151" s="661" t="s">
        <v>3178</v>
      </c>
      <c r="F151" s="662" t="s">
        <v>3179</v>
      </c>
      <c r="G151" s="661" t="s">
        <v>2488</v>
      </c>
      <c r="H151" s="661" t="s">
        <v>2489</v>
      </c>
      <c r="I151" s="663">
        <v>0.61875000000000002</v>
      </c>
      <c r="J151" s="663">
        <v>3400</v>
      </c>
      <c r="K151" s="664">
        <v>2115</v>
      </c>
    </row>
    <row r="152" spans="1:11" ht="14.4" customHeight="1" x14ac:dyDescent="0.3">
      <c r="A152" s="659" t="s">
        <v>559</v>
      </c>
      <c r="B152" s="660" t="s">
        <v>1608</v>
      </c>
      <c r="C152" s="661" t="s">
        <v>573</v>
      </c>
      <c r="D152" s="662" t="s">
        <v>1610</v>
      </c>
      <c r="E152" s="661" t="s">
        <v>3178</v>
      </c>
      <c r="F152" s="662" t="s">
        <v>3179</v>
      </c>
      <c r="G152" s="661" t="s">
        <v>2666</v>
      </c>
      <c r="H152" s="661" t="s">
        <v>2667</v>
      </c>
      <c r="I152" s="663">
        <v>1.84</v>
      </c>
      <c r="J152" s="663">
        <v>60</v>
      </c>
      <c r="K152" s="664">
        <v>110.25</v>
      </c>
    </row>
    <row r="153" spans="1:11" ht="14.4" customHeight="1" x14ac:dyDescent="0.3">
      <c r="A153" s="659" t="s">
        <v>559</v>
      </c>
      <c r="B153" s="660" t="s">
        <v>1608</v>
      </c>
      <c r="C153" s="661" t="s">
        <v>573</v>
      </c>
      <c r="D153" s="662" t="s">
        <v>1610</v>
      </c>
      <c r="E153" s="661" t="s">
        <v>3178</v>
      </c>
      <c r="F153" s="662" t="s">
        <v>3179</v>
      </c>
      <c r="G153" s="661" t="s">
        <v>2522</v>
      </c>
      <c r="H153" s="661" t="s">
        <v>2523</v>
      </c>
      <c r="I153" s="663">
        <v>2.9085714285714284</v>
      </c>
      <c r="J153" s="663">
        <v>700</v>
      </c>
      <c r="K153" s="664">
        <v>2036</v>
      </c>
    </row>
    <row r="154" spans="1:11" ht="14.4" customHeight="1" x14ac:dyDescent="0.3">
      <c r="A154" s="659" t="s">
        <v>559</v>
      </c>
      <c r="B154" s="660" t="s">
        <v>1608</v>
      </c>
      <c r="C154" s="661" t="s">
        <v>573</v>
      </c>
      <c r="D154" s="662" t="s">
        <v>1610</v>
      </c>
      <c r="E154" s="661" t="s">
        <v>3178</v>
      </c>
      <c r="F154" s="662" t="s">
        <v>3179</v>
      </c>
      <c r="G154" s="661" t="s">
        <v>2524</v>
      </c>
      <c r="H154" s="661" t="s">
        <v>2525</v>
      </c>
      <c r="I154" s="663">
        <v>5.14</v>
      </c>
      <c r="J154" s="663">
        <v>80</v>
      </c>
      <c r="K154" s="664">
        <v>411.2</v>
      </c>
    </row>
    <row r="155" spans="1:11" ht="14.4" customHeight="1" x14ac:dyDescent="0.3">
      <c r="A155" s="659" t="s">
        <v>559</v>
      </c>
      <c r="B155" s="660" t="s">
        <v>1608</v>
      </c>
      <c r="C155" s="661" t="s">
        <v>573</v>
      </c>
      <c r="D155" s="662" t="s">
        <v>1610</v>
      </c>
      <c r="E155" s="661" t="s">
        <v>3178</v>
      </c>
      <c r="F155" s="662" t="s">
        <v>3179</v>
      </c>
      <c r="G155" s="661" t="s">
        <v>2526</v>
      </c>
      <c r="H155" s="661" t="s">
        <v>2527</v>
      </c>
      <c r="I155" s="663">
        <v>7.95</v>
      </c>
      <c r="J155" s="663">
        <v>80</v>
      </c>
      <c r="K155" s="664">
        <v>636</v>
      </c>
    </row>
    <row r="156" spans="1:11" ht="14.4" customHeight="1" x14ac:dyDescent="0.3">
      <c r="A156" s="659" t="s">
        <v>559</v>
      </c>
      <c r="B156" s="660" t="s">
        <v>1608</v>
      </c>
      <c r="C156" s="661" t="s">
        <v>573</v>
      </c>
      <c r="D156" s="662" t="s">
        <v>1610</v>
      </c>
      <c r="E156" s="661" t="s">
        <v>3178</v>
      </c>
      <c r="F156" s="662" t="s">
        <v>3179</v>
      </c>
      <c r="G156" s="661" t="s">
        <v>2668</v>
      </c>
      <c r="H156" s="661" t="s">
        <v>2669</v>
      </c>
      <c r="I156" s="663">
        <v>4.84</v>
      </c>
      <c r="J156" s="663">
        <v>20</v>
      </c>
      <c r="K156" s="664">
        <v>96.8</v>
      </c>
    </row>
    <row r="157" spans="1:11" ht="14.4" customHeight="1" x14ac:dyDescent="0.3">
      <c r="A157" s="659" t="s">
        <v>559</v>
      </c>
      <c r="B157" s="660" t="s">
        <v>1608</v>
      </c>
      <c r="C157" s="661" t="s">
        <v>573</v>
      </c>
      <c r="D157" s="662" t="s">
        <v>1610</v>
      </c>
      <c r="E157" s="661" t="s">
        <v>3178</v>
      </c>
      <c r="F157" s="662" t="s">
        <v>3179</v>
      </c>
      <c r="G157" s="661" t="s">
        <v>2536</v>
      </c>
      <c r="H157" s="661" t="s">
        <v>2537</v>
      </c>
      <c r="I157" s="663">
        <v>12.106</v>
      </c>
      <c r="J157" s="663">
        <v>50</v>
      </c>
      <c r="K157" s="664">
        <v>605.30000000000007</v>
      </c>
    </row>
    <row r="158" spans="1:11" ht="14.4" customHeight="1" x14ac:dyDescent="0.3">
      <c r="A158" s="659" t="s">
        <v>559</v>
      </c>
      <c r="B158" s="660" t="s">
        <v>1608</v>
      </c>
      <c r="C158" s="661" t="s">
        <v>573</v>
      </c>
      <c r="D158" s="662" t="s">
        <v>1610</v>
      </c>
      <c r="E158" s="661" t="s">
        <v>3178</v>
      </c>
      <c r="F158" s="662" t="s">
        <v>3179</v>
      </c>
      <c r="G158" s="661" t="s">
        <v>2547</v>
      </c>
      <c r="H158" s="661" t="s">
        <v>2548</v>
      </c>
      <c r="I158" s="663">
        <v>21.24</v>
      </c>
      <c r="J158" s="663">
        <v>100</v>
      </c>
      <c r="K158" s="664">
        <v>2124</v>
      </c>
    </row>
    <row r="159" spans="1:11" ht="14.4" customHeight="1" x14ac:dyDescent="0.3">
      <c r="A159" s="659" t="s">
        <v>559</v>
      </c>
      <c r="B159" s="660" t="s">
        <v>1608</v>
      </c>
      <c r="C159" s="661" t="s">
        <v>573</v>
      </c>
      <c r="D159" s="662" t="s">
        <v>1610</v>
      </c>
      <c r="E159" s="661" t="s">
        <v>3178</v>
      </c>
      <c r="F159" s="662" t="s">
        <v>3179</v>
      </c>
      <c r="G159" s="661" t="s">
        <v>2549</v>
      </c>
      <c r="H159" s="661" t="s">
        <v>2550</v>
      </c>
      <c r="I159" s="663">
        <v>10.19</v>
      </c>
      <c r="J159" s="663">
        <v>20</v>
      </c>
      <c r="K159" s="664">
        <v>203.8</v>
      </c>
    </row>
    <row r="160" spans="1:11" ht="14.4" customHeight="1" x14ac:dyDescent="0.3">
      <c r="A160" s="659" t="s">
        <v>559</v>
      </c>
      <c r="B160" s="660" t="s">
        <v>1608</v>
      </c>
      <c r="C160" s="661" t="s">
        <v>573</v>
      </c>
      <c r="D160" s="662" t="s">
        <v>1610</v>
      </c>
      <c r="E160" s="661" t="s">
        <v>3178</v>
      </c>
      <c r="F160" s="662" t="s">
        <v>3179</v>
      </c>
      <c r="G160" s="661" t="s">
        <v>2670</v>
      </c>
      <c r="H160" s="661" t="s">
        <v>2671</v>
      </c>
      <c r="I160" s="663">
        <v>4.03</v>
      </c>
      <c r="J160" s="663">
        <v>30</v>
      </c>
      <c r="K160" s="664">
        <v>120.9</v>
      </c>
    </row>
    <row r="161" spans="1:11" ht="14.4" customHeight="1" x14ac:dyDescent="0.3">
      <c r="A161" s="659" t="s">
        <v>559</v>
      </c>
      <c r="B161" s="660" t="s">
        <v>1608</v>
      </c>
      <c r="C161" s="661" t="s">
        <v>573</v>
      </c>
      <c r="D161" s="662" t="s">
        <v>1610</v>
      </c>
      <c r="E161" s="661" t="s">
        <v>3178</v>
      </c>
      <c r="F161" s="662" t="s">
        <v>3179</v>
      </c>
      <c r="G161" s="661" t="s">
        <v>2672</v>
      </c>
      <c r="H161" s="661" t="s">
        <v>2673</v>
      </c>
      <c r="I161" s="663">
        <v>4389.17</v>
      </c>
      <c r="J161" s="663">
        <v>3</v>
      </c>
      <c r="K161" s="664">
        <v>13167.5</v>
      </c>
    </row>
    <row r="162" spans="1:11" ht="14.4" customHeight="1" x14ac:dyDescent="0.3">
      <c r="A162" s="659" t="s">
        <v>559</v>
      </c>
      <c r="B162" s="660" t="s">
        <v>1608</v>
      </c>
      <c r="C162" s="661" t="s">
        <v>573</v>
      </c>
      <c r="D162" s="662" t="s">
        <v>1610</v>
      </c>
      <c r="E162" s="661" t="s">
        <v>3178</v>
      </c>
      <c r="F162" s="662" t="s">
        <v>3179</v>
      </c>
      <c r="G162" s="661" t="s">
        <v>2674</v>
      </c>
      <c r="H162" s="661" t="s">
        <v>2675</v>
      </c>
      <c r="I162" s="663">
        <v>4.24</v>
      </c>
      <c r="J162" s="663">
        <v>1400</v>
      </c>
      <c r="K162" s="664">
        <v>5929</v>
      </c>
    </row>
    <row r="163" spans="1:11" ht="14.4" customHeight="1" x14ac:dyDescent="0.3">
      <c r="A163" s="659" t="s">
        <v>559</v>
      </c>
      <c r="B163" s="660" t="s">
        <v>1608</v>
      </c>
      <c r="C163" s="661" t="s">
        <v>573</v>
      </c>
      <c r="D163" s="662" t="s">
        <v>1610</v>
      </c>
      <c r="E163" s="661" t="s">
        <v>3178</v>
      </c>
      <c r="F163" s="662" t="s">
        <v>3179</v>
      </c>
      <c r="G163" s="661" t="s">
        <v>2578</v>
      </c>
      <c r="H163" s="661" t="s">
        <v>2579</v>
      </c>
      <c r="I163" s="663">
        <v>12.84</v>
      </c>
      <c r="J163" s="663">
        <v>100</v>
      </c>
      <c r="K163" s="664">
        <v>1283.82</v>
      </c>
    </row>
    <row r="164" spans="1:11" ht="14.4" customHeight="1" x14ac:dyDescent="0.3">
      <c r="A164" s="659" t="s">
        <v>559</v>
      </c>
      <c r="B164" s="660" t="s">
        <v>1608</v>
      </c>
      <c r="C164" s="661" t="s">
        <v>573</v>
      </c>
      <c r="D164" s="662" t="s">
        <v>1610</v>
      </c>
      <c r="E164" s="661" t="s">
        <v>3178</v>
      </c>
      <c r="F164" s="662" t="s">
        <v>3179</v>
      </c>
      <c r="G164" s="661" t="s">
        <v>2580</v>
      </c>
      <c r="H164" s="661" t="s">
        <v>2581</v>
      </c>
      <c r="I164" s="663">
        <v>60.5</v>
      </c>
      <c r="J164" s="663">
        <v>15</v>
      </c>
      <c r="K164" s="664">
        <v>907.5</v>
      </c>
    </row>
    <row r="165" spans="1:11" ht="14.4" customHeight="1" x14ac:dyDescent="0.3">
      <c r="A165" s="659" t="s">
        <v>559</v>
      </c>
      <c r="B165" s="660" t="s">
        <v>1608</v>
      </c>
      <c r="C165" s="661" t="s">
        <v>573</v>
      </c>
      <c r="D165" s="662" t="s">
        <v>1610</v>
      </c>
      <c r="E165" s="661" t="s">
        <v>3178</v>
      </c>
      <c r="F165" s="662" t="s">
        <v>3179</v>
      </c>
      <c r="G165" s="661" t="s">
        <v>2676</v>
      </c>
      <c r="H165" s="661" t="s">
        <v>2677</v>
      </c>
      <c r="I165" s="663">
        <v>8.35</v>
      </c>
      <c r="J165" s="663">
        <v>20</v>
      </c>
      <c r="K165" s="664">
        <v>166.98</v>
      </c>
    </row>
    <row r="166" spans="1:11" ht="14.4" customHeight="1" x14ac:dyDescent="0.3">
      <c r="A166" s="659" t="s">
        <v>559</v>
      </c>
      <c r="B166" s="660" t="s">
        <v>1608</v>
      </c>
      <c r="C166" s="661" t="s">
        <v>573</v>
      </c>
      <c r="D166" s="662" t="s">
        <v>1610</v>
      </c>
      <c r="E166" s="661" t="s">
        <v>3178</v>
      </c>
      <c r="F166" s="662" t="s">
        <v>3179</v>
      </c>
      <c r="G166" s="661" t="s">
        <v>2678</v>
      </c>
      <c r="H166" s="661" t="s">
        <v>2679</v>
      </c>
      <c r="I166" s="663">
        <v>2118.5</v>
      </c>
      <c r="J166" s="663">
        <v>5</v>
      </c>
      <c r="K166" s="664">
        <v>10592.5</v>
      </c>
    </row>
    <row r="167" spans="1:11" ht="14.4" customHeight="1" x14ac:dyDescent="0.3">
      <c r="A167" s="659" t="s">
        <v>559</v>
      </c>
      <c r="B167" s="660" t="s">
        <v>1608</v>
      </c>
      <c r="C167" s="661" t="s">
        <v>573</v>
      </c>
      <c r="D167" s="662" t="s">
        <v>1610</v>
      </c>
      <c r="E167" s="661" t="s">
        <v>3178</v>
      </c>
      <c r="F167" s="662" t="s">
        <v>3179</v>
      </c>
      <c r="G167" s="661" t="s">
        <v>2680</v>
      </c>
      <c r="H167" s="661" t="s">
        <v>2681</v>
      </c>
      <c r="I167" s="663">
        <v>1003.1</v>
      </c>
      <c r="J167" s="663">
        <v>1</v>
      </c>
      <c r="K167" s="664">
        <v>1003.1</v>
      </c>
    </row>
    <row r="168" spans="1:11" ht="14.4" customHeight="1" x14ac:dyDescent="0.3">
      <c r="A168" s="659" t="s">
        <v>559</v>
      </c>
      <c r="B168" s="660" t="s">
        <v>1608</v>
      </c>
      <c r="C168" s="661" t="s">
        <v>573</v>
      </c>
      <c r="D168" s="662" t="s">
        <v>1610</v>
      </c>
      <c r="E168" s="661" t="s">
        <v>3194</v>
      </c>
      <c r="F168" s="662" t="s">
        <v>3195</v>
      </c>
      <c r="G168" s="661" t="s">
        <v>2682</v>
      </c>
      <c r="H168" s="661" t="s">
        <v>2683</v>
      </c>
      <c r="I168" s="663">
        <v>6.246666666666667</v>
      </c>
      <c r="J168" s="663">
        <v>450</v>
      </c>
      <c r="K168" s="664">
        <v>2810.04</v>
      </c>
    </row>
    <row r="169" spans="1:11" ht="14.4" customHeight="1" x14ac:dyDescent="0.3">
      <c r="A169" s="659" t="s">
        <v>559</v>
      </c>
      <c r="B169" s="660" t="s">
        <v>1608</v>
      </c>
      <c r="C169" s="661" t="s">
        <v>573</v>
      </c>
      <c r="D169" s="662" t="s">
        <v>1610</v>
      </c>
      <c r="E169" s="661" t="s">
        <v>3194</v>
      </c>
      <c r="F169" s="662" t="s">
        <v>3195</v>
      </c>
      <c r="G169" s="661" t="s">
        <v>2684</v>
      </c>
      <c r="H169" s="661" t="s">
        <v>2685</v>
      </c>
      <c r="I169" s="663">
        <v>2940</v>
      </c>
      <c r="J169" s="663">
        <v>1</v>
      </c>
      <c r="K169" s="664">
        <v>2940</v>
      </c>
    </row>
    <row r="170" spans="1:11" ht="14.4" customHeight="1" x14ac:dyDescent="0.3">
      <c r="A170" s="659" t="s">
        <v>559</v>
      </c>
      <c r="B170" s="660" t="s">
        <v>1608</v>
      </c>
      <c r="C170" s="661" t="s">
        <v>573</v>
      </c>
      <c r="D170" s="662" t="s">
        <v>1610</v>
      </c>
      <c r="E170" s="661" t="s">
        <v>3194</v>
      </c>
      <c r="F170" s="662" t="s">
        <v>3195</v>
      </c>
      <c r="G170" s="661" t="s">
        <v>2686</v>
      </c>
      <c r="H170" s="661" t="s">
        <v>2687</v>
      </c>
      <c r="I170" s="663">
        <v>2156</v>
      </c>
      <c r="J170" s="663">
        <v>1</v>
      </c>
      <c r="K170" s="664">
        <v>2156</v>
      </c>
    </row>
    <row r="171" spans="1:11" ht="14.4" customHeight="1" x14ac:dyDescent="0.3">
      <c r="A171" s="659" t="s">
        <v>559</v>
      </c>
      <c r="B171" s="660" t="s">
        <v>1608</v>
      </c>
      <c r="C171" s="661" t="s">
        <v>573</v>
      </c>
      <c r="D171" s="662" t="s">
        <v>1610</v>
      </c>
      <c r="E171" s="661" t="s">
        <v>3180</v>
      </c>
      <c r="F171" s="662" t="s">
        <v>3181</v>
      </c>
      <c r="G171" s="661" t="s">
        <v>2688</v>
      </c>
      <c r="H171" s="661" t="s">
        <v>2689</v>
      </c>
      <c r="I171" s="663">
        <v>3971.33</v>
      </c>
      <c r="J171" s="663">
        <v>1</v>
      </c>
      <c r="K171" s="664">
        <v>3971.33</v>
      </c>
    </row>
    <row r="172" spans="1:11" ht="14.4" customHeight="1" x14ac:dyDescent="0.3">
      <c r="A172" s="659" t="s">
        <v>559</v>
      </c>
      <c r="B172" s="660" t="s">
        <v>1608</v>
      </c>
      <c r="C172" s="661" t="s">
        <v>573</v>
      </c>
      <c r="D172" s="662" t="s">
        <v>1610</v>
      </c>
      <c r="E172" s="661" t="s">
        <v>3180</v>
      </c>
      <c r="F172" s="662" t="s">
        <v>3181</v>
      </c>
      <c r="G172" s="661" t="s">
        <v>2690</v>
      </c>
      <c r="H172" s="661" t="s">
        <v>2691</v>
      </c>
      <c r="I172" s="663">
        <v>3953.9500000000003</v>
      </c>
      <c r="J172" s="663">
        <v>4</v>
      </c>
      <c r="K172" s="664">
        <v>15815.800000000001</v>
      </c>
    </row>
    <row r="173" spans="1:11" ht="14.4" customHeight="1" x14ac:dyDescent="0.3">
      <c r="A173" s="659" t="s">
        <v>559</v>
      </c>
      <c r="B173" s="660" t="s">
        <v>1608</v>
      </c>
      <c r="C173" s="661" t="s">
        <v>573</v>
      </c>
      <c r="D173" s="662" t="s">
        <v>1610</v>
      </c>
      <c r="E173" s="661" t="s">
        <v>3180</v>
      </c>
      <c r="F173" s="662" t="s">
        <v>3181</v>
      </c>
      <c r="G173" s="661" t="s">
        <v>2692</v>
      </c>
      <c r="H173" s="661" t="s">
        <v>2693</v>
      </c>
      <c r="I173" s="663">
        <v>3967.1285714285718</v>
      </c>
      <c r="J173" s="663">
        <v>11</v>
      </c>
      <c r="K173" s="664">
        <v>43571.75</v>
      </c>
    </row>
    <row r="174" spans="1:11" ht="14.4" customHeight="1" x14ac:dyDescent="0.3">
      <c r="A174" s="659" t="s">
        <v>559</v>
      </c>
      <c r="B174" s="660" t="s">
        <v>1608</v>
      </c>
      <c r="C174" s="661" t="s">
        <v>573</v>
      </c>
      <c r="D174" s="662" t="s">
        <v>1610</v>
      </c>
      <c r="E174" s="661" t="s">
        <v>3180</v>
      </c>
      <c r="F174" s="662" t="s">
        <v>3181</v>
      </c>
      <c r="G174" s="661" t="s">
        <v>2694</v>
      </c>
      <c r="H174" s="661" t="s">
        <v>2695</v>
      </c>
      <c r="I174" s="663">
        <v>271.70333333333332</v>
      </c>
      <c r="J174" s="663">
        <v>5</v>
      </c>
      <c r="K174" s="664">
        <v>1358.5099999999998</v>
      </c>
    </row>
    <row r="175" spans="1:11" ht="14.4" customHeight="1" x14ac:dyDescent="0.3">
      <c r="A175" s="659" t="s">
        <v>559</v>
      </c>
      <c r="B175" s="660" t="s">
        <v>1608</v>
      </c>
      <c r="C175" s="661" t="s">
        <v>573</v>
      </c>
      <c r="D175" s="662" t="s">
        <v>1610</v>
      </c>
      <c r="E175" s="661" t="s">
        <v>3180</v>
      </c>
      <c r="F175" s="662" t="s">
        <v>3181</v>
      </c>
      <c r="G175" s="661" t="s">
        <v>2694</v>
      </c>
      <c r="H175" s="661" t="s">
        <v>2696</v>
      </c>
      <c r="I175" s="663">
        <v>271.7</v>
      </c>
      <c r="J175" s="663">
        <v>9</v>
      </c>
      <c r="K175" s="664">
        <v>2445.29</v>
      </c>
    </row>
    <row r="176" spans="1:11" ht="14.4" customHeight="1" x14ac:dyDescent="0.3">
      <c r="A176" s="659" t="s">
        <v>559</v>
      </c>
      <c r="B176" s="660" t="s">
        <v>1608</v>
      </c>
      <c r="C176" s="661" t="s">
        <v>573</v>
      </c>
      <c r="D176" s="662" t="s">
        <v>1610</v>
      </c>
      <c r="E176" s="661" t="s">
        <v>3180</v>
      </c>
      <c r="F176" s="662" t="s">
        <v>3181</v>
      </c>
      <c r="G176" s="661" t="s">
        <v>2697</v>
      </c>
      <c r="H176" s="661" t="s">
        <v>2698</v>
      </c>
      <c r="I176" s="663">
        <v>347.12</v>
      </c>
      <c r="J176" s="663">
        <v>1</v>
      </c>
      <c r="K176" s="664">
        <v>347.12</v>
      </c>
    </row>
    <row r="177" spans="1:11" ht="14.4" customHeight="1" x14ac:dyDescent="0.3">
      <c r="A177" s="659" t="s">
        <v>559</v>
      </c>
      <c r="B177" s="660" t="s">
        <v>1608</v>
      </c>
      <c r="C177" s="661" t="s">
        <v>573</v>
      </c>
      <c r="D177" s="662" t="s">
        <v>1610</v>
      </c>
      <c r="E177" s="661" t="s">
        <v>3180</v>
      </c>
      <c r="F177" s="662" t="s">
        <v>3181</v>
      </c>
      <c r="G177" s="661" t="s">
        <v>2699</v>
      </c>
      <c r="H177" s="661" t="s">
        <v>2700</v>
      </c>
      <c r="I177" s="663">
        <v>275.86</v>
      </c>
      <c r="J177" s="663">
        <v>1</v>
      </c>
      <c r="K177" s="664">
        <v>275.86</v>
      </c>
    </row>
    <row r="178" spans="1:11" ht="14.4" customHeight="1" x14ac:dyDescent="0.3">
      <c r="A178" s="659" t="s">
        <v>559</v>
      </c>
      <c r="B178" s="660" t="s">
        <v>1608</v>
      </c>
      <c r="C178" s="661" t="s">
        <v>573</v>
      </c>
      <c r="D178" s="662" t="s">
        <v>1610</v>
      </c>
      <c r="E178" s="661" t="s">
        <v>3180</v>
      </c>
      <c r="F178" s="662" t="s">
        <v>3181</v>
      </c>
      <c r="G178" s="661" t="s">
        <v>2701</v>
      </c>
      <c r="H178" s="661" t="s">
        <v>2702</v>
      </c>
      <c r="I178" s="663">
        <v>517.23</v>
      </c>
      <c r="J178" s="663">
        <v>1</v>
      </c>
      <c r="K178" s="664">
        <v>517.23</v>
      </c>
    </row>
    <row r="179" spans="1:11" ht="14.4" customHeight="1" x14ac:dyDescent="0.3">
      <c r="A179" s="659" t="s">
        <v>559</v>
      </c>
      <c r="B179" s="660" t="s">
        <v>1608</v>
      </c>
      <c r="C179" s="661" t="s">
        <v>573</v>
      </c>
      <c r="D179" s="662" t="s">
        <v>1610</v>
      </c>
      <c r="E179" s="661" t="s">
        <v>3180</v>
      </c>
      <c r="F179" s="662" t="s">
        <v>3181</v>
      </c>
      <c r="G179" s="661" t="s">
        <v>2703</v>
      </c>
      <c r="H179" s="661" t="s">
        <v>2704</v>
      </c>
      <c r="I179" s="663">
        <v>186.21</v>
      </c>
      <c r="J179" s="663">
        <v>3</v>
      </c>
      <c r="K179" s="664">
        <v>558.62</v>
      </c>
    </row>
    <row r="180" spans="1:11" ht="14.4" customHeight="1" x14ac:dyDescent="0.3">
      <c r="A180" s="659" t="s">
        <v>559</v>
      </c>
      <c r="B180" s="660" t="s">
        <v>1608</v>
      </c>
      <c r="C180" s="661" t="s">
        <v>573</v>
      </c>
      <c r="D180" s="662" t="s">
        <v>1610</v>
      </c>
      <c r="E180" s="661" t="s">
        <v>3180</v>
      </c>
      <c r="F180" s="662" t="s">
        <v>3181</v>
      </c>
      <c r="G180" s="661" t="s">
        <v>2705</v>
      </c>
      <c r="H180" s="661" t="s">
        <v>2706</v>
      </c>
      <c r="I180" s="663">
        <v>31.66</v>
      </c>
      <c r="J180" s="663">
        <v>25</v>
      </c>
      <c r="K180" s="664">
        <v>791.44</v>
      </c>
    </row>
    <row r="181" spans="1:11" ht="14.4" customHeight="1" x14ac:dyDescent="0.3">
      <c r="A181" s="659" t="s">
        <v>559</v>
      </c>
      <c r="B181" s="660" t="s">
        <v>1608</v>
      </c>
      <c r="C181" s="661" t="s">
        <v>573</v>
      </c>
      <c r="D181" s="662" t="s">
        <v>1610</v>
      </c>
      <c r="E181" s="661" t="s">
        <v>3180</v>
      </c>
      <c r="F181" s="662" t="s">
        <v>3181</v>
      </c>
      <c r="G181" s="661" t="s">
        <v>2707</v>
      </c>
      <c r="H181" s="661" t="s">
        <v>2708</v>
      </c>
      <c r="I181" s="663">
        <v>71.39</v>
      </c>
      <c r="J181" s="663">
        <v>90</v>
      </c>
      <c r="K181" s="664">
        <v>6425.1</v>
      </c>
    </row>
    <row r="182" spans="1:11" ht="14.4" customHeight="1" x14ac:dyDescent="0.3">
      <c r="A182" s="659" t="s">
        <v>559</v>
      </c>
      <c r="B182" s="660" t="s">
        <v>1608</v>
      </c>
      <c r="C182" s="661" t="s">
        <v>573</v>
      </c>
      <c r="D182" s="662" t="s">
        <v>1610</v>
      </c>
      <c r="E182" s="661" t="s">
        <v>3180</v>
      </c>
      <c r="F182" s="662" t="s">
        <v>3181</v>
      </c>
      <c r="G182" s="661" t="s">
        <v>2709</v>
      </c>
      <c r="H182" s="661" t="s">
        <v>2710</v>
      </c>
      <c r="I182" s="663">
        <v>4088.3450000000003</v>
      </c>
      <c r="J182" s="663">
        <v>4</v>
      </c>
      <c r="K182" s="664">
        <v>16353.380000000001</v>
      </c>
    </row>
    <row r="183" spans="1:11" ht="14.4" customHeight="1" x14ac:dyDescent="0.3">
      <c r="A183" s="659" t="s">
        <v>559</v>
      </c>
      <c r="B183" s="660" t="s">
        <v>1608</v>
      </c>
      <c r="C183" s="661" t="s">
        <v>573</v>
      </c>
      <c r="D183" s="662" t="s">
        <v>1610</v>
      </c>
      <c r="E183" s="661" t="s">
        <v>3180</v>
      </c>
      <c r="F183" s="662" t="s">
        <v>3181</v>
      </c>
      <c r="G183" s="661" t="s">
        <v>2597</v>
      </c>
      <c r="H183" s="661" t="s">
        <v>2598</v>
      </c>
      <c r="I183" s="663">
        <v>148.20000000000002</v>
      </c>
      <c r="J183" s="663">
        <v>18</v>
      </c>
      <c r="K183" s="664">
        <v>2667.6</v>
      </c>
    </row>
    <row r="184" spans="1:11" ht="14.4" customHeight="1" x14ac:dyDescent="0.3">
      <c r="A184" s="659" t="s">
        <v>559</v>
      </c>
      <c r="B184" s="660" t="s">
        <v>1608</v>
      </c>
      <c r="C184" s="661" t="s">
        <v>573</v>
      </c>
      <c r="D184" s="662" t="s">
        <v>1610</v>
      </c>
      <c r="E184" s="661" t="s">
        <v>3180</v>
      </c>
      <c r="F184" s="662" t="s">
        <v>3181</v>
      </c>
      <c r="G184" s="661" t="s">
        <v>2711</v>
      </c>
      <c r="H184" s="661" t="s">
        <v>2712</v>
      </c>
      <c r="I184" s="663">
        <v>3962.75</v>
      </c>
      <c r="J184" s="663">
        <v>2</v>
      </c>
      <c r="K184" s="664">
        <v>7925.5</v>
      </c>
    </row>
    <row r="185" spans="1:11" ht="14.4" customHeight="1" x14ac:dyDescent="0.3">
      <c r="A185" s="659" t="s">
        <v>559</v>
      </c>
      <c r="B185" s="660" t="s">
        <v>1608</v>
      </c>
      <c r="C185" s="661" t="s">
        <v>573</v>
      </c>
      <c r="D185" s="662" t="s">
        <v>1610</v>
      </c>
      <c r="E185" s="661" t="s">
        <v>3180</v>
      </c>
      <c r="F185" s="662" t="s">
        <v>3181</v>
      </c>
      <c r="G185" s="661" t="s">
        <v>2713</v>
      </c>
      <c r="H185" s="661" t="s">
        <v>2714</v>
      </c>
      <c r="I185" s="663">
        <v>4248.0540000000001</v>
      </c>
      <c r="J185" s="663">
        <v>6</v>
      </c>
      <c r="K185" s="664">
        <v>25475.3</v>
      </c>
    </row>
    <row r="186" spans="1:11" ht="14.4" customHeight="1" x14ac:dyDescent="0.3">
      <c r="A186" s="659" t="s">
        <v>559</v>
      </c>
      <c r="B186" s="660" t="s">
        <v>1608</v>
      </c>
      <c r="C186" s="661" t="s">
        <v>573</v>
      </c>
      <c r="D186" s="662" t="s">
        <v>1610</v>
      </c>
      <c r="E186" s="661" t="s">
        <v>3180</v>
      </c>
      <c r="F186" s="662" t="s">
        <v>3181</v>
      </c>
      <c r="G186" s="661" t="s">
        <v>2715</v>
      </c>
      <c r="H186" s="661" t="s">
        <v>2716</v>
      </c>
      <c r="I186" s="663">
        <v>1122.8699999999999</v>
      </c>
      <c r="J186" s="663">
        <v>5</v>
      </c>
      <c r="K186" s="664">
        <v>5614.3499999999995</v>
      </c>
    </row>
    <row r="187" spans="1:11" ht="14.4" customHeight="1" x14ac:dyDescent="0.3">
      <c r="A187" s="659" t="s">
        <v>559</v>
      </c>
      <c r="B187" s="660" t="s">
        <v>1608</v>
      </c>
      <c r="C187" s="661" t="s">
        <v>573</v>
      </c>
      <c r="D187" s="662" t="s">
        <v>1610</v>
      </c>
      <c r="E187" s="661" t="s">
        <v>3180</v>
      </c>
      <c r="F187" s="662" t="s">
        <v>3181</v>
      </c>
      <c r="G187" s="661" t="s">
        <v>2717</v>
      </c>
      <c r="H187" s="661" t="s">
        <v>2718</v>
      </c>
      <c r="I187" s="663">
        <v>1003.1</v>
      </c>
      <c r="J187" s="663">
        <v>1</v>
      </c>
      <c r="K187" s="664">
        <v>1003.1</v>
      </c>
    </row>
    <row r="188" spans="1:11" ht="14.4" customHeight="1" x14ac:dyDescent="0.3">
      <c r="A188" s="659" t="s">
        <v>559</v>
      </c>
      <c r="B188" s="660" t="s">
        <v>1608</v>
      </c>
      <c r="C188" s="661" t="s">
        <v>573</v>
      </c>
      <c r="D188" s="662" t="s">
        <v>1610</v>
      </c>
      <c r="E188" s="661" t="s">
        <v>3180</v>
      </c>
      <c r="F188" s="662" t="s">
        <v>3181</v>
      </c>
      <c r="G188" s="661" t="s">
        <v>2719</v>
      </c>
      <c r="H188" s="661" t="s">
        <v>2720</v>
      </c>
      <c r="I188" s="663">
        <v>3156.7249999999999</v>
      </c>
      <c r="J188" s="663">
        <v>2</v>
      </c>
      <c r="K188" s="664">
        <v>6313.45</v>
      </c>
    </row>
    <row r="189" spans="1:11" ht="14.4" customHeight="1" x14ac:dyDescent="0.3">
      <c r="A189" s="659" t="s">
        <v>559</v>
      </c>
      <c r="B189" s="660" t="s">
        <v>1608</v>
      </c>
      <c r="C189" s="661" t="s">
        <v>573</v>
      </c>
      <c r="D189" s="662" t="s">
        <v>1610</v>
      </c>
      <c r="E189" s="661" t="s">
        <v>3180</v>
      </c>
      <c r="F189" s="662" t="s">
        <v>3181</v>
      </c>
      <c r="G189" s="661" t="s">
        <v>2721</v>
      </c>
      <c r="H189" s="661" t="s">
        <v>2722</v>
      </c>
      <c r="I189" s="663">
        <v>3975.9333333333329</v>
      </c>
      <c r="J189" s="663">
        <v>6</v>
      </c>
      <c r="K189" s="664">
        <v>23855.599999999999</v>
      </c>
    </row>
    <row r="190" spans="1:11" ht="14.4" customHeight="1" x14ac:dyDescent="0.3">
      <c r="A190" s="659" t="s">
        <v>559</v>
      </c>
      <c r="B190" s="660" t="s">
        <v>1608</v>
      </c>
      <c r="C190" s="661" t="s">
        <v>573</v>
      </c>
      <c r="D190" s="662" t="s">
        <v>1610</v>
      </c>
      <c r="E190" s="661" t="s">
        <v>3180</v>
      </c>
      <c r="F190" s="662" t="s">
        <v>3181</v>
      </c>
      <c r="G190" s="661" t="s">
        <v>2723</v>
      </c>
      <c r="H190" s="661" t="s">
        <v>2724</v>
      </c>
      <c r="I190" s="663">
        <v>723.58</v>
      </c>
      <c r="J190" s="663">
        <v>40</v>
      </c>
      <c r="K190" s="664">
        <v>28943.200000000001</v>
      </c>
    </row>
    <row r="191" spans="1:11" ht="14.4" customHeight="1" x14ac:dyDescent="0.3">
      <c r="A191" s="659" t="s">
        <v>559</v>
      </c>
      <c r="B191" s="660" t="s">
        <v>1608</v>
      </c>
      <c r="C191" s="661" t="s">
        <v>573</v>
      </c>
      <c r="D191" s="662" t="s">
        <v>1610</v>
      </c>
      <c r="E191" s="661" t="s">
        <v>3180</v>
      </c>
      <c r="F191" s="662" t="s">
        <v>3181</v>
      </c>
      <c r="G191" s="661" t="s">
        <v>2725</v>
      </c>
      <c r="H191" s="661" t="s">
        <v>2726</v>
      </c>
      <c r="I191" s="663">
        <v>118.58</v>
      </c>
      <c r="J191" s="663">
        <v>10</v>
      </c>
      <c r="K191" s="664">
        <v>1185.8</v>
      </c>
    </row>
    <row r="192" spans="1:11" ht="14.4" customHeight="1" x14ac:dyDescent="0.3">
      <c r="A192" s="659" t="s">
        <v>559</v>
      </c>
      <c r="B192" s="660" t="s">
        <v>1608</v>
      </c>
      <c r="C192" s="661" t="s">
        <v>573</v>
      </c>
      <c r="D192" s="662" t="s">
        <v>1610</v>
      </c>
      <c r="E192" s="661" t="s">
        <v>3180</v>
      </c>
      <c r="F192" s="662" t="s">
        <v>3181</v>
      </c>
      <c r="G192" s="661" t="s">
        <v>2725</v>
      </c>
      <c r="H192" s="661" t="s">
        <v>2727</v>
      </c>
      <c r="I192" s="663">
        <v>118.58</v>
      </c>
      <c r="J192" s="663">
        <v>30</v>
      </c>
      <c r="K192" s="664">
        <v>3557.4</v>
      </c>
    </row>
    <row r="193" spans="1:11" ht="14.4" customHeight="1" x14ac:dyDescent="0.3">
      <c r="A193" s="659" t="s">
        <v>559</v>
      </c>
      <c r="B193" s="660" t="s">
        <v>1608</v>
      </c>
      <c r="C193" s="661" t="s">
        <v>573</v>
      </c>
      <c r="D193" s="662" t="s">
        <v>1610</v>
      </c>
      <c r="E193" s="661" t="s">
        <v>3180</v>
      </c>
      <c r="F193" s="662" t="s">
        <v>3181</v>
      </c>
      <c r="G193" s="661" t="s">
        <v>2728</v>
      </c>
      <c r="H193" s="661" t="s">
        <v>2729</v>
      </c>
      <c r="I193" s="663">
        <v>664.38499999999999</v>
      </c>
      <c r="J193" s="663">
        <v>3</v>
      </c>
      <c r="K193" s="664">
        <v>1993.1599999999999</v>
      </c>
    </row>
    <row r="194" spans="1:11" ht="14.4" customHeight="1" x14ac:dyDescent="0.3">
      <c r="A194" s="659" t="s">
        <v>559</v>
      </c>
      <c r="B194" s="660" t="s">
        <v>1608</v>
      </c>
      <c r="C194" s="661" t="s">
        <v>573</v>
      </c>
      <c r="D194" s="662" t="s">
        <v>1610</v>
      </c>
      <c r="E194" s="661" t="s">
        <v>3180</v>
      </c>
      <c r="F194" s="662" t="s">
        <v>3181</v>
      </c>
      <c r="G194" s="661" t="s">
        <v>2730</v>
      </c>
      <c r="H194" s="661" t="s">
        <v>2731</v>
      </c>
      <c r="I194" s="663">
        <v>2932.65</v>
      </c>
      <c r="J194" s="663">
        <v>1</v>
      </c>
      <c r="K194" s="664">
        <v>2932.65</v>
      </c>
    </row>
    <row r="195" spans="1:11" ht="14.4" customHeight="1" x14ac:dyDescent="0.3">
      <c r="A195" s="659" t="s">
        <v>559</v>
      </c>
      <c r="B195" s="660" t="s">
        <v>1608</v>
      </c>
      <c r="C195" s="661" t="s">
        <v>573</v>
      </c>
      <c r="D195" s="662" t="s">
        <v>1610</v>
      </c>
      <c r="E195" s="661" t="s">
        <v>3180</v>
      </c>
      <c r="F195" s="662" t="s">
        <v>3181</v>
      </c>
      <c r="G195" s="661" t="s">
        <v>2732</v>
      </c>
      <c r="H195" s="661" t="s">
        <v>2733</v>
      </c>
      <c r="I195" s="663">
        <v>3975.33</v>
      </c>
      <c r="J195" s="663">
        <v>3</v>
      </c>
      <c r="K195" s="664">
        <v>11936.66</v>
      </c>
    </row>
    <row r="196" spans="1:11" ht="14.4" customHeight="1" x14ac:dyDescent="0.3">
      <c r="A196" s="659" t="s">
        <v>559</v>
      </c>
      <c r="B196" s="660" t="s">
        <v>1608</v>
      </c>
      <c r="C196" s="661" t="s">
        <v>573</v>
      </c>
      <c r="D196" s="662" t="s">
        <v>1610</v>
      </c>
      <c r="E196" s="661" t="s">
        <v>3180</v>
      </c>
      <c r="F196" s="662" t="s">
        <v>3181</v>
      </c>
      <c r="G196" s="661" t="s">
        <v>2734</v>
      </c>
      <c r="H196" s="661" t="s">
        <v>2735</v>
      </c>
      <c r="I196" s="663">
        <v>4236.7700000000004</v>
      </c>
      <c r="J196" s="663">
        <v>1</v>
      </c>
      <c r="K196" s="664">
        <v>4236.7700000000004</v>
      </c>
    </row>
    <row r="197" spans="1:11" ht="14.4" customHeight="1" x14ac:dyDescent="0.3">
      <c r="A197" s="659" t="s">
        <v>559</v>
      </c>
      <c r="B197" s="660" t="s">
        <v>1608</v>
      </c>
      <c r="C197" s="661" t="s">
        <v>573</v>
      </c>
      <c r="D197" s="662" t="s">
        <v>1610</v>
      </c>
      <c r="E197" s="661" t="s">
        <v>3180</v>
      </c>
      <c r="F197" s="662" t="s">
        <v>3181</v>
      </c>
      <c r="G197" s="661" t="s">
        <v>2736</v>
      </c>
      <c r="H197" s="661" t="s">
        <v>2737</v>
      </c>
      <c r="I197" s="663">
        <v>71.39</v>
      </c>
      <c r="J197" s="663">
        <v>90</v>
      </c>
      <c r="K197" s="664">
        <v>6425.1</v>
      </c>
    </row>
    <row r="198" spans="1:11" ht="14.4" customHeight="1" x14ac:dyDescent="0.3">
      <c r="A198" s="659" t="s">
        <v>559</v>
      </c>
      <c r="B198" s="660" t="s">
        <v>1608</v>
      </c>
      <c r="C198" s="661" t="s">
        <v>573</v>
      </c>
      <c r="D198" s="662" t="s">
        <v>1610</v>
      </c>
      <c r="E198" s="661" t="s">
        <v>3180</v>
      </c>
      <c r="F198" s="662" t="s">
        <v>3181</v>
      </c>
      <c r="G198" s="661" t="s">
        <v>2738</v>
      </c>
      <c r="H198" s="661" t="s">
        <v>2739</v>
      </c>
      <c r="I198" s="663">
        <v>71.39</v>
      </c>
      <c r="J198" s="663">
        <v>90</v>
      </c>
      <c r="K198" s="664">
        <v>6425.1</v>
      </c>
    </row>
    <row r="199" spans="1:11" ht="14.4" customHeight="1" x14ac:dyDescent="0.3">
      <c r="A199" s="659" t="s">
        <v>559</v>
      </c>
      <c r="B199" s="660" t="s">
        <v>1608</v>
      </c>
      <c r="C199" s="661" t="s">
        <v>573</v>
      </c>
      <c r="D199" s="662" t="s">
        <v>1610</v>
      </c>
      <c r="E199" s="661" t="s">
        <v>3180</v>
      </c>
      <c r="F199" s="662" t="s">
        <v>3181</v>
      </c>
      <c r="G199" s="661" t="s">
        <v>2740</v>
      </c>
      <c r="H199" s="661" t="s">
        <v>2741</v>
      </c>
      <c r="I199" s="663">
        <v>7046.12</v>
      </c>
      <c r="J199" s="663">
        <v>4</v>
      </c>
      <c r="K199" s="664">
        <v>28184.36</v>
      </c>
    </row>
    <row r="200" spans="1:11" ht="14.4" customHeight="1" x14ac:dyDescent="0.3">
      <c r="A200" s="659" t="s">
        <v>559</v>
      </c>
      <c r="B200" s="660" t="s">
        <v>1608</v>
      </c>
      <c r="C200" s="661" t="s">
        <v>573</v>
      </c>
      <c r="D200" s="662" t="s">
        <v>1610</v>
      </c>
      <c r="E200" s="661" t="s">
        <v>3180</v>
      </c>
      <c r="F200" s="662" t="s">
        <v>3181</v>
      </c>
      <c r="G200" s="661" t="s">
        <v>2742</v>
      </c>
      <c r="H200" s="661" t="s">
        <v>2743</v>
      </c>
      <c r="I200" s="663">
        <v>723.58</v>
      </c>
      <c r="J200" s="663">
        <v>20</v>
      </c>
      <c r="K200" s="664">
        <v>14471.6</v>
      </c>
    </row>
    <row r="201" spans="1:11" ht="14.4" customHeight="1" x14ac:dyDescent="0.3">
      <c r="A201" s="659" t="s">
        <v>559</v>
      </c>
      <c r="B201" s="660" t="s">
        <v>1608</v>
      </c>
      <c r="C201" s="661" t="s">
        <v>573</v>
      </c>
      <c r="D201" s="662" t="s">
        <v>1610</v>
      </c>
      <c r="E201" s="661" t="s">
        <v>3180</v>
      </c>
      <c r="F201" s="662" t="s">
        <v>3181</v>
      </c>
      <c r="G201" s="661" t="s">
        <v>2744</v>
      </c>
      <c r="H201" s="661" t="s">
        <v>2745</v>
      </c>
      <c r="I201" s="663">
        <v>3277.5050000000001</v>
      </c>
      <c r="J201" s="663">
        <v>2</v>
      </c>
      <c r="K201" s="664">
        <v>6555.01</v>
      </c>
    </row>
    <row r="202" spans="1:11" ht="14.4" customHeight="1" x14ac:dyDescent="0.3">
      <c r="A202" s="659" t="s">
        <v>559</v>
      </c>
      <c r="B202" s="660" t="s">
        <v>1608</v>
      </c>
      <c r="C202" s="661" t="s">
        <v>573</v>
      </c>
      <c r="D202" s="662" t="s">
        <v>1610</v>
      </c>
      <c r="E202" s="661" t="s">
        <v>3180</v>
      </c>
      <c r="F202" s="662" t="s">
        <v>3181</v>
      </c>
      <c r="G202" s="661" t="s">
        <v>2746</v>
      </c>
      <c r="H202" s="661" t="s">
        <v>2747</v>
      </c>
      <c r="I202" s="663">
        <v>2865</v>
      </c>
      <c r="J202" s="663">
        <v>3</v>
      </c>
      <c r="K202" s="664">
        <v>8594.99</v>
      </c>
    </row>
    <row r="203" spans="1:11" ht="14.4" customHeight="1" x14ac:dyDescent="0.3">
      <c r="A203" s="659" t="s">
        <v>559</v>
      </c>
      <c r="B203" s="660" t="s">
        <v>1608</v>
      </c>
      <c r="C203" s="661" t="s">
        <v>573</v>
      </c>
      <c r="D203" s="662" t="s">
        <v>1610</v>
      </c>
      <c r="E203" s="661" t="s">
        <v>3180</v>
      </c>
      <c r="F203" s="662" t="s">
        <v>3181</v>
      </c>
      <c r="G203" s="661" t="s">
        <v>2746</v>
      </c>
      <c r="H203" s="661" t="s">
        <v>2748</v>
      </c>
      <c r="I203" s="663">
        <v>2435</v>
      </c>
      <c r="J203" s="663">
        <v>4</v>
      </c>
      <c r="K203" s="664">
        <v>9740</v>
      </c>
    </row>
    <row r="204" spans="1:11" ht="14.4" customHeight="1" x14ac:dyDescent="0.3">
      <c r="A204" s="659" t="s">
        <v>559</v>
      </c>
      <c r="B204" s="660" t="s">
        <v>1608</v>
      </c>
      <c r="C204" s="661" t="s">
        <v>573</v>
      </c>
      <c r="D204" s="662" t="s">
        <v>1610</v>
      </c>
      <c r="E204" s="661" t="s">
        <v>3180</v>
      </c>
      <c r="F204" s="662" t="s">
        <v>3181</v>
      </c>
      <c r="G204" s="661" t="s">
        <v>2749</v>
      </c>
      <c r="H204" s="661" t="s">
        <v>2750</v>
      </c>
      <c r="I204" s="663">
        <v>1031.8</v>
      </c>
      <c r="J204" s="663">
        <v>5</v>
      </c>
      <c r="K204" s="664">
        <v>5146.0400000000009</v>
      </c>
    </row>
    <row r="205" spans="1:11" ht="14.4" customHeight="1" x14ac:dyDescent="0.3">
      <c r="A205" s="659" t="s">
        <v>559</v>
      </c>
      <c r="B205" s="660" t="s">
        <v>1608</v>
      </c>
      <c r="C205" s="661" t="s">
        <v>573</v>
      </c>
      <c r="D205" s="662" t="s">
        <v>1610</v>
      </c>
      <c r="E205" s="661" t="s">
        <v>3180</v>
      </c>
      <c r="F205" s="662" t="s">
        <v>3181</v>
      </c>
      <c r="G205" s="661" t="s">
        <v>2751</v>
      </c>
      <c r="H205" s="661" t="s">
        <v>2752</v>
      </c>
      <c r="I205" s="663">
        <v>71.39</v>
      </c>
      <c r="J205" s="663">
        <v>90</v>
      </c>
      <c r="K205" s="664">
        <v>6425.1</v>
      </c>
    </row>
    <row r="206" spans="1:11" ht="14.4" customHeight="1" x14ac:dyDescent="0.3">
      <c r="A206" s="659" t="s">
        <v>559</v>
      </c>
      <c r="B206" s="660" t="s">
        <v>1608</v>
      </c>
      <c r="C206" s="661" t="s">
        <v>573</v>
      </c>
      <c r="D206" s="662" t="s">
        <v>1610</v>
      </c>
      <c r="E206" s="661" t="s">
        <v>3180</v>
      </c>
      <c r="F206" s="662" t="s">
        <v>3181</v>
      </c>
      <c r="G206" s="661" t="s">
        <v>2753</v>
      </c>
      <c r="H206" s="661" t="s">
        <v>2754</v>
      </c>
      <c r="I206" s="663">
        <v>454.02</v>
      </c>
      <c r="J206" s="663">
        <v>2</v>
      </c>
      <c r="K206" s="664">
        <v>908.04</v>
      </c>
    </row>
    <row r="207" spans="1:11" ht="14.4" customHeight="1" x14ac:dyDescent="0.3">
      <c r="A207" s="659" t="s">
        <v>559</v>
      </c>
      <c r="B207" s="660" t="s">
        <v>1608</v>
      </c>
      <c r="C207" s="661" t="s">
        <v>573</v>
      </c>
      <c r="D207" s="662" t="s">
        <v>1610</v>
      </c>
      <c r="E207" s="661" t="s">
        <v>3180</v>
      </c>
      <c r="F207" s="662" t="s">
        <v>3181</v>
      </c>
      <c r="G207" s="661" t="s">
        <v>2755</v>
      </c>
      <c r="H207" s="661" t="s">
        <v>2756</v>
      </c>
      <c r="I207" s="663">
        <v>528.04</v>
      </c>
      <c r="J207" s="663">
        <v>2</v>
      </c>
      <c r="K207" s="664">
        <v>1056.0899999999999</v>
      </c>
    </row>
    <row r="208" spans="1:11" ht="14.4" customHeight="1" x14ac:dyDescent="0.3">
      <c r="A208" s="659" t="s">
        <v>559</v>
      </c>
      <c r="B208" s="660" t="s">
        <v>1608</v>
      </c>
      <c r="C208" s="661" t="s">
        <v>573</v>
      </c>
      <c r="D208" s="662" t="s">
        <v>1610</v>
      </c>
      <c r="E208" s="661" t="s">
        <v>3180</v>
      </c>
      <c r="F208" s="662" t="s">
        <v>3181</v>
      </c>
      <c r="G208" s="661" t="s">
        <v>2757</v>
      </c>
      <c r="H208" s="661" t="s">
        <v>2758</v>
      </c>
      <c r="I208" s="663">
        <v>4458.67</v>
      </c>
      <c r="J208" s="663">
        <v>3</v>
      </c>
      <c r="K208" s="664">
        <v>13376.01</v>
      </c>
    </row>
    <row r="209" spans="1:11" ht="14.4" customHeight="1" x14ac:dyDescent="0.3">
      <c r="A209" s="659" t="s">
        <v>559</v>
      </c>
      <c r="B209" s="660" t="s">
        <v>1608</v>
      </c>
      <c r="C209" s="661" t="s">
        <v>573</v>
      </c>
      <c r="D209" s="662" t="s">
        <v>1610</v>
      </c>
      <c r="E209" s="661" t="s">
        <v>3180</v>
      </c>
      <c r="F209" s="662" t="s">
        <v>3181</v>
      </c>
      <c r="G209" s="661" t="s">
        <v>2759</v>
      </c>
      <c r="H209" s="661" t="s">
        <v>2760</v>
      </c>
      <c r="I209" s="663">
        <v>2200</v>
      </c>
      <c r="J209" s="663">
        <v>1</v>
      </c>
      <c r="K209" s="664">
        <v>2200</v>
      </c>
    </row>
    <row r="210" spans="1:11" ht="14.4" customHeight="1" x14ac:dyDescent="0.3">
      <c r="A210" s="659" t="s">
        <v>559</v>
      </c>
      <c r="B210" s="660" t="s">
        <v>1608</v>
      </c>
      <c r="C210" s="661" t="s">
        <v>573</v>
      </c>
      <c r="D210" s="662" t="s">
        <v>1610</v>
      </c>
      <c r="E210" s="661" t="s">
        <v>3180</v>
      </c>
      <c r="F210" s="662" t="s">
        <v>3181</v>
      </c>
      <c r="G210" s="661" t="s">
        <v>2761</v>
      </c>
      <c r="H210" s="661" t="s">
        <v>2762</v>
      </c>
      <c r="I210" s="663">
        <v>2200</v>
      </c>
      <c r="J210" s="663">
        <v>4</v>
      </c>
      <c r="K210" s="664">
        <v>8800</v>
      </c>
    </row>
    <row r="211" spans="1:11" ht="14.4" customHeight="1" x14ac:dyDescent="0.3">
      <c r="A211" s="659" t="s">
        <v>559</v>
      </c>
      <c r="B211" s="660" t="s">
        <v>1608</v>
      </c>
      <c r="C211" s="661" t="s">
        <v>573</v>
      </c>
      <c r="D211" s="662" t="s">
        <v>1610</v>
      </c>
      <c r="E211" s="661" t="s">
        <v>3180</v>
      </c>
      <c r="F211" s="662" t="s">
        <v>3181</v>
      </c>
      <c r="G211" s="661" t="s">
        <v>2763</v>
      </c>
      <c r="H211" s="661" t="s">
        <v>2764</v>
      </c>
      <c r="I211" s="663">
        <v>528.04</v>
      </c>
      <c r="J211" s="663">
        <v>1</v>
      </c>
      <c r="K211" s="664">
        <v>528.04</v>
      </c>
    </row>
    <row r="212" spans="1:11" ht="14.4" customHeight="1" x14ac:dyDescent="0.3">
      <c r="A212" s="659" t="s">
        <v>559</v>
      </c>
      <c r="B212" s="660" t="s">
        <v>1608</v>
      </c>
      <c r="C212" s="661" t="s">
        <v>573</v>
      </c>
      <c r="D212" s="662" t="s">
        <v>1610</v>
      </c>
      <c r="E212" s="661" t="s">
        <v>3180</v>
      </c>
      <c r="F212" s="662" t="s">
        <v>3181</v>
      </c>
      <c r="G212" s="661" t="s">
        <v>2765</v>
      </c>
      <c r="H212" s="661" t="s">
        <v>2766</v>
      </c>
      <c r="I212" s="663">
        <v>2200</v>
      </c>
      <c r="J212" s="663">
        <v>4</v>
      </c>
      <c r="K212" s="664">
        <v>8800</v>
      </c>
    </row>
    <row r="213" spans="1:11" ht="14.4" customHeight="1" x14ac:dyDescent="0.3">
      <c r="A213" s="659" t="s">
        <v>559</v>
      </c>
      <c r="B213" s="660" t="s">
        <v>1608</v>
      </c>
      <c r="C213" s="661" t="s">
        <v>573</v>
      </c>
      <c r="D213" s="662" t="s">
        <v>1610</v>
      </c>
      <c r="E213" s="661" t="s">
        <v>3180</v>
      </c>
      <c r="F213" s="662" t="s">
        <v>3181</v>
      </c>
      <c r="G213" s="661" t="s">
        <v>2767</v>
      </c>
      <c r="H213" s="661" t="s">
        <v>2768</v>
      </c>
      <c r="I213" s="663">
        <v>3105</v>
      </c>
      <c r="J213" s="663">
        <v>1</v>
      </c>
      <c r="K213" s="664">
        <v>3105</v>
      </c>
    </row>
    <row r="214" spans="1:11" ht="14.4" customHeight="1" x14ac:dyDescent="0.3">
      <c r="A214" s="659" t="s">
        <v>559</v>
      </c>
      <c r="B214" s="660" t="s">
        <v>1608</v>
      </c>
      <c r="C214" s="661" t="s">
        <v>573</v>
      </c>
      <c r="D214" s="662" t="s">
        <v>1610</v>
      </c>
      <c r="E214" s="661" t="s">
        <v>3180</v>
      </c>
      <c r="F214" s="662" t="s">
        <v>3181</v>
      </c>
      <c r="G214" s="661" t="s">
        <v>2769</v>
      </c>
      <c r="H214" s="661" t="s">
        <v>2770</v>
      </c>
      <c r="I214" s="663">
        <v>528.04999999999995</v>
      </c>
      <c r="J214" s="663">
        <v>1</v>
      </c>
      <c r="K214" s="664">
        <v>528.04999999999995</v>
      </c>
    </row>
    <row r="215" spans="1:11" ht="14.4" customHeight="1" x14ac:dyDescent="0.3">
      <c r="A215" s="659" t="s">
        <v>559</v>
      </c>
      <c r="B215" s="660" t="s">
        <v>1608</v>
      </c>
      <c r="C215" s="661" t="s">
        <v>573</v>
      </c>
      <c r="D215" s="662" t="s">
        <v>1610</v>
      </c>
      <c r="E215" s="661" t="s">
        <v>3180</v>
      </c>
      <c r="F215" s="662" t="s">
        <v>3181</v>
      </c>
      <c r="G215" s="661" t="s">
        <v>2771</v>
      </c>
      <c r="H215" s="661" t="s">
        <v>2772</v>
      </c>
      <c r="I215" s="663">
        <v>145.99</v>
      </c>
      <c r="J215" s="663">
        <v>1</v>
      </c>
      <c r="K215" s="664">
        <v>145.99</v>
      </c>
    </row>
    <row r="216" spans="1:11" ht="14.4" customHeight="1" x14ac:dyDescent="0.3">
      <c r="A216" s="659" t="s">
        <v>559</v>
      </c>
      <c r="B216" s="660" t="s">
        <v>1608</v>
      </c>
      <c r="C216" s="661" t="s">
        <v>573</v>
      </c>
      <c r="D216" s="662" t="s">
        <v>1610</v>
      </c>
      <c r="E216" s="661" t="s">
        <v>3180</v>
      </c>
      <c r="F216" s="662" t="s">
        <v>3181</v>
      </c>
      <c r="G216" s="661" t="s">
        <v>2773</v>
      </c>
      <c r="H216" s="661" t="s">
        <v>2774</v>
      </c>
      <c r="I216" s="663">
        <v>155.13999999999999</v>
      </c>
      <c r="J216" s="663">
        <v>1</v>
      </c>
      <c r="K216" s="664">
        <v>155.13999999999999</v>
      </c>
    </row>
    <row r="217" spans="1:11" ht="14.4" customHeight="1" x14ac:dyDescent="0.3">
      <c r="A217" s="659" t="s">
        <v>559</v>
      </c>
      <c r="B217" s="660" t="s">
        <v>1608</v>
      </c>
      <c r="C217" s="661" t="s">
        <v>573</v>
      </c>
      <c r="D217" s="662" t="s">
        <v>1610</v>
      </c>
      <c r="E217" s="661" t="s">
        <v>3180</v>
      </c>
      <c r="F217" s="662" t="s">
        <v>3181</v>
      </c>
      <c r="G217" s="661" t="s">
        <v>2775</v>
      </c>
      <c r="H217" s="661" t="s">
        <v>2776</v>
      </c>
      <c r="I217" s="663">
        <v>3885.25</v>
      </c>
      <c r="J217" s="663">
        <v>3</v>
      </c>
      <c r="K217" s="664">
        <v>11677</v>
      </c>
    </row>
    <row r="218" spans="1:11" ht="14.4" customHeight="1" x14ac:dyDescent="0.3">
      <c r="A218" s="659" t="s">
        <v>559</v>
      </c>
      <c r="B218" s="660" t="s">
        <v>1608</v>
      </c>
      <c r="C218" s="661" t="s">
        <v>573</v>
      </c>
      <c r="D218" s="662" t="s">
        <v>1610</v>
      </c>
      <c r="E218" s="661" t="s">
        <v>3180</v>
      </c>
      <c r="F218" s="662" t="s">
        <v>3181</v>
      </c>
      <c r="G218" s="661" t="s">
        <v>2777</v>
      </c>
      <c r="H218" s="661" t="s">
        <v>2778</v>
      </c>
      <c r="I218" s="663">
        <v>559.55999999999995</v>
      </c>
      <c r="J218" s="663">
        <v>1</v>
      </c>
      <c r="K218" s="664">
        <v>559.55999999999995</v>
      </c>
    </row>
    <row r="219" spans="1:11" ht="14.4" customHeight="1" x14ac:dyDescent="0.3">
      <c r="A219" s="659" t="s">
        <v>559</v>
      </c>
      <c r="B219" s="660" t="s">
        <v>1608</v>
      </c>
      <c r="C219" s="661" t="s">
        <v>573</v>
      </c>
      <c r="D219" s="662" t="s">
        <v>1610</v>
      </c>
      <c r="E219" s="661" t="s">
        <v>3180</v>
      </c>
      <c r="F219" s="662" t="s">
        <v>3181</v>
      </c>
      <c r="G219" s="661" t="s">
        <v>2779</v>
      </c>
      <c r="H219" s="661" t="s">
        <v>2780</v>
      </c>
      <c r="I219" s="663">
        <v>3881</v>
      </c>
      <c r="J219" s="663">
        <v>5</v>
      </c>
      <c r="K219" s="664">
        <v>19405</v>
      </c>
    </row>
    <row r="220" spans="1:11" ht="14.4" customHeight="1" x14ac:dyDescent="0.3">
      <c r="A220" s="659" t="s">
        <v>559</v>
      </c>
      <c r="B220" s="660" t="s">
        <v>1608</v>
      </c>
      <c r="C220" s="661" t="s">
        <v>573</v>
      </c>
      <c r="D220" s="662" t="s">
        <v>1610</v>
      </c>
      <c r="E220" s="661" t="s">
        <v>3180</v>
      </c>
      <c r="F220" s="662" t="s">
        <v>3181</v>
      </c>
      <c r="G220" s="661" t="s">
        <v>2781</v>
      </c>
      <c r="H220" s="661" t="s">
        <v>2782</v>
      </c>
      <c r="I220" s="663">
        <v>1725</v>
      </c>
      <c r="J220" s="663">
        <v>1</v>
      </c>
      <c r="K220" s="664">
        <v>1725</v>
      </c>
    </row>
    <row r="221" spans="1:11" ht="14.4" customHeight="1" x14ac:dyDescent="0.3">
      <c r="A221" s="659" t="s">
        <v>559</v>
      </c>
      <c r="B221" s="660" t="s">
        <v>1608</v>
      </c>
      <c r="C221" s="661" t="s">
        <v>573</v>
      </c>
      <c r="D221" s="662" t="s">
        <v>1610</v>
      </c>
      <c r="E221" s="661" t="s">
        <v>3180</v>
      </c>
      <c r="F221" s="662" t="s">
        <v>3181</v>
      </c>
      <c r="G221" s="661" t="s">
        <v>2783</v>
      </c>
      <c r="H221" s="661" t="s">
        <v>2784</v>
      </c>
      <c r="I221" s="663">
        <v>3864</v>
      </c>
      <c r="J221" s="663">
        <v>2</v>
      </c>
      <c r="K221" s="664">
        <v>7728</v>
      </c>
    </row>
    <row r="222" spans="1:11" ht="14.4" customHeight="1" x14ac:dyDescent="0.3">
      <c r="A222" s="659" t="s">
        <v>559</v>
      </c>
      <c r="B222" s="660" t="s">
        <v>1608</v>
      </c>
      <c r="C222" s="661" t="s">
        <v>573</v>
      </c>
      <c r="D222" s="662" t="s">
        <v>1610</v>
      </c>
      <c r="E222" s="661" t="s">
        <v>3180</v>
      </c>
      <c r="F222" s="662" t="s">
        <v>3181</v>
      </c>
      <c r="G222" s="661" t="s">
        <v>2785</v>
      </c>
      <c r="H222" s="661" t="s">
        <v>2786</v>
      </c>
      <c r="I222" s="663">
        <v>1020</v>
      </c>
      <c r="J222" s="663">
        <v>1</v>
      </c>
      <c r="K222" s="664">
        <v>1020</v>
      </c>
    </row>
    <row r="223" spans="1:11" ht="14.4" customHeight="1" x14ac:dyDescent="0.3">
      <c r="A223" s="659" t="s">
        <v>559</v>
      </c>
      <c r="B223" s="660" t="s">
        <v>1608</v>
      </c>
      <c r="C223" s="661" t="s">
        <v>573</v>
      </c>
      <c r="D223" s="662" t="s">
        <v>1610</v>
      </c>
      <c r="E223" s="661" t="s">
        <v>3180</v>
      </c>
      <c r="F223" s="662" t="s">
        <v>3181</v>
      </c>
      <c r="G223" s="661" t="s">
        <v>2787</v>
      </c>
      <c r="H223" s="661" t="s">
        <v>2788</v>
      </c>
      <c r="I223" s="663">
        <v>490</v>
      </c>
      <c r="J223" s="663">
        <v>1</v>
      </c>
      <c r="K223" s="664">
        <v>490</v>
      </c>
    </row>
    <row r="224" spans="1:11" ht="14.4" customHeight="1" x14ac:dyDescent="0.3">
      <c r="A224" s="659" t="s">
        <v>559</v>
      </c>
      <c r="B224" s="660" t="s">
        <v>1608</v>
      </c>
      <c r="C224" s="661" t="s">
        <v>573</v>
      </c>
      <c r="D224" s="662" t="s">
        <v>1610</v>
      </c>
      <c r="E224" s="661" t="s">
        <v>3180</v>
      </c>
      <c r="F224" s="662" t="s">
        <v>3181</v>
      </c>
      <c r="G224" s="661" t="s">
        <v>2789</v>
      </c>
      <c r="H224" s="661" t="s">
        <v>2790</v>
      </c>
      <c r="I224" s="663">
        <v>165.52</v>
      </c>
      <c r="J224" s="663">
        <v>1</v>
      </c>
      <c r="K224" s="664">
        <v>165.52</v>
      </c>
    </row>
    <row r="225" spans="1:11" ht="14.4" customHeight="1" x14ac:dyDescent="0.3">
      <c r="A225" s="659" t="s">
        <v>559</v>
      </c>
      <c r="B225" s="660" t="s">
        <v>1608</v>
      </c>
      <c r="C225" s="661" t="s">
        <v>573</v>
      </c>
      <c r="D225" s="662" t="s">
        <v>1610</v>
      </c>
      <c r="E225" s="661" t="s">
        <v>3180</v>
      </c>
      <c r="F225" s="662" t="s">
        <v>3181</v>
      </c>
      <c r="G225" s="661" t="s">
        <v>2791</v>
      </c>
      <c r="H225" s="661" t="s">
        <v>2792</v>
      </c>
      <c r="I225" s="663">
        <v>71.39</v>
      </c>
      <c r="J225" s="663">
        <v>90</v>
      </c>
      <c r="K225" s="664">
        <v>6425.1</v>
      </c>
    </row>
    <row r="226" spans="1:11" ht="14.4" customHeight="1" x14ac:dyDescent="0.3">
      <c r="A226" s="659" t="s">
        <v>559</v>
      </c>
      <c r="B226" s="660" t="s">
        <v>1608</v>
      </c>
      <c r="C226" s="661" t="s">
        <v>573</v>
      </c>
      <c r="D226" s="662" t="s">
        <v>1610</v>
      </c>
      <c r="E226" s="661" t="s">
        <v>3180</v>
      </c>
      <c r="F226" s="662" t="s">
        <v>3181</v>
      </c>
      <c r="G226" s="661" t="s">
        <v>2793</v>
      </c>
      <c r="H226" s="661" t="s">
        <v>2794</v>
      </c>
      <c r="I226" s="663">
        <v>71.39</v>
      </c>
      <c r="J226" s="663">
        <v>90</v>
      </c>
      <c r="K226" s="664">
        <v>6425.0999999999995</v>
      </c>
    </row>
    <row r="227" spans="1:11" ht="14.4" customHeight="1" x14ac:dyDescent="0.3">
      <c r="A227" s="659" t="s">
        <v>559</v>
      </c>
      <c r="B227" s="660" t="s">
        <v>1608</v>
      </c>
      <c r="C227" s="661" t="s">
        <v>573</v>
      </c>
      <c r="D227" s="662" t="s">
        <v>1610</v>
      </c>
      <c r="E227" s="661" t="s">
        <v>3180</v>
      </c>
      <c r="F227" s="662" t="s">
        <v>3181</v>
      </c>
      <c r="G227" s="661" t="s">
        <v>2795</v>
      </c>
      <c r="H227" s="661" t="s">
        <v>2796</v>
      </c>
      <c r="I227" s="663">
        <v>558.66</v>
      </c>
      <c r="J227" s="663">
        <v>1</v>
      </c>
      <c r="K227" s="664">
        <v>558.66</v>
      </c>
    </row>
    <row r="228" spans="1:11" ht="14.4" customHeight="1" x14ac:dyDescent="0.3">
      <c r="A228" s="659" t="s">
        <v>559</v>
      </c>
      <c r="B228" s="660" t="s">
        <v>1608</v>
      </c>
      <c r="C228" s="661" t="s">
        <v>573</v>
      </c>
      <c r="D228" s="662" t="s">
        <v>1610</v>
      </c>
      <c r="E228" s="661" t="s">
        <v>3180</v>
      </c>
      <c r="F228" s="662" t="s">
        <v>3181</v>
      </c>
      <c r="G228" s="661" t="s">
        <v>2797</v>
      </c>
      <c r="H228" s="661" t="s">
        <v>2798</v>
      </c>
      <c r="I228" s="663">
        <v>71.39</v>
      </c>
      <c r="J228" s="663">
        <v>90</v>
      </c>
      <c r="K228" s="664">
        <v>6425.1</v>
      </c>
    </row>
    <row r="229" spans="1:11" ht="14.4" customHeight="1" x14ac:dyDescent="0.3">
      <c r="A229" s="659" t="s">
        <v>559</v>
      </c>
      <c r="B229" s="660" t="s">
        <v>1608</v>
      </c>
      <c r="C229" s="661" t="s">
        <v>573</v>
      </c>
      <c r="D229" s="662" t="s">
        <v>1610</v>
      </c>
      <c r="E229" s="661" t="s">
        <v>3180</v>
      </c>
      <c r="F229" s="662" t="s">
        <v>3181</v>
      </c>
      <c r="G229" s="661" t="s">
        <v>2799</v>
      </c>
      <c r="H229" s="661" t="s">
        <v>2800</v>
      </c>
      <c r="I229" s="663">
        <v>269.83</v>
      </c>
      <c r="J229" s="663">
        <v>1</v>
      </c>
      <c r="K229" s="664">
        <v>269.83</v>
      </c>
    </row>
    <row r="230" spans="1:11" ht="14.4" customHeight="1" x14ac:dyDescent="0.3">
      <c r="A230" s="659" t="s">
        <v>559</v>
      </c>
      <c r="B230" s="660" t="s">
        <v>1608</v>
      </c>
      <c r="C230" s="661" t="s">
        <v>573</v>
      </c>
      <c r="D230" s="662" t="s">
        <v>1610</v>
      </c>
      <c r="E230" s="661" t="s">
        <v>3180</v>
      </c>
      <c r="F230" s="662" t="s">
        <v>3181</v>
      </c>
      <c r="G230" s="661" t="s">
        <v>2801</v>
      </c>
      <c r="H230" s="661" t="s">
        <v>2802</v>
      </c>
      <c r="I230" s="663">
        <v>35.020000000000003</v>
      </c>
      <c r="J230" s="663">
        <v>2</v>
      </c>
      <c r="K230" s="664">
        <v>70.05</v>
      </c>
    </row>
    <row r="231" spans="1:11" ht="14.4" customHeight="1" x14ac:dyDescent="0.3">
      <c r="A231" s="659" t="s">
        <v>559</v>
      </c>
      <c r="B231" s="660" t="s">
        <v>1608</v>
      </c>
      <c r="C231" s="661" t="s">
        <v>573</v>
      </c>
      <c r="D231" s="662" t="s">
        <v>1610</v>
      </c>
      <c r="E231" s="661" t="s">
        <v>3180</v>
      </c>
      <c r="F231" s="662" t="s">
        <v>3181</v>
      </c>
      <c r="G231" s="661" t="s">
        <v>2803</v>
      </c>
      <c r="H231" s="661" t="s">
        <v>2804</v>
      </c>
      <c r="I231" s="663">
        <v>3175.605</v>
      </c>
      <c r="J231" s="663">
        <v>2</v>
      </c>
      <c r="K231" s="664">
        <v>6351.21</v>
      </c>
    </row>
    <row r="232" spans="1:11" ht="14.4" customHeight="1" x14ac:dyDescent="0.3">
      <c r="A232" s="659" t="s">
        <v>559</v>
      </c>
      <c r="B232" s="660" t="s">
        <v>1608</v>
      </c>
      <c r="C232" s="661" t="s">
        <v>573</v>
      </c>
      <c r="D232" s="662" t="s">
        <v>1610</v>
      </c>
      <c r="E232" s="661" t="s">
        <v>3180</v>
      </c>
      <c r="F232" s="662" t="s">
        <v>3181</v>
      </c>
      <c r="G232" s="661" t="s">
        <v>2805</v>
      </c>
      <c r="H232" s="661" t="s">
        <v>2806</v>
      </c>
      <c r="I232" s="663">
        <v>17</v>
      </c>
      <c r="J232" s="663">
        <v>50</v>
      </c>
      <c r="K232" s="664">
        <v>850</v>
      </c>
    </row>
    <row r="233" spans="1:11" ht="14.4" customHeight="1" x14ac:dyDescent="0.3">
      <c r="A233" s="659" t="s">
        <v>559</v>
      </c>
      <c r="B233" s="660" t="s">
        <v>1608</v>
      </c>
      <c r="C233" s="661" t="s">
        <v>573</v>
      </c>
      <c r="D233" s="662" t="s">
        <v>1610</v>
      </c>
      <c r="E233" s="661" t="s">
        <v>3180</v>
      </c>
      <c r="F233" s="662" t="s">
        <v>3181</v>
      </c>
      <c r="G233" s="661" t="s">
        <v>2807</v>
      </c>
      <c r="H233" s="661" t="s">
        <v>2808</v>
      </c>
      <c r="I233" s="663">
        <v>27.23</v>
      </c>
      <c r="J233" s="663">
        <v>160</v>
      </c>
      <c r="K233" s="664">
        <v>4356</v>
      </c>
    </row>
    <row r="234" spans="1:11" ht="14.4" customHeight="1" x14ac:dyDescent="0.3">
      <c r="A234" s="659" t="s">
        <v>559</v>
      </c>
      <c r="B234" s="660" t="s">
        <v>1608</v>
      </c>
      <c r="C234" s="661" t="s">
        <v>573</v>
      </c>
      <c r="D234" s="662" t="s">
        <v>1610</v>
      </c>
      <c r="E234" s="661" t="s">
        <v>3180</v>
      </c>
      <c r="F234" s="662" t="s">
        <v>3181</v>
      </c>
      <c r="G234" s="661" t="s">
        <v>2809</v>
      </c>
      <c r="H234" s="661" t="s">
        <v>2810</v>
      </c>
      <c r="I234" s="663">
        <v>563.35</v>
      </c>
      <c r="J234" s="663">
        <v>10</v>
      </c>
      <c r="K234" s="664">
        <v>5633.51</v>
      </c>
    </row>
    <row r="235" spans="1:11" ht="14.4" customHeight="1" x14ac:dyDescent="0.3">
      <c r="A235" s="659" t="s">
        <v>559</v>
      </c>
      <c r="B235" s="660" t="s">
        <v>1608</v>
      </c>
      <c r="C235" s="661" t="s">
        <v>573</v>
      </c>
      <c r="D235" s="662" t="s">
        <v>1610</v>
      </c>
      <c r="E235" s="661" t="s">
        <v>3180</v>
      </c>
      <c r="F235" s="662" t="s">
        <v>3181</v>
      </c>
      <c r="G235" s="661" t="s">
        <v>2811</v>
      </c>
      <c r="H235" s="661" t="s">
        <v>2812</v>
      </c>
      <c r="I235" s="663">
        <v>2200</v>
      </c>
      <c r="J235" s="663">
        <v>1</v>
      </c>
      <c r="K235" s="664">
        <v>2200</v>
      </c>
    </row>
    <row r="236" spans="1:11" ht="14.4" customHeight="1" x14ac:dyDescent="0.3">
      <c r="A236" s="659" t="s">
        <v>559</v>
      </c>
      <c r="B236" s="660" t="s">
        <v>1608</v>
      </c>
      <c r="C236" s="661" t="s">
        <v>573</v>
      </c>
      <c r="D236" s="662" t="s">
        <v>1610</v>
      </c>
      <c r="E236" s="661" t="s">
        <v>3180</v>
      </c>
      <c r="F236" s="662" t="s">
        <v>3181</v>
      </c>
      <c r="G236" s="661" t="s">
        <v>2813</v>
      </c>
      <c r="H236" s="661" t="s">
        <v>2814</v>
      </c>
      <c r="I236" s="663">
        <v>3895.65</v>
      </c>
      <c r="J236" s="663">
        <v>4</v>
      </c>
      <c r="K236" s="664">
        <v>15582.6</v>
      </c>
    </row>
    <row r="237" spans="1:11" ht="14.4" customHeight="1" x14ac:dyDescent="0.3">
      <c r="A237" s="659" t="s">
        <v>559</v>
      </c>
      <c r="B237" s="660" t="s">
        <v>1608</v>
      </c>
      <c r="C237" s="661" t="s">
        <v>573</v>
      </c>
      <c r="D237" s="662" t="s">
        <v>1610</v>
      </c>
      <c r="E237" s="661" t="s">
        <v>3180</v>
      </c>
      <c r="F237" s="662" t="s">
        <v>3181</v>
      </c>
      <c r="G237" s="661" t="s">
        <v>2815</v>
      </c>
      <c r="H237" s="661" t="s">
        <v>2816</v>
      </c>
      <c r="I237" s="663">
        <v>868.67499999999995</v>
      </c>
      <c r="J237" s="663">
        <v>2</v>
      </c>
      <c r="K237" s="664">
        <v>1737.35</v>
      </c>
    </row>
    <row r="238" spans="1:11" ht="14.4" customHeight="1" x14ac:dyDescent="0.3">
      <c r="A238" s="659" t="s">
        <v>559</v>
      </c>
      <c r="B238" s="660" t="s">
        <v>1608</v>
      </c>
      <c r="C238" s="661" t="s">
        <v>573</v>
      </c>
      <c r="D238" s="662" t="s">
        <v>1610</v>
      </c>
      <c r="E238" s="661" t="s">
        <v>3180</v>
      </c>
      <c r="F238" s="662" t="s">
        <v>3181</v>
      </c>
      <c r="G238" s="661" t="s">
        <v>2817</v>
      </c>
      <c r="H238" s="661" t="s">
        <v>2818</v>
      </c>
      <c r="I238" s="663">
        <v>1014.78</v>
      </c>
      <c r="J238" s="663">
        <v>1</v>
      </c>
      <c r="K238" s="664">
        <v>1014.78</v>
      </c>
    </row>
    <row r="239" spans="1:11" ht="14.4" customHeight="1" x14ac:dyDescent="0.3">
      <c r="A239" s="659" t="s">
        <v>559</v>
      </c>
      <c r="B239" s="660" t="s">
        <v>1608</v>
      </c>
      <c r="C239" s="661" t="s">
        <v>573</v>
      </c>
      <c r="D239" s="662" t="s">
        <v>1610</v>
      </c>
      <c r="E239" s="661" t="s">
        <v>3180</v>
      </c>
      <c r="F239" s="662" t="s">
        <v>3181</v>
      </c>
      <c r="G239" s="661" t="s">
        <v>2819</v>
      </c>
      <c r="H239" s="661" t="s">
        <v>2820</v>
      </c>
      <c r="I239" s="663">
        <v>121.84</v>
      </c>
      <c r="J239" s="663">
        <v>5</v>
      </c>
      <c r="K239" s="664">
        <v>609.20000000000005</v>
      </c>
    </row>
    <row r="240" spans="1:11" ht="14.4" customHeight="1" x14ac:dyDescent="0.3">
      <c r="A240" s="659" t="s">
        <v>559</v>
      </c>
      <c r="B240" s="660" t="s">
        <v>1608</v>
      </c>
      <c r="C240" s="661" t="s">
        <v>573</v>
      </c>
      <c r="D240" s="662" t="s">
        <v>1610</v>
      </c>
      <c r="E240" s="661" t="s">
        <v>3180</v>
      </c>
      <c r="F240" s="662" t="s">
        <v>3181</v>
      </c>
      <c r="G240" s="661" t="s">
        <v>2821</v>
      </c>
      <c r="H240" s="661" t="s">
        <v>2822</v>
      </c>
      <c r="I240" s="663">
        <v>3901.61</v>
      </c>
      <c r="J240" s="663">
        <v>2</v>
      </c>
      <c r="K240" s="664">
        <v>7803.22</v>
      </c>
    </row>
    <row r="241" spans="1:11" ht="14.4" customHeight="1" x14ac:dyDescent="0.3">
      <c r="A241" s="659" t="s">
        <v>559</v>
      </c>
      <c r="B241" s="660" t="s">
        <v>1608</v>
      </c>
      <c r="C241" s="661" t="s">
        <v>573</v>
      </c>
      <c r="D241" s="662" t="s">
        <v>1610</v>
      </c>
      <c r="E241" s="661" t="s">
        <v>3180</v>
      </c>
      <c r="F241" s="662" t="s">
        <v>3181</v>
      </c>
      <c r="G241" s="661" t="s">
        <v>2823</v>
      </c>
      <c r="H241" s="661" t="s">
        <v>2824</v>
      </c>
      <c r="I241" s="663">
        <v>121.84</v>
      </c>
      <c r="J241" s="663">
        <v>5</v>
      </c>
      <c r="K241" s="664">
        <v>609.20000000000005</v>
      </c>
    </row>
    <row r="242" spans="1:11" ht="14.4" customHeight="1" x14ac:dyDescent="0.3">
      <c r="A242" s="659" t="s">
        <v>559</v>
      </c>
      <c r="B242" s="660" t="s">
        <v>1608</v>
      </c>
      <c r="C242" s="661" t="s">
        <v>573</v>
      </c>
      <c r="D242" s="662" t="s">
        <v>1610</v>
      </c>
      <c r="E242" s="661" t="s">
        <v>3180</v>
      </c>
      <c r="F242" s="662" t="s">
        <v>3181</v>
      </c>
      <c r="G242" s="661" t="s">
        <v>2825</v>
      </c>
      <c r="H242" s="661" t="s">
        <v>2826</v>
      </c>
      <c r="I242" s="663">
        <v>1272.92</v>
      </c>
      <c r="J242" s="663">
        <v>1</v>
      </c>
      <c r="K242" s="664">
        <v>1272.92</v>
      </c>
    </row>
    <row r="243" spans="1:11" ht="14.4" customHeight="1" x14ac:dyDescent="0.3">
      <c r="A243" s="659" t="s">
        <v>559</v>
      </c>
      <c r="B243" s="660" t="s">
        <v>1608</v>
      </c>
      <c r="C243" s="661" t="s">
        <v>573</v>
      </c>
      <c r="D243" s="662" t="s">
        <v>1610</v>
      </c>
      <c r="E243" s="661" t="s">
        <v>3180</v>
      </c>
      <c r="F243" s="662" t="s">
        <v>3181</v>
      </c>
      <c r="G243" s="661" t="s">
        <v>2827</v>
      </c>
      <c r="H243" s="661" t="s">
        <v>2828</v>
      </c>
      <c r="I243" s="663">
        <v>411.37</v>
      </c>
      <c r="J243" s="663">
        <v>5</v>
      </c>
      <c r="K243" s="664">
        <v>2056.84</v>
      </c>
    </row>
    <row r="244" spans="1:11" ht="14.4" customHeight="1" x14ac:dyDescent="0.3">
      <c r="A244" s="659" t="s">
        <v>559</v>
      </c>
      <c r="B244" s="660" t="s">
        <v>1608</v>
      </c>
      <c r="C244" s="661" t="s">
        <v>573</v>
      </c>
      <c r="D244" s="662" t="s">
        <v>1610</v>
      </c>
      <c r="E244" s="661" t="s">
        <v>3180</v>
      </c>
      <c r="F244" s="662" t="s">
        <v>3181</v>
      </c>
      <c r="G244" s="661" t="s">
        <v>2829</v>
      </c>
      <c r="H244" s="661" t="s">
        <v>2830</v>
      </c>
      <c r="I244" s="663">
        <v>338.78</v>
      </c>
      <c r="J244" s="663">
        <v>5</v>
      </c>
      <c r="K244" s="664">
        <v>1693.9</v>
      </c>
    </row>
    <row r="245" spans="1:11" ht="14.4" customHeight="1" x14ac:dyDescent="0.3">
      <c r="A245" s="659" t="s">
        <v>559</v>
      </c>
      <c r="B245" s="660" t="s">
        <v>1608</v>
      </c>
      <c r="C245" s="661" t="s">
        <v>573</v>
      </c>
      <c r="D245" s="662" t="s">
        <v>1610</v>
      </c>
      <c r="E245" s="661" t="s">
        <v>3180</v>
      </c>
      <c r="F245" s="662" t="s">
        <v>3181</v>
      </c>
      <c r="G245" s="661" t="s">
        <v>2831</v>
      </c>
      <c r="H245" s="661" t="s">
        <v>2832</v>
      </c>
      <c r="I245" s="663">
        <v>121.84</v>
      </c>
      <c r="J245" s="663">
        <v>5</v>
      </c>
      <c r="K245" s="664">
        <v>609.20000000000005</v>
      </c>
    </row>
    <row r="246" spans="1:11" ht="14.4" customHeight="1" x14ac:dyDescent="0.3">
      <c r="A246" s="659" t="s">
        <v>559</v>
      </c>
      <c r="B246" s="660" t="s">
        <v>1608</v>
      </c>
      <c r="C246" s="661" t="s">
        <v>573</v>
      </c>
      <c r="D246" s="662" t="s">
        <v>1610</v>
      </c>
      <c r="E246" s="661" t="s">
        <v>3180</v>
      </c>
      <c r="F246" s="662" t="s">
        <v>3181</v>
      </c>
      <c r="G246" s="661" t="s">
        <v>2833</v>
      </c>
      <c r="H246" s="661" t="s">
        <v>2834</v>
      </c>
      <c r="I246" s="663">
        <v>598</v>
      </c>
      <c r="J246" s="663">
        <v>10</v>
      </c>
      <c r="K246" s="664">
        <v>5980</v>
      </c>
    </row>
    <row r="247" spans="1:11" ht="14.4" customHeight="1" x14ac:dyDescent="0.3">
      <c r="A247" s="659" t="s">
        <v>559</v>
      </c>
      <c r="B247" s="660" t="s">
        <v>1608</v>
      </c>
      <c r="C247" s="661" t="s">
        <v>573</v>
      </c>
      <c r="D247" s="662" t="s">
        <v>1610</v>
      </c>
      <c r="E247" s="661" t="s">
        <v>3180</v>
      </c>
      <c r="F247" s="662" t="s">
        <v>3181</v>
      </c>
      <c r="G247" s="661" t="s">
        <v>2835</v>
      </c>
      <c r="H247" s="661" t="s">
        <v>2836</v>
      </c>
      <c r="I247" s="663">
        <v>338.95</v>
      </c>
      <c r="J247" s="663">
        <v>8</v>
      </c>
      <c r="K247" s="664">
        <v>2711.6</v>
      </c>
    </row>
    <row r="248" spans="1:11" ht="14.4" customHeight="1" x14ac:dyDescent="0.3">
      <c r="A248" s="659" t="s">
        <v>559</v>
      </c>
      <c r="B248" s="660" t="s">
        <v>1608</v>
      </c>
      <c r="C248" s="661" t="s">
        <v>573</v>
      </c>
      <c r="D248" s="662" t="s">
        <v>1610</v>
      </c>
      <c r="E248" s="661" t="s">
        <v>3180</v>
      </c>
      <c r="F248" s="662" t="s">
        <v>3181</v>
      </c>
      <c r="G248" s="661" t="s">
        <v>2837</v>
      </c>
      <c r="H248" s="661" t="s">
        <v>2838</v>
      </c>
      <c r="I248" s="663">
        <v>598</v>
      </c>
      <c r="J248" s="663">
        <v>10</v>
      </c>
      <c r="K248" s="664">
        <v>5980</v>
      </c>
    </row>
    <row r="249" spans="1:11" ht="14.4" customHeight="1" x14ac:dyDescent="0.3">
      <c r="A249" s="659" t="s">
        <v>559</v>
      </c>
      <c r="B249" s="660" t="s">
        <v>1608</v>
      </c>
      <c r="C249" s="661" t="s">
        <v>573</v>
      </c>
      <c r="D249" s="662" t="s">
        <v>1610</v>
      </c>
      <c r="E249" s="661" t="s">
        <v>3180</v>
      </c>
      <c r="F249" s="662" t="s">
        <v>3181</v>
      </c>
      <c r="G249" s="661" t="s">
        <v>2839</v>
      </c>
      <c r="H249" s="661" t="s">
        <v>2840</v>
      </c>
      <c r="I249" s="663">
        <v>121.84</v>
      </c>
      <c r="J249" s="663">
        <v>5</v>
      </c>
      <c r="K249" s="664">
        <v>609.20000000000005</v>
      </c>
    </row>
    <row r="250" spans="1:11" ht="14.4" customHeight="1" x14ac:dyDescent="0.3">
      <c r="A250" s="659" t="s">
        <v>559</v>
      </c>
      <c r="B250" s="660" t="s">
        <v>1608</v>
      </c>
      <c r="C250" s="661" t="s">
        <v>573</v>
      </c>
      <c r="D250" s="662" t="s">
        <v>1610</v>
      </c>
      <c r="E250" s="661" t="s">
        <v>3180</v>
      </c>
      <c r="F250" s="662" t="s">
        <v>3181</v>
      </c>
      <c r="G250" s="661" t="s">
        <v>2841</v>
      </c>
      <c r="H250" s="661" t="s">
        <v>2842</v>
      </c>
      <c r="I250" s="663">
        <v>830.3</v>
      </c>
      <c r="J250" s="663">
        <v>6</v>
      </c>
      <c r="K250" s="664">
        <v>4981.8</v>
      </c>
    </row>
    <row r="251" spans="1:11" ht="14.4" customHeight="1" x14ac:dyDescent="0.3">
      <c r="A251" s="659" t="s">
        <v>559</v>
      </c>
      <c r="B251" s="660" t="s">
        <v>1608</v>
      </c>
      <c r="C251" s="661" t="s">
        <v>573</v>
      </c>
      <c r="D251" s="662" t="s">
        <v>1610</v>
      </c>
      <c r="E251" s="661" t="s">
        <v>3180</v>
      </c>
      <c r="F251" s="662" t="s">
        <v>3181</v>
      </c>
      <c r="G251" s="661" t="s">
        <v>2843</v>
      </c>
      <c r="H251" s="661" t="s">
        <v>2844</v>
      </c>
      <c r="I251" s="663">
        <v>897</v>
      </c>
      <c r="J251" s="663">
        <v>16</v>
      </c>
      <c r="K251" s="664">
        <v>14352</v>
      </c>
    </row>
    <row r="252" spans="1:11" ht="14.4" customHeight="1" x14ac:dyDescent="0.3">
      <c r="A252" s="659" t="s">
        <v>559</v>
      </c>
      <c r="B252" s="660" t="s">
        <v>1608</v>
      </c>
      <c r="C252" s="661" t="s">
        <v>573</v>
      </c>
      <c r="D252" s="662" t="s">
        <v>1610</v>
      </c>
      <c r="E252" s="661" t="s">
        <v>3180</v>
      </c>
      <c r="F252" s="662" t="s">
        <v>3181</v>
      </c>
      <c r="G252" s="661" t="s">
        <v>2845</v>
      </c>
      <c r="H252" s="661" t="s">
        <v>2846</v>
      </c>
      <c r="I252" s="663">
        <v>598</v>
      </c>
      <c r="J252" s="663">
        <v>10</v>
      </c>
      <c r="K252" s="664">
        <v>5980</v>
      </c>
    </row>
    <row r="253" spans="1:11" ht="14.4" customHeight="1" x14ac:dyDescent="0.3">
      <c r="A253" s="659" t="s">
        <v>559</v>
      </c>
      <c r="B253" s="660" t="s">
        <v>1608</v>
      </c>
      <c r="C253" s="661" t="s">
        <v>573</v>
      </c>
      <c r="D253" s="662" t="s">
        <v>1610</v>
      </c>
      <c r="E253" s="661" t="s">
        <v>3180</v>
      </c>
      <c r="F253" s="662" t="s">
        <v>3181</v>
      </c>
      <c r="G253" s="661" t="s">
        <v>2847</v>
      </c>
      <c r="H253" s="661" t="s">
        <v>2848</v>
      </c>
      <c r="I253" s="663">
        <v>830.3</v>
      </c>
      <c r="J253" s="663">
        <v>20</v>
      </c>
      <c r="K253" s="664">
        <v>16606</v>
      </c>
    </row>
    <row r="254" spans="1:11" ht="14.4" customHeight="1" x14ac:dyDescent="0.3">
      <c r="A254" s="659" t="s">
        <v>559</v>
      </c>
      <c r="B254" s="660" t="s">
        <v>1608</v>
      </c>
      <c r="C254" s="661" t="s">
        <v>573</v>
      </c>
      <c r="D254" s="662" t="s">
        <v>1610</v>
      </c>
      <c r="E254" s="661" t="s">
        <v>3180</v>
      </c>
      <c r="F254" s="662" t="s">
        <v>3181</v>
      </c>
      <c r="G254" s="661" t="s">
        <v>2849</v>
      </c>
      <c r="H254" s="661" t="s">
        <v>2850</v>
      </c>
      <c r="I254" s="663">
        <v>165.53</v>
      </c>
      <c r="J254" s="663">
        <v>1</v>
      </c>
      <c r="K254" s="664">
        <v>165.53</v>
      </c>
    </row>
    <row r="255" spans="1:11" ht="14.4" customHeight="1" x14ac:dyDescent="0.3">
      <c r="A255" s="659" t="s">
        <v>559</v>
      </c>
      <c r="B255" s="660" t="s">
        <v>1608</v>
      </c>
      <c r="C255" s="661" t="s">
        <v>573</v>
      </c>
      <c r="D255" s="662" t="s">
        <v>1610</v>
      </c>
      <c r="E255" s="661" t="s">
        <v>3180</v>
      </c>
      <c r="F255" s="662" t="s">
        <v>3181</v>
      </c>
      <c r="G255" s="661" t="s">
        <v>2851</v>
      </c>
      <c r="H255" s="661" t="s">
        <v>2852</v>
      </c>
      <c r="I255" s="663">
        <v>598</v>
      </c>
      <c r="J255" s="663">
        <v>10</v>
      </c>
      <c r="K255" s="664">
        <v>5980</v>
      </c>
    </row>
    <row r="256" spans="1:11" ht="14.4" customHeight="1" x14ac:dyDescent="0.3">
      <c r="A256" s="659" t="s">
        <v>559</v>
      </c>
      <c r="B256" s="660" t="s">
        <v>1608</v>
      </c>
      <c r="C256" s="661" t="s">
        <v>573</v>
      </c>
      <c r="D256" s="662" t="s">
        <v>1610</v>
      </c>
      <c r="E256" s="661" t="s">
        <v>3180</v>
      </c>
      <c r="F256" s="662" t="s">
        <v>3181</v>
      </c>
      <c r="G256" s="661" t="s">
        <v>2853</v>
      </c>
      <c r="H256" s="661" t="s">
        <v>2854</v>
      </c>
      <c r="I256" s="663">
        <v>598</v>
      </c>
      <c r="J256" s="663">
        <v>10</v>
      </c>
      <c r="K256" s="664">
        <v>5980</v>
      </c>
    </row>
    <row r="257" spans="1:11" ht="14.4" customHeight="1" x14ac:dyDescent="0.3">
      <c r="A257" s="659" t="s">
        <v>559</v>
      </c>
      <c r="B257" s="660" t="s">
        <v>1608</v>
      </c>
      <c r="C257" s="661" t="s">
        <v>573</v>
      </c>
      <c r="D257" s="662" t="s">
        <v>1610</v>
      </c>
      <c r="E257" s="661" t="s">
        <v>3180</v>
      </c>
      <c r="F257" s="662" t="s">
        <v>3181</v>
      </c>
      <c r="G257" s="661" t="s">
        <v>2855</v>
      </c>
      <c r="H257" s="661" t="s">
        <v>2856</v>
      </c>
      <c r="I257" s="663">
        <v>598</v>
      </c>
      <c r="J257" s="663">
        <v>10</v>
      </c>
      <c r="K257" s="664">
        <v>5980</v>
      </c>
    </row>
    <row r="258" spans="1:11" ht="14.4" customHeight="1" x14ac:dyDescent="0.3">
      <c r="A258" s="659" t="s">
        <v>559</v>
      </c>
      <c r="B258" s="660" t="s">
        <v>1608</v>
      </c>
      <c r="C258" s="661" t="s">
        <v>573</v>
      </c>
      <c r="D258" s="662" t="s">
        <v>1610</v>
      </c>
      <c r="E258" s="661" t="s">
        <v>3180</v>
      </c>
      <c r="F258" s="662" t="s">
        <v>3181</v>
      </c>
      <c r="G258" s="661" t="s">
        <v>2857</v>
      </c>
      <c r="H258" s="661" t="s">
        <v>2858</v>
      </c>
      <c r="I258" s="663">
        <v>646.05999999999995</v>
      </c>
      <c r="J258" s="663">
        <v>16</v>
      </c>
      <c r="K258" s="664">
        <v>10337</v>
      </c>
    </row>
    <row r="259" spans="1:11" ht="14.4" customHeight="1" x14ac:dyDescent="0.3">
      <c r="A259" s="659" t="s">
        <v>559</v>
      </c>
      <c r="B259" s="660" t="s">
        <v>1608</v>
      </c>
      <c r="C259" s="661" t="s">
        <v>573</v>
      </c>
      <c r="D259" s="662" t="s">
        <v>1610</v>
      </c>
      <c r="E259" s="661" t="s">
        <v>3180</v>
      </c>
      <c r="F259" s="662" t="s">
        <v>3181</v>
      </c>
      <c r="G259" s="661" t="s">
        <v>2859</v>
      </c>
      <c r="H259" s="661" t="s">
        <v>2860</v>
      </c>
      <c r="I259" s="663">
        <v>156.09</v>
      </c>
      <c r="J259" s="663">
        <v>50</v>
      </c>
      <c r="K259" s="664">
        <v>7804.5</v>
      </c>
    </row>
    <row r="260" spans="1:11" ht="14.4" customHeight="1" x14ac:dyDescent="0.3">
      <c r="A260" s="659" t="s">
        <v>559</v>
      </c>
      <c r="B260" s="660" t="s">
        <v>1608</v>
      </c>
      <c r="C260" s="661" t="s">
        <v>573</v>
      </c>
      <c r="D260" s="662" t="s">
        <v>1610</v>
      </c>
      <c r="E260" s="661" t="s">
        <v>3180</v>
      </c>
      <c r="F260" s="662" t="s">
        <v>3181</v>
      </c>
      <c r="G260" s="661" t="s">
        <v>2861</v>
      </c>
      <c r="H260" s="661" t="s">
        <v>2862</v>
      </c>
      <c r="I260" s="663">
        <v>3870.9733333333334</v>
      </c>
      <c r="J260" s="663">
        <v>5</v>
      </c>
      <c r="K260" s="664">
        <v>19340.919999999998</v>
      </c>
    </row>
    <row r="261" spans="1:11" ht="14.4" customHeight="1" x14ac:dyDescent="0.3">
      <c r="A261" s="659" t="s">
        <v>559</v>
      </c>
      <c r="B261" s="660" t="s">
        <v>1608</v>
      </c>
      <c r="C261" s="661" t="s">
        <v>573</v>
      </c>
      <c r="D261" s="662" t="s">
        <v>1610</v>
      </c>
      <c r="E261" s="661" t="s">
        <v>3180</v>
      </c>
      <c r="F261" s="662" t="s">
        <v>3181</v>
      </c>
      <c r="G261" s="661" t="s">
        <v>2863</v>
      </c>
      <c r="H261" s="661" t="s">
        <v>2864</v>
      </c>
      <c r="I261" s="663">
        <v>3864.0349999999999</v>
      </c>
      <c r="J261" s="663">
        <v>5</v>
      </c>
      <c r="K261" s="664">
        <v>19320.2</v>
      </c>
    </row>
    <row r="262" spans="1:11" ht="14.4" customHeight="1" x14ac:dyDescent="0.3">
      <c r="A262" s="659" t="s">
        <v>559</v>
      </c>
      <c r="B262" s="660" t="s">
        <v>1608</v>
      </c>
      <c r="C262" s="661" t="s">
        <v>573</v>
      </c>
      <c r="D262" s="662" t="s">
        <v>1610</v>
      </c>
      <c r="E262" s="661" t="s">
        <v>3180</v>
      </c>
      <c r="F262" s="662" t="s">
        <v>3181</v>
      </c>
      <c r="G262" s="661" t="s">
        <v>2865</v>
      </c>
      <c r="H262" s="661" t="s">
        <v>2866</v>
      </c>
      <c r="I262" s="663">
        <v>1013.84</v>
      </c>
      <c r="J262" s="663">
        <v>1</v>
      </c>
      <c r="K262" s="664">
        <v>1013.84</v>
      </c>
    </row>
    <row r="263" spans="1:11" ht="14.4" customHeight="1" x14ac:dyDescent="0.3">
      <c r="A263" s="659" t="s">
        <v>559</v>
      </c>
      <c r="B263" s="660" t="s">
        <v>1608</v>
      </c>
      <c r="C263" s="661" t="s">
        <v>573</v>
      </c>
      <c r="D263" s="662" t="s">
        <v>1610</v>
      </c>
      <c r="E263" s="661" t="s">
        <v>3180</v>
      </c>
      <c r="F263" s="662" t="s">
        <v>3181</v>
      </c>
      <c r="G263" s="661" t="s">
        <v>2867</v>
      </c>
      <c r="H263" s="661" t="s">
        <v>2868</v>
      </c>
      <c r="I263" s="663">
        <v>486.75</v>
      </c>
      <c r="J263" s="663">
        <v>1</v>
      </c>
      <c r="K263" s="664">
        <v>486.75</v>
      </c>
    </row>
    <row r="264" spans="1:11" ht="14.4" customHeight="1" x14ac:dyDescent="0.3">
      <c r="A264" s="659" t="s">
        <v>559</v>
      </c>
      <c r="B264" s="660" t="s">
        <v>1608</v>
      </c>
      <c r="C264" s="661" t="s">
        <v>573</v>
      </c>
      <c r="D264" s="662" t="s">
        <v>1610</v>
      </c>
      <c r="E264" s="661" t="s">
        <v>3180</v>
      </c>
      <c r="F264" s="662" t="s">
        <v>3181</v>
      </c>
      <c r="G264" s="661" t="s">
        <v>2869</v>
      </c>
      <c r="H264" s="661" t="s">
        <v>2870</v>
      </c>
      <c r="I264" s="663">
        <v>1206.51</v>
      </c>
      <c r="J264" s="663">
        <v>2</v>
      </c>
      <c r="K264" s="664">
        <v>2413.0100000000002</v>
      </c>
    </row>
    <row r="265" spans="1:11" ht="14.4" customHeight="1" x14ac:dyDescent="0.3">
      <c r="A265" s="659" t="s">
        <v>559</v>
      </c>
      <c r="B265" s="660" t="s">
        <v>1608</v>
      </c>
      <c r="C265" s="661" t="s">
        <v>573</v>
      </c>
      <c r="D265" s="662" t="s">
        <v>1610</v>
      </c>
      <c r="E265" s="661" t="s">
        <v>3180</v>
      </c>
      <c r="F265" s="662" t="s">
        <v>3181</v>
      </c>
      <c r="G265" s="661" t="s">
        <v>2871</v>
      </c>
      <c r="H265" s="661" t="s">
        <v>2872</v>
      </c>
      <c r="I265" s="663">
        <v>433.97</v>
      </c>
      <c r="J265" s="663">
        <v>1</v>
      </c>
      <c r="K265" s="664">
        <v>433.97</v>
      </c>
    </row>
    <row r="266" spans="1:11" ht="14.4" customHeight="1" x14ac:dyDescent="0.3">
      <c r="A266" s="659" t="s">
        <v>559</v>
      </c>
      <c r="B266" s="660" t="s">
        <v>1608</v>
      </c>
      <c r="C266" s="661" t="s">
        <v>573</v>
      </c>
      <c r="D266" s="662" t="s">
        <v>1610</v>
      </c>
      <c r="E266" s="661" t="s">
        <v>3180</v>
      </c>
      <c r="F266" s="662" t="s">
        <v>3181</v>
      </c>
      <c r="G266" s="661" t="s">
        <v>2873</v>
      </c>
      <c r="H266" s="661" t="s">
        <v>2874</v>
      </c>
      <c r="I266" s="663">
        <v>3949</v>
      </c>
      <c r="J266" s="663">
        <v>1</v>
      </c>
      <c r="K266" s="664">
        <v>3949</v>
      </c>
    </row>
    <row r="267" spans="1:11" ht="14.4" customHeight="1" x14ac:dyDescent="0.3">
      <c r="A267" s="659" t="s">
        <v>559</v>
      </c>
      <c r="B267" s="660" t="s">
        <v>1608</v>
      </c>
      <c r="C267" s="661" t="s">
        <v>573</v>
      </c>
      <c r="D267" s="662" t="s">
        <v>1610</v>
      </c>
      <c r="E267" s="661" t="s">
        <v>3186</v>
      </c>
      <c r="F267" s="662" t="s">
        <v>3187</v>
      </c>
      <c r="G267" s="661" t="s">
        <v>2607</v>
      </c>
      <c r="H267" s="661" t="s">
        <v>2608</v>
      </c>
      <c r="I267" s="663">
        <v>46.03</v>
      </c>
      <c r="J267" s="663">
        <v>540</v>
      </c>
      <c r="K267" s="664">
        <v>24857.729999999996</v>
      </c>
    </row>
    <row r="268" spans="1:11" ht="14.4" customHeight="1" x14ac:dyDescent="0.3">
      <c r="A268" s="659" t="s">
        <v>559</v>
      </c>
      <c r="B268" s="660" t="s">
        <v>1608</v>
      </c>
      <c r="C268" s="661" t="s">
        <v>573</v>
      </c>
      <c r="D268" s="662" t="s">
        <v>1610</v>
      </c>
      <c r="E268" s="661" t="s">
        <v>3186</v>
      </c>
      <c r="F268" s="662" t="s">
        <v>3187</v>
      </c>
      <c r="G268" s="661" t="s">
        <v>2607</v>
      </c>
      <c r="H268" s="661" t="s">
        <v>2609</v>
      </c>
      <c r="I268" s="663">
        <v>46.03</v>
      </c>
      <c r="J268" s="663">
        <v>396</v>
      </c>
      <c r="K268" s="664">
        <v>18228.79</v>
      </c>
    </row>
    <row r="269" spans="1:11" ht="14.4" customHeight="1" x14ac:dyDescent="0.3">
      <c r="A269" s="659" t="s">
        <v>559</v>
      </c>
      <c r="B269" s="660" t="s">
        <v>1608</v>
      </c>
      <c r="C269" s="661" t="s">
        <v>573</v>
      </c>
      <c r="D269" s="662" t="s">
        <v>1610</v>
      </c>
      <c r="E269" s="661" t="s">
        <v>3186</v>
      </c>
      <c r="F269" s="662" t="s">
        <v>3187</v>
      </c>
      <c r="G269" s="661" t="s">
        <v>2613</v>
      </c>
      <c r="H269" s="661" t="s">
        <v>2614</v>
      </c>
      <c r="I269" s="663">
        <v>69.92</v>
      </c>
      <c r="J269" s="663">
        <v>96</v>
      </c>
      <c r="K269" s="664">
        <v>6711.99</v>
      </c>
    </row>
    <row r="270" spans="1:11" ht="14.4" customHeight="1" x14ac:dyDescent="0.3">
      <c r="A270" s="659" t="s">
        <v>559</v>
      </c>
      <c r="B270" s="660" t="s">
        <v>1608</v>
      </c>
      <c r="C270" s="661" t="s">
        <v>573</v>
      </c>
      <c r="D270" s="662" t="s">
        <v>1610</v>
      </c>
      <c r="E270" s="661" t="s">
        <v>3186</v>
      </c>
      <c r="F270" s="662" t="s">
        <v>3187</v>
      </c>
      <c r="G270" s="661" t="s">
        <v>2875</v>
      </c>
      <c r="H270" s="661" t="s">
        <v>2876</v>
      </c>
      <c r="I270" s="663">
        <v>32.94</v>
      </c>
      <c r="J270" s="663">
        <v>72</v>
      </c>
      <c r="K270" s="664">
        <v>2371.9899999999998</v>
      </c>
    </row>
    <row r="271" spans="1:11" ht="14.4" customHeight="1" x14ac:dyDescent="0.3">
      <c r="A271" s="659" t="s">
        <v>559</v>
      </c>
      <c r="B271" s="660" t="s">
        <v>1608</v>
      </c>
      <c r="C271" s="661" t="s">
        <v>573</v>
      </c>
      <c r="D271" s="662" t="s">
        <v>1610</v>
      </c>
      <c r="E271" s="661" t="s">
        <v>3186</v>
      </c>
      <c r="F271" s="662" t="s">
        <v>3187</v>
      </c>
      <c r="G271" s="661" t="s">
        <v>2615</v>
      </c>
      <c r="H271" s="661" t="s">
        <v>2877</v>
      </c>
      <c r="I271" s="663">
        <v>33.5</v>
      </c>
      <c r="J271" s="663">
        <v>108</v>
      </c>
      <c r="K271" s="664">
        <v>3617.98</v>
      </c>
    </row>
    <row r="272" spans="1:11" ht="14.4" customHeight="1" x14ac:dyDescent="0.3">
      <c r="A272" s="659" t="s">
        <v>559</v>
      </c>
      <c r="B272" s="660" t="s">
        <v>1608</v>
      </c>
      <c r="C272" s="661" t="s">
        <v>573</v>
      </c>
      <c r="D272" s="662" t="s">
        <v>1610</v>
      </c>
      <c r="E272" s="661" t="s">
        <v>3186</v>
      </c>
      <c r="F272" s="662" t="s">
        <v>3187</v>
      </c>
      <c r="G272" s="661" t="s">
        <v>2878</v>
      </c>
      <c r="H272" s="661" t="s">
        <v>2879</v>
      </c>
      <c r="I272" s="663">
        <v>69.92</v>
      </c>
      <c r="J272" s="663">
        <v>96</v>
      </c>
      <c r="K272" s="664">
        <v>6711.99</v>
      </c>
    </row>
    <row r="273" spans="1:11" ht="14.4" customHeight="1" x14ac:dyDescent="0.3">
      <c r="A273" s="659" t="s">
        <v>559</v>
      </c>
      <c r="B273" s="660" t="s">
        <v>1608</v>
      </c>
      <c r="C273" s="661" t="s">
        <v>573</v>
      </c>
      <c r="D273" s="662" t="s">
        <v>1610</v>
      </c>
      <c r="E273" s="661" t="s">
        <v>3186</v>
      </c>
      <c r="F273" s="662" t="s">
        <v>3187</v>
      </c>
      <c r="G273" s="661" t="s">
        <v>2880</v>
      </c>
      <c r="H273" s="661" t="s">
        <v>2881</v>
      </c>
      <c r="I273" s="663">
        <v>36.74</v>
      </c>
      <c r="J273" s="663">
        <v>72</v>
      </c>
      <c r="K273" s="664">
        <v>2645</v>
      </c>
    </row>
    <row r="274" spans="1:11" ht="14.4" customHeight="1" x14ac:dyDescent="0.3">
      <c r="A274" s="659" t="s">
        <v>559</v>
      </c>
      <c r="B274" s="660" t="s">
        <v>1608</v>
      </c>
      <c r="C274" s="661" t="s">
        <v>573</v>
      </c>
      <c r="D274" s="662" t="s">
        <v>1610</v>
      </c>
      <c r="E274" s="661" t="s">
        <v>3188</v>
      </c>
      <c r="F274" s="662" t="s">
        <v>3189</v>
      </c>
      <c r="G274" s="661" t="s">
        <v>2617</v>
      </c>
      <c r="H274" s="661" t="s">
        <v>2618</v>
      </c>
      <c r="I274" s="663">
        <v>0.30099999999999999</v>
      </c>
      <c r="J274" s="663">
        <v>5300</v>
      </c>
      <c r="K274" s="664">
        <v>1595</v>
      </c>
    </row>
    <row r="275" spans="1:11" ht="14.4" customHeight="1" x14ac:dyDescent="0.3">
      <c r="A275" s="659" t="s">
        <v>559</v>
      </c>
      <c r="B275" s="660" t="s">
        <v>1608</v>
      </c>
      <c r="C275" s="661" t="s">
        <v>573</v>
      </c>
      <c r="D275" s="662" t="s">
        <v>1610</v>
      </c>
      <c r="E275" s="661" t="s">
        <v>3188</v>
      </c>
      <c r="F275" s="662" t="s">
        <v>3189</v>
      </c>
      <c r="G275" s="661" t="s">
        <v>2619</v>
      </c>
      <c r="H275" s="661" t="s">
        <v>2620</v>
      </c>
      <c r="I275" s="663">
        <v>0.30499999999999999</v>
      </c>
      <c r="J275" s="663">
        <v>1400</v>
      </c>
      <c r="K275" s="664">
        <v>429</v>
      </c>
    </row>
    <row r="276" spans="1:11" ht="14.4" customHeight="1" x14ac:dyDescent="0.3">
      <c r="A276" s="659" t="s">
        <v>559</v>
      </c>
      <c r="B276" s="660" t="s">
        <v>1608</v>
      </c>
      <c r="C276" s="661" t="s">
        <v>573</v>
      </c>
      <c r="D276" s="662" t="s">
        <v>1610</v>
      </c>
      <c r="E276" s="661" t="s">
        <v>3190</v>
      </c>
      <c r="F276" s="662" t="s">
        <v>3191</v>
      </c>
      <c r="G276" s="661" t="s">
        <v>2628</v>
      </c>
      <c r="H276" s="661" t="s">
        <v>2629</v>
      </c>
      <c r="I276" s="663">
        <v>1.22</v>
      </c>
      <c r="J276" s="663">
        <v>1300</v>
      </c>
      <c r="K276" s="664">
        <v>1584.68</v>
      </c>
    </row>
    <row r="277" spans="1:11" ht="14.4" customHeight="1" x14ac:dyDescent="0.3">
      <c r="A277" s="659" t="s">
        <v>559</v>
      </c>
      <c r="B277" s="660" t="s">
        <v>1608</v>
      </c>
      <c r="C277" s="661" t="s">
        <v>573</v>
      </c>
      <c r="D277" s="662" t="s">
        <v>1610</v>
      </c>
      <c r="E277" s="661" t="s">
        <v>3190</v>
      </c>
      <c r="F277" s="662" t="s">
        <v>3191</v>
      </c>
      <c r="G277" s="661" t="s">
        <v>2630</v>
      </c>
      <c r="H277" s="661" t="s">
        <v>2631</v>
      </c>
      <c r="I277" s="663">
        <v>0.81</v>
      </c>
      <c r="J277" s="663">
        <v>4000</v>
      </c>
      <c r="K277" s="664">
        <v>3228.4300000000003</v>
      </c>
    </row>
    <row r="278" spans="1:11" ht="14.4" customHeight="1" x14ac:dyDescent="0.3">
      <c r="A278" s="659" t="s">
        <v>559</v>
      </c>
      <c r="B278" s="660" t="s">
        <v>1608</v>
      </c>
      <c r="C278" s="661" t="s">
        <v>573</v>
      </c>
      <c r="D278" s="662" t="s">
        <v>1610</v>
      </c>
      <c r="E278" s="661" t="s">
        <v>3190</v>
      </c>
      <c r="F278" s="662" t="s">
        <v>3191</v>
      </c>
      <c r="G278" s="661" t="s">
        <v>2630</v>
      </c>
      <c r="H278" s="661" t="s">
        <v>2632</v>
      </c>
      <c r="I278" s="663">
        <v>0.81</v>
      </c>
      <c r="J278" s="663">
        <v>4000</v>
      </c>
      <c r="K278" s="664">
        <v>3228</v>
      </c>
    </row>
    <row r="279" spans="1:11" ht="14.4" customHeight="1" x14ac:dyDescent="0.3">
      <c r="A279" s="659" t="s">
        <v>559</v>
      </c>
      <c r="B279" s="660" t="s">
        <v>1608</v>
      </c>
      <c r="C279" s="661" t="s">
        <v>573</v>
      </c>
      <c r="D279" s="662" t="s">
        <v>1610</v>
      </c>
      <c r="E279" s="661" t="s">
        <v>3190</v>
      </c>
      <c r="F279" s="662" t="s">
        <v>3191</v>
      </c>
      <c r="G279" s="661" t="s">
        <v>2882</v>
      </c>
      <c r="H279" s="661" t="s">
        <v>2883</v>
      </c>
      <c r="I279" s="663">
        <v>0.81000000000000016</v>
      </c>
      <c r="J279" s="663">
        <v>14000</v>
      </c>
      <c r="K279" s="664">
        <v>11299.179999999998</v>
      </c>
    </row>
    <row r="280" spans="1:11" ht="14.4" customHeight="1" x14ac:dyDescent="0.3">
      <c r="A280" s="659" t="s">
        <v>559</v>
      </c>
      <c r="B280" s="660" t="s">
        <v>1608</v>
      </c>
      <c r="C280" s="661" t="s">
        <v>573</v>
      </c>
      <c r="D280" s="662" t="s">
        <v>1610</v>
      </c>
      <c r="E280" s="661" t="s">
        <v>3190</v>
      </c>
      <c r="F280" s="662" t="s">
        <v>3191</v>
      </c>
      <c r="G280" s="661" t="s">
        <v>2635</v>
      </c>
      <c r="H280" s="661" t="s">
        <v>2636</v>
      </c>
      <c r="I280" s="663">
        <v>0.77</v>
      </c>
      <c r="J280" s="663">
        <v>1000</v>
      </c>
      <c r="K280" s="664">
        <v>770</v>
      </c>
    </row>
    <row r="281" spans="1:11" ht="14.4" customHeight="1" x14ac:dyDescent="0.3">
      <c r="A281" s="659" t="s">
        <v>559</v>
      </c>
      <c r="B281" s="660" t="s">
        <v>1608</v>
      </c>
      <c r="C281" s="661" t="s">
        <v>573</v>
      </c>
      <c r="D281" s="662" t="s">
        <v>1610</v>
      </c>
      <c r="E281" s="661" t="s">
        <v>3190</v>
      </c>
      <c r="F281" s="662" t="s">
        <v>3191</v>
      </c>
      <c r="G281" s="661" t="s">
        <v>2637</v>
      </c>
      <c r="H281" s="661" t="s">
        <v>2638</v>
      </c>
      <c r="I281" s="663">
        <v>0.81</v>
      </c>
      <c r="J281" s="663">
        <v>2000</v>
      </c>
      <c r="K281" s="664">
        <v>1614.1</v>
      </c>
    </row>
    <row r="282" spans="1:11" ht="14.4" customHeight="1" x14ac:dyDescent="0.3">
      <c r="A282" s="659" t="s">
        <v>559</v>
      </c>
      <c r="B282" s="660" t="s">
        <v>1608</v>
      </c>
      <c r="C282" s="661" t="s">
        <v>573</v>
      </c>
      <c r="D282" s="662" t="s">
        <v>1610</v>
      </c>
      <c r="E282" s="661" t="s">
        <v>3190</v>
      </c>
      <c r="F282" s="662" t="s">
        <v>3191</v>
      </c>
      <c r="G282" s="661" t="s">
        <v>2884</v>
      </c>
      <c r="H282" s="661" t="s">
        <v>2885</v>
      </c>
      <c r="I282" s="663">
        <v>0.79</v>
      </c>
      <c r="J282" s="663">
        <v>1000</v>
      </c>
      <c r="K282" s="664">
        <v>786.5</v>
      </c>
    </row>
    <row r="283" spans="1:11" ht="14.4" customHeight="1" x14ac:dyDescent="0.3">
      <c r="A283" s="659" t="s">
        <v>559</v>
      </c>
      <c r="B283" s="660" t="s">
        <v>1608</v>
      </c>
      <c r="C283" s="661" t="s">
        <v>573</v>
      </c>
      <c r="D283" s="662" t="s">
        <v>1610</v>
      </c>
      <c r="E283" s="661" t="s">
        <v>3190</v>
      </c>
      <c r="F283" s="662" t="s">
        <v>3191</v>
      </c>
      <c r="G283" s="661" t="s">
        <v>2641</v>
      </c>
      <c r="H283" s="661" t="s">
        <v>2642</v>
      </c>
      <c r="I283" s="663">
        <v>0.71</v>
      </c>
      <c r="J283" s="663">
        <v>2000</v>
      </c>
      <c r="K283" s="664">
        <v>1420</v>
      </c>
    </row>
    <row r="284" spans="1:11" ht="14.4" customHeight="1" x14ac:dyDescent="0.3">
      <c r="A284" s="659" t="s">
        <v>559</v>
      </c>
      <c r="B284" s="660" t="s">
        <v>1608</v>
      </c>
      <c r="C284" s="661" t="s">
        <v>573</v>
      </c>
      <c r="D284" s="662" t="s">
        <v>1610</v>
      </c>
      <c r="E284" s="661" t="s">
        <v>3190</v>
      </c>
      <c r="F284" s="662" t="s">
        <v>3191</v>
      </c>
      <c r="G284" s="661" t="s">
        <v>2641</v>
      </c>
      <c r="H284" s="661" t="s">
        <v>2643</v>
      </c>
      <c r="I284" s="663">
        <v>0.71</v>
      </c>
      <c r="J284" s="663">
        <v>8800</v>
      </c>
      <c r="K284" s="664">
        <v>6248</v>
      </c>
    </row>
    <row r="285" spans="1:11" ht="14.4" customHeight="1" x14ac:dyDescent="0.3">
      <c r="A285" s="659" t="s">
        <v>559</v>
      </c>
      <c r="B285" s="660" t="s">
        <v>1608</v>
      </c>
      <c r="C285" s="661" t="s">
        <v>573</v>
      </c>
      <c r="D285" s="662" t="s">
        <v>1610</v>
      </c>
      <c r="E285" s="661" t="s">
        <v>3190</v>
      </c>
      <c r="F285" s="662" t="s">
        <v>3191</v>
      </c>
      <c r="G285" s="661" t="s">
        <v>2886</v>
      </c>
      <c r="H285" s="661" t="s">
        <v>2887</v>
      </c>
      <c r="I285" s="663">
        <v>0.71</v>
      </c>
      <c r="J285" s="663">
        <v>2000</v>
      </c>
      <c r="K285" s="664">
        <v>1420</v>
      </c>
    </row>
    <row r="286" spans="1:11" ht="14.4" customHeight="1" x14ac:dyDescent="0.3">
      <c r="A286" s="659" t="s">
        <v>559</v>
      </c>
      <c r="B286" s="660" t="s">
        <v>1608</v>
      </c>
      <c r="C286" s="661" t="s">
        <v>576</v>
      </c>
      <c r="D286" s="662" t="s">
        <v>1611</v>
      </c>
      <c r="E286" s="661" t="s">
        <v>3176</v>
      </c>
      <c r="F286" s="662" t="s">
        <v>3177</v>
      </c>
      <c r="G286" s="661" t="s">
        <v>2429</v>
      </c>
      <c r="H286" s="661" t="s">
        <v>2430</v>
      </c>
      <c r="I286" s="663">
        <v>260.3</v>
      </c>
      <c r="J286" s="663">
        <v>3</v>
      </c>
      <c r="K286" s="664">
        <v>780.90000000000009</v>
      </c>
    </row>
    <row r="287" spans="1:11" ht="14.4" customHeight="1" x14ac:dyDescent="0.3">
      <c r="A287" s="659" t="s">
        <v>559</v>
      </c>
      <c r="B287" s="660" t="s">
        <v>1608</v>
      </c>
      <c r="C287" s="661" t="s">
        <v>576</v>
      </c>
      <c r="D287" s="662" t="s">
        <v>1611</v>
      </c>
      <c r="E287" s="661" t="s">
        <v>3176</v>
      </c>
      <c r="F287" s="662" t="s">
        <v>3177</v>
      </c>
      <c r="G287" s="661" t="s">
        <v>2888</v>
      </c>
      <c r="H287" s="661" t="s">
        <v>2889</v>
      </c>
      <c r="I287" s="663">
        <v>0.39</v>
      </c>
      <c r="J287" s="663">
        <v>3000</v>
      </c>
      <c r="K287" s="664">
        <v>1170</v>
      </c>
    </row>
    <row r="288" spans="1:11" ht="14.4" customHeight="1" x14ac:dyDescent="0.3">
      <c r="A288" s="659" t="s">
        <v>559</v>
      </c>
      <c r="B288" s="660" t="s">
        <v>1608</v>
      </c>
      <c r="C288" s="661" t="s">
        <v>576</v>
      </c>
      <c r="D288" s="662" t="s">
        <v>1611</v>
      </c>
      <c r="E288" s="661" t="s">
        <v>3176</v>
      </c>
      <c r="F288" s="662" t="s">
        <v>3177</v>
      </c>
      <c r="G288" s="661" t="s">
        <v>2890</v>
      </c>
      <c r="H288" s="661" t="s">
        <v>2891</v>
      </c>
      <c r="I288" s="663">
        <v>3.02</v>
      </c>
      <c r="J288" s="663">
        <v>800</v>
      </c>
      <c r="K288" s="664">
        <v>2416</v>
      </c>
    </row>
    <row r="289" spans="1:11" ht="14.4" customHeight="1" x14ac:dyDescent="0.3">
      <c r="A289" s="659" t="s">
        <v>559</v>
      </c>
      <c r="B289" s="660" t="s">
        <v>1608</v>
      </c>
      <c r="C289" s="661" t="s">
        <v>576</v>
      </c>
      <c r="D289" s="662" t="s">
        <v>1611</v>
      </c>
      <c r="E289" s="661" t="s">
        <v>3176</v>
      </c>
      <c r="F289" s="662" t="s">
        <v>3177</v>
      </c>
      <c r="G289" s="661" t="s">
        <v>2892</v>
      </c>
      <c r="H289" s="661" t="s">
        <v>2893</v>
      </c>
      <c r="I289" s="663">
        <v>0.88</v>
      </c>
      <c r="J289" s="663">
        <v>1000</v>
      </c>
      <c r="K289" s="664">
        <v>880</v>
      </c>
    </row>
    <row r="290" spans="1:11" ht="14.4" customHeight="1" x14ac:dyDescent="0.3">
      <c r="A290" s="659" t="s">
        <v>559</v>
      </c>
      <c r="B290" s="660" t="s">
        <v>1608</v>
      </c>
      <c r="C290" s="661" t="s">
        <v>576</v>
      </c>
      <c r="D290" s="662" t="s">
        <v>1611</v>
      </c>
      <c r="E290" s="661" t="s">
        <v>3176</v>
      </c>
      <c r="F290" s="662" t="s">
        <v>3177</v>
      </c>
      <c r="G290" s="661" t="s">
        <v>2894</v>
      </c>
      <c r="H290" s="661" t="s">
        <v>2895</v>
      </c>
      <c r="I290" s="663">
        <v>0.28000000000000003</v>
      </c>
      <c r="J290" s="663">
        <v>3000</v>
      </c>
      <c r="K290" s="664">
        <v>840</v>
      </c>
    </row>
    <row r="291" spans="1:11" ht="14.4" customHeight="1" x14ac:dyDescent="0.3">
      <c r="A291" s="659" t="s">
        <v>559</v>
      </c>
      <c r="B291" s="660" t="s">
        <v>1608</v>
      </c>
      <c r="C291" s="661" t="s">
        <v>576</v>
      </c>
      <c r="D291" s="662" t="s">
        <v>1611</v>
      </c>
      <c r="E291" s="661" t="s">
        <v>3176</v>
      </c>
      <c r="F291" s="662" t="s">
        <v>3177</v>
      </c>
      <c r="G291" s="661" t="s">
        <v>2896</v>
      </c>
      <c r="H291" s="661" t="s">
        <v>2897</v>
      </c>
      <c r="I291" s="663">
        <v>0.23</v>
      </c>
      <c r="J291" s="663">
        <v>1000</v>
      </c>
      <c r="K291" s="664">
        <v>230</v>
      </c>
    </row>
    <row r="292" spans="1:11" ht="14.4" customHeight="1" x14ac:dyDescent="0.3">
      <c r="A292" s="659" t="s">
        <v>559</v>
      </c>
      <c r="B292" s="660" t="s">
        <v>1608</v>
      </c>
      <c r="C292" s="661" t="s">
        <v>576</v>
      </c>
      <c r="D292" s="662" t="s">
        <v>1611</v>
      </c>
      <c r="E292" s="661" t="s">
        <v>3176</v>
      </c>
      <c r="F292" s="662" t="s">
        <v>3177</v>
      </c>
      <c r="G292" s="661" t="s">
        <v>2437</v>
      </c>
      <c r="H292" s="661" t="s">
        <v>2438</v>
      </c>
      <c r="I292" s="663">
        <v>16.100000000000001</v>
      </c>
      <c r="J292" s="663">
        <v>1200</v>
      </c>
      <c r="K292" s="664">
        <v>19320</v>
      </c>
    </row>
    <row r="293" spans="1:11" ht="14.4" customHeight="1" x14ac:dyDescent="0.3">
      <c r="A293" s="659" t="s">
        <v>559</v>
      </c>
      <c r="B293" s="660" t="s">
        <v>1608</v>
      </c>
      <c r="C293" s="661" t="s">
        <v>576</v>
      </c>
      <c r="D293" s="662" t="s">
        <v>1611</v>
      </c>
      <c r="E293" s="661" t="s">
        <v>3176</v>
      </c>
      <c r="F293" s="662" t="s">
        <v>3177</v>
      </c>
      <c r="G293" s="661" t="s">
        <v>2443</v>
      </c>
      <c r="H293" s="661" t="s">
        <v>2444</v>
      </c>
      <c r="I293" s="663">
        <v>0.59499999999999997</v>
      </c>
      <c r="J293" s="663">
        <v>1000</v>
      </c>
      <c r="K293" s="664">
        <v>595</v>
      </c>
    </row>
    <row r="294" spans="1:11" ht="14.4" customHeight="1" x14ac:dyDescent="0.3">
      <c r="A294" s="659" t="s">
        <v>559</v>
      </c>
      <c r="B294" s="660" t="s">
        <v>1608</v>
      </c>
      <c r="C294" s="661" t="s">
        <v>576</v>
      </c>
      <c r="D294" s="662" t="s">
        <v>1611</v>
      </c>
      <c r="E294" s="661" t="s">
        <v>3176</v>
      </c>
      <c r="F294" s="662" t="s">
        <v>3177</v>
      </c>
      <c r="G294" s="661" t="s">
        <v>2898</v>
      </c>
      <c r="H294" s="661" t="s">
        <v>2899</v>
      </c>
      <c r="I294" s="663">
        <v>1.33</v>
      </c>
      <c r="J294" s="663">
        <v>1000</v>
      </c>
      <c r="K294" s="664">
        <v>1331</v>
      </c>
    </row>
    <row r="295" spans="1:11" ht="14.4" customHeight="1" x14ac:dyDescent="0.3">
      <c r="A295" s="659" t="s">
        <v>559</v>
      </c>
      <c r="B295" s="660" t="s">
        <v>1608</v>
      </c>
      <c r="C295" s="661" t="s">
        <v>576</v>
      </c>
      <c r="D295" s="662" t="s">
        <v>1611</v>
      </c>
      <c r="E295" s="661" t="s">
        <v>3176</v>
      </c>
      <c r="F295" s="662" t="s">
        <v>3177</v>
      </c>
      <c r="G295" s="661" t="s">
        <v>2447</v>
      </c>
      <c r="H295" s="661" t="s">
        <v>2448</v>
      </c>
      <c r="I295" s="663">
        <v>140.11000000000001</v>
      </c>
      <c r="J295" s="663">
        <v>30</v>
      </c>
      <c r="K295" s="664">
        <v>4203.28</v>
      </c>
    </row>
    <row r="296" spans="1:11" ht="14.4" customHeight="1" x14ac:dyDescent="0.3">
      <c r="A296" s="659" t="s">
        <v>559</v>
      </c>
      <c r="B296" s="660" t="s">
        <v>1608</v>
      </c>
      <c r="C296" s="661" t="s">
        <v>576</v>
      </c>
      <c r="D296" s="662" t="s">
        <v>1611</v>
      </c>
      <c r="E296" s="661" t="s">
        <v>3176</v>
      </c>
      <c r="F296" s="662" t="s">
        <v>3177</v>
      </c>
      <c r="G296" s="661" t="s">
        <v>2449</v>
      </c>
      <c r="H296" s="661" t="s">
        <v>2900</v>
      </c>
      <c r="I296" s="663">
        <v>13.01</v>
      </c>
      <c r="J296" s="663">
        <v>2</v>
      </c>
      <c r="K296" s="664">
        <v>26.02</v>
      </c>
    </row>
    <row r="297" spans="1:11" ht="14.4" customHeight="1" x14ac:dyDescent="0.3">
      <c r="A297" s="659" t="s">
        <v>559</v>
      </c>
      <c r="B297" s="660" t="s">
        <v>1608</v>
      </c>
      <c r="C297" s="661" t="s">
        <v>576</v>
      </c>
      <c r="D297" s="662" t="s">
        <v>1611</v>
      </c>
      <c r="E297" s="661" t="s">
        <v>3176</v>
      </c>
      <c r="F297" s="662" t="s">
        <v>3177</v>
      </c>
      <c r="G297" s="661" t="s">
        <v>2451</v>
      </c>
      <c r="H297" s="661" t="s">
        <v>2452</v>
      </c>
      <c r="I297" s="663">
        <v>28.155999999999999</v>
      </c>
      <c r="J297" s="663">
        <v>26</v>
      </c>
      <c r="K297" s="664">
        <v>732.9</v>
      </c>
    </row>
    <row r="298" spans="1:11" ht="14.4" customHeight="1" x14ac:dyDescent="0.3">
      <c r="A298" s="659" t="s">
        <v>559</v>
      </c>
      <c r="B298" s="660" t="s">
        <v>1608</v>
      </c>
      <c r="C298" s="661" t="s">
        <v>576</v>
      </c>
      <c r="D298" s="662" t="s">
        <v>1611</v>
      </c>
      <c r="E298" s="661" t="s">
        <v>3176</v>
      </c>
      <c r="F298" s="662" t="s">
        <v>3177</v>
      </c>
      <c r="G298" s="661" t="s">
        <v>2901</v>
      </c>
      <c r="H298" s="661" t="s">
        <v>2902</v>
      </c>
      <c r="I298" s="663">
        <v>1.29</v>
      </c>
      <c r="J298" s="663">
        <v>4800</v>
      </c>
      <c r="K298" s="664">
        <v>6192</v>
      </c>
    </row>
    <row r="299" spans="1:11" ht="14.4" customHeight="1" x14ac:dyDescent="0.3">
      <c r="A299" s="659" t="s">
        <v>559</v>
      </c>
      <c r="B299" s="660" t="s">
        <v>1608</v>
      </c>
      <c r="C299" s="661" t="s">
        <v>576</v>
      </c>
      <c r="D299" s="662" t="s">
        <v>1611</v>
      </c>
      <c r="E299" s="661" t="s">
        <v>3176</v>
      </c>
      <c r="F299" s="662" t="s">
        <v>3177</v>
      </c>
      <c r="G299" s="661" t="s">
        <v>2903</v>
      </c>
      <c r="H299" s="661" t="s">
        <v>2904</v>
      </c>
      <c r="I299" s="663">
        <v>1.1739999999999999</v>
      </c>
      <c r="J299" s="663">
        <v>6000</v>
      </c>
      <c r="K299" s="664">
        <v>7040</v>
      </c>
    </row>
    <row r="300" spans="1:11" ht="14.4" customHeight="1" x14ac:dyDescent="0.3">
      <c r="A300" s="659" t="s">
        <v>559</v>
      </c>
      <c r="B300" s="660" t="s">
        <v>1608</v>
      </c>
      <c r="C300" s="661" t="s">
        <v>576</v>
      </c>
      <c r="D300" s="662" t="s">
        <v>1611</v>
      </c>
      <c r="E300" s="661" t="s">
        <v>3176</v>
      </c>
      <c r="F300" s="662" t="s">
        <v>3177</v>
      </c>
      <c r="G300" s="661" t="s">
        <v>2453</v>
      </c>
      <c r="H300" s="661" t="s">
        <v>2454</v>
      </c>
      <c r="I300" s="663">
        <v>0.56000000000000005</v>
      </c>
      <c r="J300" s="663">
        <v>7500</v>
      </c>
      <c r="K300" s="664">
        <v>4200</v>
      </c>
    </row>
    <row r="301" spans="1:11" ht="14.4" customHeight="1" x14ac:dyDescent="0.3">
      <c r="A301" s="659" t="s">
        <v>559</v>
      </c>
      <c r="B301" s="660" t="s">
        <v>1608</v>
      </c>
      <c r="C301" s="661" t="s">
        <v>576</v>
      </c>
      <c r="D301" s="662" t="s">
        <v>1611</v>
      </c>
      <c r="E301" s="661" t="s">
        <v>3176</v>
      </c>
      <c r="F301" s="662" t="s">
        <v>3177</v>
      </c>
      <c r="G301" s="661" t="s">
        <v>2459</v>
      </c>
      <c r="H301" s="661" t="s">
        <v>2461</v>
      </c>
      <c r="I301" s="663">
        <v>0.86</v>
      </c>
      <c r="J301" s="663">
        <v>200</v>
      </c>
      <c r="K301" s="664">
        <v>172</v>
      </c>
    </row>
    <row r="302" spans="1:11" ht="14.4" customHeight="1" x14ac:dyDescent="0.3">
      <c r="A302" s="659" t="s">
        <v>559</v>
      </c>
      <c r="B302" s="660" t="s">
        <v>1608</v>
      </c>
      <c r="C302" s="661" t="s">
        <v>576</v>
      </c>
      <c r="D302" s="662" t="s">
        <v>1611</v>
      </c>
      <c r="E302" s="661" t="s">
        <v>3176</v>
      </c>
      <c r="F302" s="662" t="s">
        <v>3177</v>
      </c>
      <c r="G302" s="661" t="s">
        <v>2654</v>
      </c>
      <c r="H302" s="661" t="s">
        <v>2655</v>
      </c>
      <c r="I302" s="663">
        <v>5.0912500000000005</v>
      </c>
      <c r="J302" s="663">
        <v>1376</v>
      </c>
      <c r="K302" s="664">
        <v>7010.1900000000005</v>
      </c>
    </row>
    <row r="303" spans="1:11" ht="14.4" customHeight="1" x14ac:dyDescent="0.3">
      <c r="A303" s="659" t="s">
        <v>559</v>
      </c>
      <c r="B303" s="660" t="s">
        <v>1608</v>
      </c>
      <c r="C303" s="661" t="s">
        <v>576</v>
      </c>
      <c r="D303" s="662" t="s">
        <v>1611</v>
      </c>
      <c r="E303" s="661" t="s">
        <v>3176</v>
      </c>
      <c r="F303" s="662" t="s">
        <v>3177</v>
      </c>
      <c r="G303" s="661" t="s">
        <v>2656</v>
      </c>
      <c r="H303" s="661" t="s">
        <v>2657</v>
      </c>
      <c r="I303" s="663">
        <v>5.09</v>
      </c>
      <c r="J303" s="663">
        <v>1250</v>
      </c>
      <c r="K303" s="664">
        <v>6368.1299999999992</v>
      </c>
    </row>
    <row r="304" spans="1:11" ht="14.4" customHeight="1" x14ac:dyDescent="0.3">
      <c r="A304" s="659" t="s">
        <v>559</v>
      </c>
      <c r="B304" s="660" t="s">
        <v>1608</v>
      </c>
      <c r="C304" s="661" t="s">
        <v>576</v>
      </c>
      <c r="D304" s="662" t="s">
        <v>1611</v>
      </c>
      <c r="E304" s="661" t="s">
        <v>3176</v>
      </c>
      <c r="F304" s="662" t="s">
        <v>3177</v>
      </c>
      <c r="G304" s="661" t="s">
        <v>2905</v>
      </c>
      <c r="H304" s="661" t="s">
        <v>2906</v>
      </c>
      <c r="I304" s="663">
        <v>6.11</v>
      </c>
      <c r="J304" s="663">
        <v>130</v>
      </c>
      <c r="K304" s="664">
        <v>793.84999999999991</v>
      </c>
    </row>
    <row r="305" spans="1:11" ht="14.4" customHeight="1" x14ac:dyDescent="0.3">
      <c r="A305" s="659" t="s">
        <v>559</v>
      </c>
      <c r="B305" s="660" t="s">
        <v>1608</v>
      </c>
      <c r="C305" s="661" t="s">
        <v>576</v>
      </c>
      <c r="D305" s="662" t="s">
        <v>1611</v>
      </c>
      <c r="E305" s="661" t="s">
        <v>3176</v>
      </c>
      <c r="F305" s="662" t="s">
        <v>3177</v>
      </c>
      <c r="G305" s="661" t="s">
        <v>2474</v>
      </c>
      <c r="H305" s="661" t="s">
        <v>2658</v>
      </c>
      <c r="I305" s="663">
        <v>111.59</v>
      </c>
      <c r="J305" s="663">
        <v>70</v>
      </c>
      <c r="K305" s="664">
        <v>7811.3</v>
      </c>
    </row>
    <row r="306" spans="1:11" ht="14.4" customHeight="1" x14ac:dyDescent="0.3">
      <c r="A306" s="659" t="s">
        <v>559</v>
      </c>
      <c r="B306" s="660" t="s">
        <v>1608</v>
      </c>
      <c r="C306" s="661" t="s">
        <v>576</v>
      </c>
      <c r="D306" s="662" t="s">
        <v>1611</v>
      </c>
      <c r="E306" s="661" t="s">
        <v>3176</v>
      </c>
      <c r="F306" s="662" t="s">
        <v>3177</v>
      </c>
      <c r="G306" s="661" t="s">
        <v>2907</v>
      </c>
      <c r="H306" s="661" t="s">
        <v>2908</v>
      </c>
      <c r="I306" s="663">
        <v>0.19</v>
      </c>
      <c r="J306" s="663">
        <v>2400</v>
      </c>
      <c r="K306" s="664">
        <v>447.35</v>
      </c>
    </row>
    <row r="307" spans="1:11" ht="14.4" customHeight="1" x14ac:dyDescent="0.3">
      <c r="A307" s="659" t="s">
        <v>559</v>
      </c>
      <c r="B307" s="660" t="s">
        <v>1608</v>
      </c>
      <c r="C307" s="661" t="s">
        <v>576</v>
      </c>
      <c r="D307" s="662" t="s">
        <v>1611</v>
      </c>
      <c r="E307" s="661" t="s">
        <v>3176</v>
      </c>
      <c r="F307" s="662" t="s">
        <v>3177</v>
      </c>
      <c r="G307" s="661" t="s">
        <v>2909</v>
      </c>
      <c r="H307" s="661" t="s">
        <v>2910</v>
      </c>
      <c r="I307" s="663">
        <v>0.62</v>
      </c>
      <c r="J307" s="663">
        <v>27400</v>
      </c>
      <c r="K307" s="664">
        <v>17016</v>
      </c>
    </row>
    <row r="308" spans="1:11" ht="14.4" customHeight="1" x14ac:dyDescent="0.3">
      <c r="A308" s="659" t="s">
        <v>559</v>
      </c>
      <c r="B308" s="660" t="s">
        <v>1608</v>
      </c>
      <c r="C308" s="661" t="s">
        <v>576</v>
      </c>
      <c r="D308" s="662" t="s">
        <v>1611</v>
      </c>
      <c r="E308" s="661" t="s">
        <v>3178</v>
      </c>
      <c r="F308" s="662" t="s">
        <v>3179</v>
      </c>
      <c r="G308" s="661" t="s">
        <v>2661</v>
      </c>
      <c r="H308" s="661" t="s">
        <v>2662</v>
      </c>
      <c r="I308" s="663">
        <v>0.21</v>
      </c>
      <c r="J308" s="663">
        <v>400</v>
      </c>
      <c r="K308" s="664">
        <v>84</v>
      </c>
    </row>
    <row r="309" spans="1:11" ht="14.4" customHeight="1" x14ac:dyDescent="0.3">
      <c r="A309" s="659" t="s">
        <v>559</v>
      </c>
      <c r="B309" s="660" t="s">
        <v>1608</v>
      </c>
      <c r="C309" s="661" t="s">
        <v>576</v>
      </c>
      <c r="D309" s="662" t="s">
        <v>1611</v>
      </c>
      <c r="E309" s="661" t="s">
        <v>3178</v>
      </c>
      <c r="F309" s="662" t="s">
        <v>3179</v>
      </c>
      <c r="G309" s="661" t="s">
        <v>2482</v>
      </c>
      <c r="H309" s="661" t="s">
        <v>2483</v>
      </c>
      <c r="I309" s="663">
        <v>1.0900000000000001</v>
      </c>
      <c r="J309" s="663">
        <v>200</v>
      </c>
      <c r="K309" s="664">
        <v>218</v>
      </c>
    </row>
    <row r="310" spans="1:11" ht="14.4" customHeight="1" x14ac:dyDescent="0.3">
      <c r="A310" s="659" t="s">
        <v>559</v>
      </c>
      <c r="B310" s="660" t="s">
        <v>1608</v>
      </c>
      <c r="C310" s="661" t="s">
        <v>576</v>
      </c>
      <c r="D310" s="662" t="s">
        <v>1611</v>
      </c>
      <c r="E310" s="661" t="s">
        <v>3178</v>
      </c>
      <c r="F310" s="662" t="s">
        <v>3179</v>
      </c>
      <c r="G310" s="661" t="s">
        <v>2486</v>
      </c>
      <c r="H310" s="661" t="s">
        <v>2487</v>
      </c>
      <c r="I310" s="663">
        <v>0.44499999999999995</v>
      </c>
      <c r="J310" s="663">
        <v>2300</v>
      </c>
      <c r="K310" s="664">
        <v>1044</v>
      </c>
    </row>
    <row r="311" spans="1:11" ht="14.4" customHeight="1" x14ac:dyDescent="0.3">
      <c r="A311" s="659" t="s">
        <v>559</v>
      </c>
      <c r="B311" s="660" t="s">
        <v>1608</v>
      </c>
      <c r="C311" s="661" t="s">
        <v>576</v>
      </c>
      <c r="D311" s="662" t="s">
        <v>1611</v>
      </c>
      <c r="E311" s="661" t="s">
        <v>3178</v>
      </c>
      <c r="F311" s="662" t="s">
        <v>3179</v>
      </c>
      <c r="G311" s="661" t="s">
        <v>2488</v>
      </c>
      <c r="H311" s="661" t="s">
        <v>2489</v>
      </c>
      <c r="I311" s="663">
        <v>0.63</v>
      </c>
      <c r="J311" s="663">
        <v>5400</v>
      </c>
      <c r="K311" s="664">
        <v>3439</v>
      </c>
    </row>
    <row r="312" spans="1:11" ht="14.4" customHeight="1" x14ac:dyDescent="0.3">
      <c r="A312" s="659" t="s">
        <v>559</v>
      </c>
      <c r="B312" s="660" t="s">
        <v>1608</v>
      </c>
      <c r="C312" s="661" t="s">
        <v>576</v>
      </c>
      <c r="D312" s="662" t="s">
        <v>1611</v>
      </c>
      <c r="E312" s="661" t="s">
        <v>3178</v>
      </c>
      <c r="F312" s="662" t="s">
        <v>3179</v>
      </c>
      <c r="G312" s="661" t="s">
        <v>2911</v>
      </c>
      <c r="H312" s="661" t="s">
        <v>2912</v>
      </c>
      <c r="I312" s="663">
        <v>0.60333333333333339</v>
      </c>
      <c r="J312" s="663">
        <v>5000</v>
      </c>
      <c r="K312" s="664">
        <v>3005</v>
      </c>
    </row>
    <row r="313" spans="1:11" ht="14.4" customHeight="1" x14ac:dyDescent="0.3">
      <c r="A313" s="659" t="s">
        <v>559</v>
      </c>
      <c r="B313" s="660" t="s">
        <v>1608</v>
      </c>
      <c r="C313" s="661" t="s">
        <v>576</v>
      </c>
      <c r="D313" s="662" t="s">
        <v>1611</v>
      </c>
      <c r="E313" s="661" t="s">
        <v>3178</v>
      </c>
      <c r="F313" s="662" t="s">
        <v>3179</v>
      </c>
      <c r="G313" s="661" t="s">
        <v>2522</v>
      </c>
      <c r="H313" s="661" t="s">
        <v>2523</v>
      </c>
      <c r="I313" s="663">
        <v>2.9066666666666667</v>
      </c>
      <c r="J313" s="663">
        <v>600</v>
      </c>
      <c r="K313" s="664">
        <v>1744</v>
      </c>
    </row>
    <row r="314" spans="1:11" ht="14.4" customHeight="1" x14ac:dyDescent="0.3">
      <c r="A314" s="659" t="s">
        <v>559</v>
      </c>
      <c r="B314" s="660" t="s">
        <v>1608</v>
      </c>
      <c r="C314" s="661" t="s">
        <v>576</v>
      </c>
      <c r="D314" s="662" t="s">
        <v>1611</v>
      </c>
      <c r="E314" s="661" t="s">
        <v>3178</v>
      </c>
      <c r="F314" s="662" t="s">
        <v>3179</v>
      </c>
      <c r="G314" s="661" t="s">
        <v>2536</v>
      </c>
      <c r="H314" s="661" t="s">
        <v>2537</v>
      </c>
      <c r="I314" s="663">
        <v>12.106</v>
      </c>
      <c r="J314" s="663">
        <v>60</v>
      </c>
      <c r="K314" s="664">
        <v>726.4</v>
      </c>
    </row>
    <row r="315" spans="1:11" ht="14.4" customHeight="1" x14ac:dyDescent="0.3">
      <c r="A315" s="659" t="s">
        <v>559</v>
      </c>
      <c r="B315" s="660" t="s">
        <v>1608</v>
      </c>
      <c r="C315" s="661" t="s">
        <v>576</v>
      </c>
      <c r="D315" s="662" t="s">
        <v>1611</v>
      </c>
      <c r="E315" s="661" t="s">
        <v>3178</v>
      </c>
      <c r="F315" s="662" t="s">
        <v>3179</v>
      </c>
      <c r="G315" s="661" t="s">
        <v>2584</v>
      </c>
      <c r="H315" s="661" t="s">
        <v>2586</v>
      </c>
      <c r="I315" s="663">
        <v>9.6</v>
      </c>
      <c r="J315" s="663">
        <v>200</v>
      </c>
      <c r="K315" s="664">
        <v>1920</v>
      </c>
    </row>
    <row r="316" spans="1:11" ht="14.4" customHeight="1" x14ac:dyDescent="0.3">
      <c r="A316" s="659" t="s">
        <v>559</v>
      </c>
      <c r="B316" s="660" t="s">
        <v>1608</v>
      </c>
      <c r="C316" s="661" t="s">
        <v>576</v>
      </c>
      <c r="D316" s="662" t="s">
        <v>1611</v>
      </c>
      <c r="E316" s="661" t="s">
        <v>3180</v>
      </c>
      <c r="F316" s="662" t="s">
        <v>3181</v>
      </c>
      <c r="G316" s="661" t="s">
        <v>2913</v>
      </c>
      <c r="H316" s="661" t="s">
        <v>2914</v>
      </c>
      <c r="I316" s="663">
        <v>261.11</v>
      </c>
      <c r="J316" s="663">
        <v>2</v>
      </c>
      <c r="K316" s="664">
        <v>522.22</v>
      </c>
    </row>
    <row r="317" spans="1:11" ht="14.4" customHeight="1" x14ac:dyDescent="0.3">
      <c r="A317" s="659" t="s">
        <v>559</v>
      </c>
      <c r="B317" s="660" t="s">
        <v>1608</v>
      </c>
      <c r="C317" s="661" t="s">
        <v>576</v>
      </c>
      <c r="D317" s="662" t="s">
        <v>1611</v>
      </c>
      <c r="E317" s="661" t="s">
        <v>3180</v>
      </c>
      <c r="F317" s="662" t="s">
        <v>3181</v>
      </c>
      <c r="G317" s="661" t="s">
        <v>2915</v>
      </c>
      <c r="H317" s="661" t="s">
        <v>2916</v>
      </c>
      <c r="I317" s="663">
        <v>261.11</v>
      </c>
      <c r="J317" s="663">
        <v>3</v>
      </c>
      <c r="K317" s="664">
        <v>783.33</v>
      </c>
    </row>
    <row r="318" spans="1:11" ht="14.4" customHeight="1" x14ac:dyDescent="0.3">
      <c r="A318" s="659" t="s">
        <v>559</v>
      </c>
      <c r="B318" s="660" t="s">
        <v>1608</v>
      </c>
      <c r="C318" s="661" t="s">
        <v>576</v>
      </c>
      <c r="D318" s="662" t="s">
        <v>1611</v>
      </c>
      <c r="E318" s="661" t="s">
        <v>3180</v>
      </c>
      <c r="F318" s="662" t="s">
        <v>3181</v>
      </c>
      <c r="G318" s="661" t="s">
        <v>2699</v>
      </c>
      <c r="H318" s="661" t="s">
        <v>2700</v>
      </c>
      <c r="I318" s="663">
        <v>275.86</v>
      </c>
      <c r="J318" s="663">
        <v>1</v>
      </c>
      <c r="K318" s="664">
        <v>275.86</v>
      </c>
    </row>
    <row r="319" spans="1:11" ht="14.4" customHeight="1" x14ac:dyDescent="0.3">
      <c r="A319" s="659" t="s">
        <v>559</v>
      </c>
      <c r="B319" s="660" t="s">
        <v>1608</v>
      </c>
      <c r="C319" s="661" t="s">
        <v>576</v>
      </c>
      <c r="D319" s="662" t="s">
        <v>1611</v>
      </c>
      <c r="E319" s="661" t="s">
        <v>3180</v>
      </c>
      <c r="F319" s="662" t="s">
        <v>3181</v>
      </c>
      <c r="G319" s="661" t="s">
        <v>2917</v>
      </c>
      <c r="H319" s="661" t="s">
        <v>2918</v>
      </c>
      <c r="I319" s="663">
        <v>172.41333333333333</v>
      </c>
      <c r="J319" s="663">
        <v>120</v>
      </c>
      <c r="K319" s="664">
        <v>20810.98</v>
      </c>
    </row>
    <row r="320" spans="1:11" ht="14.4" customHeight="1" x14ac:dyDescent="0.3">
      <c r="A320" s="659" t="s">
        <v>559</v>
      </c>
      <c r="B320" s="660" t="s">
        <v>1608</v>
      </c>
      <c r="C320" s="661" t="s">
        <v>576</v>
      </c>
      <c r="D320" s="662" t="s">
        <v>1611</v>
      </c>
      <c r="E320" s="661" t="s">
        <v>3180</v>
      </c>
      <c r="F320" s="662" t="s">
        <v>3181</v>
      </c>
      <c r="G320" s="661" t="s">
        <v>2919</v>
      </c>
      <c r="H320" s="661" t="s">
        <v>2920</v>
      </c>
      <c r="I320" s="663">
        <v>1.19</v>
      </c>
      <c r="J320" s="663">
        <v>3400</v>
      </c>
      <c r="K320" s="664">
        <v>4031.3500000000004</v>
      </c>
    </row>
    <row r="321" spans="1:11" ht="14.4" customHeight="1" x14ac:dyDescent="0.3">
      <c r="A321" s="659" t="s">
        <v>559</v>
      </c>
      <c r="B321" s="660" t="s">
        <v>1608</v>
      </c>
      <c r="C321" s="661" t="s">
        <v>576</v>
      </c>
      <c r="D321" s="662" t="s">
        <v>1611</v>
      </c>
      <c r="E321" s="661" t="s">
        <v>3180</v>
      </c>
      <c r="F321" s="662" t="s">
        <v>3181</v>
      </c>
      <c r="G321" s="661" t="s">
        <v>2707</v>
      </c>
      <c r="H321" s="661" t="s">
        <v>2708</v>
      </c>
      <c r="I321" s="663">
        <v>44.77</v>
      </c>
      <c r="J321" s="663">
        <v>150</v>
      </c>
      <c r="K321" s="664">
        <v>6715.5</v>
      </c>
    </row>
    <row r="322" spans="1:11" ht="14.4" customHeight="1" x14ac:dyDescent="0.3">
      <c r="A322" s="659" t="s">
        <v>559</v>
      </c>
      <c r="B322" s="660" t="s">
        <v>1608</v>
      </c>
      <c r="C322" s="661" t="s">
        <v>576</v>
      </c>
      <c r="D322" s="662" t="s">
        <v>1611</v>
      </c>
      <c r="E322" s="661" t="s">
        <v>3180</v>
      </c>
      <c r="F322" s="662" t="s">
        <v>3181</v>
      </c>
      <c r="G322" s="661" t="s">
        <v>2597</v>
      </c>
      <c r="H322" s="661" t="s">
        <v>2598</v>
      </c>
      <c r="I322" s="663">
        <v>161.5</v>
      </c>
      <c r="J322" s="663">
        <v>6</v>
      </c>
      <c r="K322" s="664">
        <v>969</v>
      </c>
    </row>
    <row r="323" spans="1:11" ht="14.4" customHeight="1" x14ac:dyDescent="0.3">
      <c r="A323" s="659" t="s">
        <v>559</v>
      </c>
      <c r="B323" s="660" t="s">
        <v>1608</v>
      </c>
      <c r="C323" s="661" t="s">
        <v>576</v>
      </c>
      <c r="D323" s="662" t="s">
        <v>1611</v>
      </c>
      <c r="E323" s="661" t="s">
        <v>3180</v>
      </c>
      <c r="F323" s="662" t="s">
        <v>3181</v>
      </c>
      <c r="G323" s="661" t="s">
        <v>2715</v>
      </c>
      <c r="H323" s="661" t="s">
        <v>2716</v>
      </c>
      <c r="I323" s="663">
        <v>1122.875</v>
      </c>
      <c r="J323" s="663">
        <v>5</v>
      </c>
      <c r="K323" s="664">
        <v>5614.37</v>
      </c>
    </row>
    <row r="324" spans="1:11" ht="14.4" customHeight="1" x14ac:dyDescent="0.3">
      <c r="A324" s="659" t="s">
        <v>559</v>
      </c>
      <c r="B324" s="660" t="s">
        <v>1608</v>
      </c>
      <c r="C324" s="661" t="s">
        <v>576</v>
      </c>
      <c r="D324" s="662" t="s">
        <v>1611</v>
      </c>
      <c r="E324" s="661" t="s">
        <v>3180</v>
      </c>
      <c r="F324" s="662" t="s">
        <v>3181</v>
      </c>
      <c r="G324" s="661" t="s">
        <v>2921</v>
      </c>
      <c r="H324" s="661" t="s">
        <v>2922</v>
      </c>
      <c r="I324" s="663">
        <v>3795</v>
      </c>
      <c r="J324" s="663">
        <v>1</v>
      </c>
      <c r="K324" s="664">
        <v>3795</v>
      </c>
    </row>
    <row r="325" spans="1:11" ht="14.4" customHeight="1" x14ac:dyDescent="0.3">
      <c r="A325" s="659" t="s">
        <v>559</v>
      </c>
      <c r="B325" s="660" t="s">
        <v>1608</v>
      </c>
      <c r="C325" s="661" t="s">
        <v>576</v>
      </c>
      <c r="D325" s="662" t="s">
        <v>1611</v>
      </c>
      <c r="E325" s="661" t="s">
        <v>3180</v>
      </c>
      <c r="F325" s="662" t="s">
        <v>3181</v>
      </c>
      <c r="G325" s="661" t="s">
        <v>2723</v>
      </c>
      <c r="H325" s="661" t="s">
        <v>2724</v>
      </c>
      <c r="I325" s="663">
        <v>723.58</v>
      </c>
      <c r="J325" s="663">
        <v>80</v>
      </c>
      <c r="K325" s="664">
        <v>57886.400000000001</v>
      </c>
    </row>
    <row r="326" spans="1:11" ht="14.4" customHeight="1" x14ac:dyDescent="0.3">
      <c r="A326" s="659" t="s">
        <v>559</v>
      </c>
      <c r="B326" s="660" t="s">
        <v>1608</v>
      </c>
      <c r="C326" s="661" t="s">
        <v>576</v>
      </c>
      <c r="D326" s="662" t="s">
        <v>1611</v>
      </c>
      <c r="E326" s="661" t="s">
        <v>3180</v>
      </c>
      <c r="F326" s="662" t="s">
        <v>3181</v>
      </c>
      <c r="G326" s="661" t="s">
        <v>2923</v>
      </c>
      <c r="H326" s="661" t="s">
        <v>2924</v>
      </c>
      <c r="I326" s="663">
        <v>157.66500000000002</v>
      </c>
      <c r="J326" s="663">
        <v>8</v>
      </c>
      <c r="K326" s="664">
        <v>1261.3200000000002</v>
      </c>
    </row>
    <row r="327" spans="1:11" ht="14.4" customHeight="1" x14ac:dyDescent="0.3">
      <c r="A327" s="659" t="s">
        <v>559</v>
      </c>
      <c r="B327" s="660" t="s">
        <v>1608</v>
      </c>
      <c r="C327" s="661" t="s">
        <v>576</v>
      </c>
      <c r="D327" s="662" t="s">
        <v>1611</v>
      </c>
      <c r="E327" s="661" t="s">
        <v>3180</v>
      </c>
      <c r="F327" s="662" t="s">
        <v>3181</v>
      </c>
      <c r="G327" s="661" t="s">
        <v>2736</v>
      </c>
      <c r="H327" s="661" t="s">
        <v>2737</v>
      </c>
      <c r="I327" s="663">
        <v>71.39</v>
      </c>
      <c r="J327" s="663">
        <v>150</v>
      </c>
      <c r="K327" s="664">
        <v>10708.5</v>
      </c>
    </row>
    <row r="328" spans="1:11" ht="14.4" customHeight="1" x14ac:dyDescent="0.3">
      <c r="A328" s="659" t="s">
        <v>559</v>
      </c>
      <c r="B328" s="660" t="s">
        <v>1608</v>
      </c>
      <c r="C328" s="661" t="s">
        <v>576</v>
      </c>
      <c r="D328" s="662" t="s">
        <v>1611</v>
      </c>
      <c r="E328" s="661" t="s">
        <v>3180</v>
      </c>
      <c r="F328" s="662" t="s">
        <v>3181</v>
      </c>
      <c r="G328" s="661" t="s">
        <v>2738</v>
      </c>
      <c r="H328" s="661" t="s">
        <v>2739</v>
      </c>
      <c r="I328" s="663">
        <v>44.77</v>
      </c>
      <c r="J328" s="663">
        <v>150</v>
      </c>
      <c r="K328" s="664">
        <v>6715.5</v>
      </c>
    </row>
    <row r="329" spans="1:11" ht="14.4" customHeight="1" x14ac:dyDescent="0.3">
      <c r="A329" s="659" t="s">
        <v>559</v>
      </c>
      <c r="B329" s="660" t="s">
        <v>1608</v>
      </c>
      <c r="C329" s="661" t="s">
        <v>576</v>
      </c>
      <c r="D329" s="662" t="s">
        <v>1611</v>
      </c>
      <c r="E329" s="661" t="s">
        <v>3180</v>
      </c>
      <c r="F329" s="662" t="s">
        <v>3181</v>
      </c>
      <c r="G329" s="661" t="s">
        <v>2751</v>
      </c>
      <c r="H329" s="661" t="s">
        <v>2752</v>
      </c>
      <c r="I329" s="663">
        <v>71.39</v>
      </c>
      <c r="J329" s="663">
        <v>150</v>
      </c>
      <c r="K329" s="664">
        <v>10708.5</v>
      </c>
    </row>
    <row r="330" spans="1:11" ht="14.4" customHeight="1" x14ac:dyDescent="0.3">
      <c r="A330" s="659" t="s">
        <v>559</v>
      </c>
      <c r="B330" s="660" t="s">
        <v>1608</v>
      </c>
      <c r="C330" s="661" t="s">
        <v>576</v>
      </c>
      <c r="D330" s="662" t="s">
        <v>1611</v>
      </c>
      <c r="E330" s="661" t="s">
        <v>3180</v>
      </c>
      <c r="F330" s="662" t="s">
        <v>3181</v>
      </c>
      <c r="G330" s="661" t="s">
        <v>2925</v>
      </c>
      <c r="H330" s="661" t="s">
        <v>2926</v>
      </c>
      <c r="I330" s="663">
        <v>107.69</v>
      </c>
      <c r="J330" s="663">
        <v>100</v>
      </c>
      <c r="K330" s="664">
        <v>10769</v>
      </c>
    </row>
    <row r="331" spans="1:11" ht="14.4" customHeight="1" x14ac:dyDescent="0.3">
      <c r="A331" s="659" t="s">
        <v>559</v>
      </c>
      <c r="B331" s="660" t="s">
        <v>1608</v>
      </c>
      <c r="C331" s="661" t="s">
        <v>576</v>
      </c>
      <c r="D331" s="662" t="s">
        <v>1611</v>
      </c>
      <c r="E331" s="661" t="s">
        <v>3180</v>
      </c>
      <c r="F331" s="662" t="s">
        <v>3181</v>
      </c>
      <c r="G331" s="661" t="s">
        <v>2927</v>
      </c>
      <c r="H331" s="661" t="s">
        <v>2928</v>
      </c>
      <c r="I331" s="663">
        <v>179.08</v>
      </c>
      <c r="J331" s="663">
        <v>30</v>
      </c>
      <c r="K331" s="664">
        <v>5372.4</v>
      </c>
    </row>
    <row r="332" spans="1:11" ht="14.4" customHeight="1" x14ac:dyDescent="0.3">
      <c r="A332" s="659" t="s">
        <v>559</v>
      </c>
      <c r="B332" s="660" t="s">
        <v>1608</v>
      </c>
      <c r="C332" s="661" t="s">
        <v>576</v>
      </c>
      <c r="D332" s="662" t="s">
        <v>1611</v>
      </c>
      <c r="E332" s="661" t="s">
        <v>3180</v>
      </c>
      <c r="F332" s="662" t="s">
        <v>3181</v>
      </c>
      <c r="G332" s="661" t="s">
        <v>2929</v>
      </c>
      <c r="H332" s="661" t="s">
        <v>2930</v>
      </c>
      <c r="I332" s="663">
        <v>107.69</v>
      </c>
      <c r="J332" s="663">
        <v>50</v>
      </c>
      <c r="K332" s="664">
        <v>5384.5</v>
      </c>
    </row>
    <row r="333" spans="1:11" ht="14.4" customHeight="1" x14ac:dyDescent="0.3">
      <c r="A333" s="659" t="s">
        <v>559</v>
      </c>
      <c r="B333" s="660" t="s">
        <v>1608</v>
      </c>
      <c r="C333" s="661" t="s">
        <v>576</v>
      </c>
      <c r="D333" s="662" t="s">
        <v>1611</v>
      </c>
      <c r="E333" s="661" t="s">
        <v>3180</v>
      </c>
      <c r="F333" s="662" t="s">
        <v>3181</v>
      </c>
      <c r="G333" s="661" t="s">
        <v>2931</v>
      </c>
      <c r="H333" s="661" t="s">
        <v>2932</v>
      </c>
      <c r="I333" s="663">
        <v>89.844999999999999</v>
      </c>
      <c r="J333" s="663">
        <v>100</v>
      </c>
      <c r="K333" s="664">
        <v>8984.25</v>
      </c>
    </row>
    <row r="334" spans="1:11" ht="14.4" customHeight="1" x14ac:dyDescent="0.3">
      <c r="A334" s="659" t="s">
        <v>559</v>
      </c>
      <c r="B334" s="660" t="s">
        <v>1608</v>
      </c>
      <c r="C334" s="661" t="s">
        <v>576</v>
      </c>
      <c r="D334" s="662" t="s">
        <v>1611</v>
      </c>
      <c r="E334" s="661" t="s">
        <v>3180</v>
      </c>
      <c r="F334" s="662" t="s">
        <v>3181</v>
      </c>
      <c r="G334" s="661" t="s">
        <v>2773</v>
      </c>
      <c r="H334" s="661" t="s">
        <v>2774</v>
      </c>
      <c r="I334" s="663">
        <v>155.13</v>
      </c>
      <c r="J334" s="663">
        <v>2</v>
      </c>
      <c r="K334" s="664">
        <v>310.27</v>
      </c>
    </row>
    <row r="335" spans="1:11" ht="14.4" customHeight="1" x14ac:dyDescent="0.3">
      <c r="A335" s="659" t="s">
        <v>559</v>
      </c>
      <c r="B335" s="660" t="s">
        <v>1608</v>
      </c>
      <c r="C335" s="661" t="s">
        <v>576</v>
      </c>
      <c r="D335" s="662" t="s">
        <v>1611</v>
      </c>
      <c r="E335" s="661" t="s">
        <v>3180</v>
      </c>
      <c r="F335" s="662" t="s">
        <v>3181</v>
      </c>
      <c r="G335" s="661" t="s">
        <v>2933</v>
      </c>
      <c r="H335" s="661" t="s">
        <v>2934</v>
      </c>
      <c r="I335" s="663">
        <v>331.03</v>
      </c>
      <c r="J335" s="663">
        <v>1</v>
      </c>
      <c r="K335" s="664">
        <v>331.03</v>
      </c>
    </row>
    <row r="336" spans="1:11" ht="14.4" customHeight="1" x14ac:dyDescent="0.3">
      <c r="A336" s="659" t="s">
        <v>559</v>
      </c>
      <c r="B336" s="660" t="s">
        <v>1608</v>
      </c>
      <c r="C336" s="661" t="s">
        <v>576</v>
      </c>
      <c r="D336" s="662" t="s">
        <v>1611</v>
      </c>
      <c r="E336" s="661" t="s">
        <v>3180</v>
      </c>
      <c r="F336" s="662" t="s">
        <v>3181</v>
      </c>
      <c r="G336" s="661" t="s">
        <v>2935</v>
      </c>
      <c r="H336" s="661" t="s">
        <v>2936</v>
      </c>
      <c r="I336" s="663">
        <v>385.99</v>
      </c>
      <c r="J336" s="663">
        <v>1</v>
      </c>
      <c r="K336" s="664">
        <v>385.99</v>
      </c>
    </row>
    <row r="337" spans="1:11" ht="14.4" customHeight="1" x14ac:dyDescent="0.3">
      <c r="A337" s="659" t="s">
        <v>559</v>
      </c>
      <c r="B337" s="660" t="s">
        <v>1608</v>
      </c>
      <c r="C337" s="661" t="s">
        <v>576</v>
      </c>
      <c r="D337" s="662" t="s">
        <v>1611</v>
      </c>
      <c r="E337" s="661" t="s">
        <v>3180</v>
      </c>
      <c r="F337" s="662" t="s">
        <v>3181</v>
      </c>
      <c r="G337" s="661" t="s">
        <v>2937</v>
      </c>
      <c r="H337" s="661" t="s">
        <v>2938</v>
      </c>
      <c r="I337" s="663">
        <v>939.55</v>
      </c>
      <c r="J337" s="663">
        <v>1</v>
      </c>
      <c r="K337" s="664">
        <v>939.55</v>
      </c>
    </row>
    <row r="338" spans="1:11" ht="14.4" customHeight="1" x14ac:dyDescent="0.3">
      <c r="A338" s="659" t="s">
        <v>559</v>
      </c>
      <c r="B338" s="660" t="s">
        <v>1608</v>
      </c>
      <c r="C338" s="661" t="s">
        <v>576</v>
      </c>
      <c r="D338" s="662" t="s">
        <v>1611</v>
      </c>
      <c r="E338" s="661" t="s">
        <v>3180</v>
      </c>
      <c r="F338" s="662" t="s">
        <v>3181</v>
      </c>
      <c r="G338" s="661" t="s">
        <v>2939</v>
      </c>
      <c r="H338" s="661" t="s">
        <v>2940</v>
      </c>
      <c r="I338" s="663">
        <v>762.45</v>
      </c>
      <c r="J338" s="663">
        <v>2</v>
      </c>
      <c r="K338" s="664">
        <v>1524.9</v>
      </c>
    </row>
    <row r="339" spans="1:11" ht="14.4" customHeight="1" x14ac:dyDescent="0.3">
      <c r="A339" s="659" t="s">
        <v>559</v>
      </c>
      <c r="B339" s="660" t="s">
        <v>1608</v>
      </c>
      <c r="C339" s="661" t="s">
        <v>576</v>
      </c>
      <c r="D339" s="662" t="s">
        <v>1611</v>
      </c>
      <c r="E339" s="661" t="s">
        <v>3180</v>
      </c>
      <c r="F339" s="662" t="s">
        <v>3181</v>
      </c>
      <c r="G339" s="661" t="s">
        <v>2859</v>
      </c>
      <c r="H339" s="661" t="s">
        <v>2860</v>
      </c>
      <c r="I339" s="663">
        <v>118.58</v>
      </c>
      <c r="J339" s="663">
        <v>50</v>
      </c>
      <c r="K339" s="664">
        <v>5929</v>
      </c>
    </row>
    <row r="340" spans="1:11" ht="14.4" customHeight="1" x14ac:dyDescent="0.3">
      <c r="A340" s="659" t="s">
        <v>559</v>
      </c>
      <c r="B340" s="660" t="s">
        <v>1608</v>
      </c>
      <c r="C340" s="661" t="s">
        <v>576</v>
      </c>
      <c r="D340" s="662" t="s">
        <v>1611</v>
      </c>
      <c r="E340" s="661" t="s">
        <v>3180</v>
      </c>
      <c r="F340" s="662" t="s">
        <v>3181</v>
      </c>
      <c r="G340" s="661" t="s">
        <v>2941</v>
      </c>
      <c r="H340" s="661" t="s">
        <v>2942</v>
      </c>
      <c r="I340" s="663">
        <v>137.33500000000001</v>
      </c>
      <c r="J340" s="663">
        <v>100</v>
      </c>
      <c r="K340" s="664">
        <v>13733.5</v>
      </c>
    </row>
    <row r="341" spans="1:11" ht="14.4" customHeight="1" x14ac:dyDescent="0.3">
      <c r="A341" s="659" t="s">
        <v>559</v>
      </c>
      <c r="B341" s="660" t="s">
        <v>1608</v>
      </c>
      <c r="C341" s="661" t="s">
        <v>576</v>
      </c>
      <c r="D341" s="662" t="s">
        <v>1611</v>
      </c>
      <c r="E341" s="661" t="s">
        <v>3186</v>
      </c>
      <c r="F341" s="662" t="s">
        <v>3187</v>
      </c>
      <c r="G341" s="661" t="s">
        <v>2605</v>
      </c>
      <c r="H341" s="661" t="s">
        <v>2606</v>
      </c>
      <c r="I341" s="663">
        <v>33.729999999999997</v>
      </c>
      <c r="J341" s="663">
        <v>36</v>
      </c>
      <c r="K341" s="664">
        <v>1214.26</v>
      </c>
    </row>
    <row r="342" spans="1:11" ht="14.4" customHeight="1" x14ac:dyDescent="0.3">
      <c r="A342" s="659" t="s">
        <v>559</v>
      </c>
      <c r="B342" s="660" t="s">
        <v>1608</v>
      </c>
      <c r="C342" s="661" t="s">
        <v>576</v>
      </c>
      <c r="D342" s="662" t="s">
        <v>1611</v>
      </c>
      <c r="E342" s="661" t="s">
        <v>3186</v>
      </c>
      <c r="F342" s="662" t="s">
        <v>3187</v>
      </c>
      <c r="G342" s="661" t="s">
        <v>2607</v>
      </c>
      <c r="H342" s="661" t="s">
        <v>2608</v>
      </c>
      <c r="I342" s="663">
        <v>46.03</v>
      </c>
      <c r="J342" s="663">
        <v>108</v>
      </c>
      <c r="K342" s="664">
        <v>4971.24</v>
      </c>
    </row>
    <row r="343" spans="1:11" ht="14.4" customHeight="1" x14ac:dyDescent="0.3">
      <c r="A343" s="659" t="s">
        <v>559</v>
      </c>
      <c r="B343" s="660" t="s">
        <v>1608</v>
      </c>
      <c r="C343" s="661" t="s">
        <v>576</v>
      </c>
      <c r="D343" s="662" t="s">
        <v>1611</v>
      </c>
      <c r="E343" s="661" t="s">
        <v>3186</v>
      </c>
      <c r="F343" s="662" t="s">
        <v>3187</v>
      </c>
      <c r="G343" s="661" t="s">
        <v>2607</v>
      </c>
      <c r="H343" s="661" t="s">
        <v>2609</v>
      </c>
      <c r="I343" s="663">
        <v>46.03</v>
      </c>
      <c r="J343" s="663">
        <v>144</v>
      </c>
      <c r="K343" s="664">
        <v>6628.6</v>
      </c>
    </row>
    <row r="344" spans="1:11" ht="14.4" customHeight="1" x14ac:dyDescent="0.3">
      <c r="A344" s="659" t="s">
        <v>559</v>
      </c>
      <c r="B344" s="660" t="s">
        <v>1608</v>
      </c>
      <c r="C344" s="661" t="s">
        <v>576</v>
      </c>
      <c r="D344" s="662" t="s">
        <v>1611</v>
      </c>
      <c r="E344" s="661" t="s">
        <v>3186</v>
      </c>
      <c r="F344" s="662" t="s">
        <v>3187</v>
      </c>
      <c r="G344" s="661" t="s">
        <v>2943</v>
      </c>
      <c r="H344" s="661" t="s">
        <v>2944</v>
      </c>
      <c r="I344" s="663">
        <v>38.200000000000003</v>
      </c>
      <c r="J344" s="663">
        <v>180</v>
      </c>
      <c r="K344" s="664">
        <v>6876.5399999999991</v>
      </c>
    </row>
    <row r="345" spans="1:11" ht="14.4" customHeight="1" x14ac:dyDescent="0.3">
      <c r="A345" s="659" t="s">
        <v>559</v>
      </c>
      <c r="B345" s="660" t="s">
        <v>1608</v>
      </c>
      <c r="C345" s="661" t="s">
        <v>576</v>
      </c>
      <c r="D345" s="662" t="s">
        <v>1611</v>
      </c>
      <c r="E345" s="661" t="s">
        <v>3186</v>
      </c>
      <c r="F345" s="662" t="s">
        <v>3187</v>
      </c>
      <c r="G345" s="661" t="s">
        <v>2943</v>
      </c>
      <c r="H345" s="661" t="s">
        <v>2945</v>
      </c>
      <c r="I345" s="663">
        <v>38.200000000000003</v>
      </c>
      <c r="J345" s="663">
        <v>288</v>
      </c>
      <c r="K345" s="664">
        <v>11002.46</v>
      </c>
    </row>
    <row r="346" spans="1:11" ht="14.4" customHeight="1" x14ac:dyDescent="0.3">
      <c r="A346" s="659" t="s">
        <v>559</v>
      </c>
      <c r="B346" s="660" t="s">
        <v>1608</v>
      </c>
      <c r="C346" s="661" t="s">
        <v>576</v>
      </c>
      <c r="D346" s="662" t="s">
        <v>1611</v>
      </c>
      <c r="E346" s="661" t="s">
        <v>3186</v>
      </c>
      <c r="F346" s="662" t="s">
        <v>3187</v>
      </c>
      <c r="G346" s="661" t="s">
        <v>2946</v>
      </c>
      <c r="H346" s="661" t="s">
        <v>2947</v>
      </c>
      <c r="I346" s="663">
        <v>34.119999999999997</v>
      </c>
      <c r="J346" s="663">
        <v>288</v>
      </c>
      <c r="K346" s="664">
        <v>9826.7099999999991</v>
      </c>
    </row>
    <row r="347" spans="1:11" ht="14.4" customHeight="1" x14ac:dyDescent="0.3">
      <c r="A347" s="659" t="s">
        <v>559</v>
      </c>
      <c r="B347" s="660" t="s">
        <v>1608</v>
      </c>
      <c r="C347" s="661" t="s">
        <v>576</v>
      </c>
      <c r="D347" s="662" t="s">
        <v>1611</v>
      </c>
      <c r="E347" s="661" t="s">
        <v>3186</v>
      </c>
      <c r="F347" s="662" t="s">
        <v>3187</v>
      </c>
      <c r="G347" s="661" t="s">
        <v>2946</v>
      </c>
      <c r="H347" s="661" t="s">
        <v>2948</v>
      </c>
      <c r="I347" s="663">
        <v>34.119999999999997</v>
      </c>
      <c r="J347" s="663">
        <v>288</v>
      </c>
      <c r="K347" s="664">
        <v>9826.7100000000009</v>
      </c>
    </row>
    <row r="348" spans="1:11" ht="14.4" customHeight="1" x14ac:dyDescent="0.3">
      <c r="A348" s="659" t="s">
        <v>559</v>
      </c>
      <c r="B348" s="660" t="s">
        <v>1608</v>
      </c>
      <c r="C348" s="661" t="s">
        <v>576</v>
      </c>
      <c r="D348" s="662" t="s">
        <v>1611</v>
      </c>
      <c r="E348" s="661" t="s">
        <v>3186</v>
      </c>
      <c r="F348" s="662" t="s">
        <v>3187</v>
      </c>
      <c r="G348" s="661" t="s">
        <v>2949</v>
      </c>
      <c r="H348" s="661" t="s">
        <v>2950</v>
      </c>
      <c r="I348" s="663">
        <v>39.229999999999997</v>
      </c>
      <c r="J348" s="663">
        <v>36</v>
      </c>
      <c r="K348" s="664">
        <v>1412.2</v>
      </c>
    </row>
    <row r="349" spans="1:11" ht="14.4" customHeight="1" x14ac:dyDescent="0.3">
      <c r="A349" s="659" t="s">
        <v>559</v>
      </c>
      <c r="B349" s="660" t="s">
        <v>1608</v>
      </c>
      <c r="C349" s="661" t="s">
        <v>576</v>
      </c>
      <c r="D349" s="662" t="s">
        <v>1611</v>
      </c>
      <c r="E349" s="661" t="s">
        <v>3186</v>
      </c>
      <c r="F349" s="662" t="s">
        <v>3187</v>
      </c>
      <c r="G349" s="661" t="s">
        <v>2610</v>
      </c>
      <c r="H349" s="661" t="s">
        <v>2611</v>
      </c>
      <c r="I349" s="663">
        <v>43.92</v>
      </c>
      <c r="J349" s="663">
        <v>108</v>
      </c>
      <c r="K349" s="664">
        <v>4743.75</v>
      </c>
    </row>
    <row r="350" spans="1:11" ht="14.4" customHeight="1" x14ac:dyDescent="0.3">
      <c r="A350" s="659" t="s">
        <v>559</v>
      </c>
      <c r="B350" s="660" t="s">
        <v>1608</v>
      </c>
      <c r="C350" s="661" t="s">
        <v>576</v>
      </c>
      <c r="D350" s="662" t="s">
        <v>1611</v>
      </c>
      <c r="E350" s="661" t="s">
        <v>3186</v>
      </c>
      <c r="F350" s="662" t="s">
        <v>3187</v>
      </c>
      <c r="G350" s="661" t="s">
        <v>2610</v>
      </c>
      <c r="H350" s="661" t="s">
        <v>2612</v>
      </c>
      <c r="I350" s="663">
        <v>43.92</v>
      </c>
      <c r="J350" s="663">
        <v>108</v>
      </c>
      <c r="K350" s="664">
        <v>4743.75</v>
      </c>
    </row>
    <row r="351" spans="1:11" ht="14.4" customHeight="1" x14ac:dyDescent="0.3">
      <c r="A351" s="659" t="s">
        <v>559</v>
      </c>
      <c r="B351" s="660" t="s">
        <v>1608</v>
      </c>
      <c r="C351" s="661" t="s">
        <v>576</v>
      </c>
      <c r="D351" s="662" t="s">
        <v>1611</v>
      </c>
      <c r="E351" s="661" t="s">
        <v>3186</v>
      </c>
      <c r="F351" s="662" t="s">
        <v>3187</v>
      </c>
      <c r="G351" s="661" t="s">
        <v>2951</v>
      </c>
      <c r="H351" s="661" t="s">
        <v>2952</v>
      </c>
      <c r="I351" s="663">
        <v>31.36</v>
      </c>
      <c r="J351" s="663">
        <v>24</v>
      </c>
      <c r="K351" s="664">
        <v>752.72</v>
      </c>
    </row>
    <row r="352" spans="1:11" ht="14.4" customHeight="1" x14ac:dyDescent="0.3">
      <c r="A352" s="659" t="s">
        <v>559</v>
      </c>
      <c r="B352" s="660" t="s">
        <v>1608</v>
      </c>
      <c r="C352" s="661" t="s">
        <v>576</v>
      </c>
      <c r="D352" s="662" t="s">
        <v>1611</v>
      </c>
      <c r="E352" s="661" t="s">
        <v>3186</v>
      </c>
      <c r="F352" s="662" t="s">
        <v>3187</v>
      </c>
      <c r="G352" s="661" t="s">
        <v>2953</v>
      </c>
      <c r="H352" s="661" t="s">
        <v>2954</v>
      </c>
      <c r="I352" s="663">
        <v>30.32</v>
      </c>
      <c r="J352" s="663">
        <v>24</v>
      </c>
      <c r="K352" s="664">
        <v>727.62</v>
      </c>
    </row>
    <row r="353" spans="1:11" ht="14.4" customHeight="1" x14ac:dyDescent="0.3">
      <c r="A353" s="659" t="s">
        <v>559</v>
      </c>
      <c r="B353" s="660" t="s">
        <v>1608</v>
      </c>
      <c r="C353" s="661" t="s">
        <v>576</v>
      </c>
      <c r="D353" s="662" t="s">
        <v>1611</v>
      </c>
      <c r="E353" s="661" t="s">
        <v>3186</v>
      </c>
      <c r="F353" s="662" t="s">
        <v>3187</v>
      </c>
      <c r="G353" s="661" t="s">
        <v>2955</v>
      </c>
      <c r="H353" s="661" t="s">
        <v>2956</v>
      </c>
      <c r="I353" s="663">
        <v>65.400000000000006</v>
      </c>
      <c r="J353" s="663">
        <v>96</v>
      </c>
      <c r="K353" s="664">
        <v>6278.22</v>
      </c>
    </row>
    <row r="354" spans="1:11" ht="14.4" customHeight="1" x14ac:dyDescent="0.3">
      <c r="A354" s="659" t="s">
        <v>559</v>
      </c>
      <c r="B354" s="660" t="s">
        <v>1608</v>
      </c>
      <c r="C354" s="661" t="s">
        <v>576</v>
      </c>
      <c r="D354" s="662" t="s">
        <v>1611</v>
      </c>
      <c r="E354" s="661" t="s">
        <v>3186</v>
      </c>
      <c r="F354" s="662" t="s">
        <v>3187</v>
      </c>
      <c r="G354" s="661" t="s">
        <v>2613</v>
      </c>
      <c r="H354" s="661" t="s">
        <v>2614</v>
      </c>
      <c r="I354" s="663">
        <v>69.92</v>
      </c>
      <c r="J354" s="663">
        <v>216</v>
      </c>
      <c r="K354" s="664">
        <v>15101.98</v>
      </c>
    </row>
    <row r="355" spans="1:11" ht="14.4" customHeight="1" x14ac:dyDescent="0.3">
      <c r="A355" s="659" t="s">
        <v>559</v>
      </c>
      <c r="B355" s="660" t="s">
        <v>1608</v>
      </c>
      <c r="C355" s="661" t="s">
        <v>576</v>
      </c>
      <c r="D355" s="662" t="s">
        <v>1611</v>
      </c>
      <c r="E355" s="661" t="s">
        <v>3186</v>
      </c>
      <c r="F355" s="662" t="s">
        <v>3187</v>
      </c>
      <c r="G355" s="661" t="s">
        <v>2957</v>
      </c>
      <c r="H355" s="661" t="s">
        <v>2958</v>
      </c>
      <c r="I355" s="663">
        <v>39.229999999999997</v>
      </c>
      <c r="J355" s="663">
        <v>36</v>
      </c>
      <c r="K355" s="664">
        <v>1412.2</v>
      </c>
    </row>
    <row r="356" spans="1:11" ht="14.4" customHeight="1" x14ac:dyDescent="0.3">
      <c r="A356" s="659" t="s">
        <v>559</v>
      </c>
      <c r="B356" s="660" t="s">
        <v>1608</v>
      </c>
      <c r="C356" s="661" t="s">
        <v>576</v>
      </c>
      <c r="D356" s="662" t="s">
        <v>1611</v>
      </c>
      <c r="E356" s="661" t="s">
        <v>3186</v>
      </c>
      <c r="F356" s="662" t="s">
        <v>3187</v>
      </c>
      <c r="G356" s="661" t="s">
        <v>2959</v>
      </c>
      <c r="H356" s="661" t="s">
        <v>2960</v>
      </c>
      <c r="I356" s="663">
        <v>81.069999999999993</v>
      </c>
      <c r="J356" s="663">
        <v>108</v>
      </c>
      <c r="K356" s="664">
        <v>8756.0999999999985</v>
      </c>
    </row>
    <row r="357" spans="1:11" ht="14.4" customHeight="1" x14ac:dyDescent="0.3">
      <c r="A357" s="659" t="s">
        <v>559</v>
      </c>
      <c r="B357" s="660" t="s">
        <v>1608</v>
      </c>
      <c r="C357" s="661" t="s">
        <v>576</v>
      </c>
      <c r="D357" s="662" t="s">
        <v>1611</v>
      </c>
      <c r="E357" s="661" t="s">
        <v>3186</v>
      </c>
      <c r="F357" s="662" t="s">
        <v>3187</v>
      </c>
      <c r="G357" s="661" t="s">
        <v>2961</v>
      </c>
      <c r="H357" s="661" t="s">
        <v>2962</v>
      </c>
      <c r="I357" s="663">
        <v>60.35</v>
      </c>
      <c r="J357" s="663">
        <v>72</v>
      </c>
      <c r="K357" s="664">
        <v>4345.17</v>
      </c>
    </row>
    <row r="358" spans="1:11" ht="14.4" customHeight="1" x14ac:dyDescent="0.3">
      <c r="A358" s="659" t="s">
        <v>559</v>
      </c>
      <c r="B358" s="660" t="s">
        <v>1608</v>
      </c>
      <c r="C358" s="661" t="s">
        <v>576</v>
      </c>
      <c r="D358" s="662" t="s">
        <v>1611</v>
      </c>
      <c r="E358" s="661" t="s">
        <v>3186</v>
      </c>
      <c r="F358" s="662" t="s">
        <v>3187</v>
      </c>
      <c r="G358" s="661" t="s">
        <v>2963</v>
      </c>
      <c r="H358" s="661" t="s">
        <v>2964</v>
      </c>
      <c r="I358" s="663">
        <v>45.11</v>
      </c>
      <c r="J358" s="663">
        <v>72</v>
      </c>
      <c r="K358" s="664">
        <v>3247.6</v>
      </c>
    </row>
    <row r="359" spans="1:11" ht="14.4" customHeight="1" x14ac:dyDescent="0.3">
      <c r="A359" s="659" t="s">
        <v>559</v>
      </c>
      <c r="B359" s="660" t="s">
        <v>1608</v>
      </c>
      <c r="C359" s="661" t="s">
        <v>576</v>
      </c>
      <c r="D359" s="662" t="s">
        <v>1611</v>
      </c>
      <c r="E359" s="661" t="s">
        <v>3186</v>
      </c>
      <c r="F359" s="662" t="s">
        <v>3187</v>
      </c>
      <c r="G359" s="661" t="s">
        <v>2965</v>
      </c>
      <c r="H359" s="661" t="s">
        <v>2966</v>
      </c>
      <c r="I359" s="663">
        <v>36.39</v>
      </c>
      <c r="J359" s="663">
        <v>36</v>
      </c>
      <c r="K359" s="664">
        <v>1310</v>
      </c>
    </row>
    <row r="360" spans="1:11" ht="14.4" customHeight="1" x14ac:dyDescent="0.3">
      <c r="A360" s="659" t="s">
        <v>559</v>
      </c>
      <c r="B360" s="660" t="s">
        <v>1608</v>
      </c>
      <c r="C360" s="661" t="s">
        <v>576</v>
      </c>
      <c r="D360" s="662" t="s">
        <v>1611</v>
      </c>
      <c r="E360" s="661" t="s">
        <v>3186</v>
      </c>
      <c r="F360" s="662" t="s">
        <v>3187</v>
      </c>
      <c r="G360" s="661" t="s">
        <v>2875</v>
      </c>
      <c r="H360" s="661" t="s">
        <v>2876</v>
      </c>
      <c r="I360" s="663">
        <v>32.94</v>
      </c>
      <c r="J360" s="663">
        <v>36</v>
      </c>
      <c r="K360" s="664">
        <v>1186</v>
      </c>
    </row>
    <row r="361" spans="1:11" ht="14.4" customHeight="1" x14ac:dyDescent="0.3">
      <c r="A361" s="659" t="s">
        <v>559</v>
      </c>
      <c r="B361" s="660" t="s">
        <v>1608</v>
      </c>
      <c r="C361" s="661" t="s">
        <v>576</v>
      </c>
      <c r="D361" s="662" t="s">
        <v>1611</v>
      </c>
      <c r="E361" s="661" t="s">
        <v>3186</v>
      </c>
      <c r="F361" s="662" t="s">
        <v>3187</v>
      </c>
      <c r="G361" s="661" t="s">
        <v>2615</v>
      </c>
      <c r="H361" s="661" t="s">
        <v>2616</v>
      </c>
      <c r="I361" s="663">
        <v>33.5</v>
      </c>
      <c r="J361" s="663">
        <v>36</v>
      </c>
      <c r="K361" s="664">
        <v>1205.99</v>
      </c>
    </row>
    <row r="362" spans="1:11" ht="14.4" customHeight="1" x14ac:dyDescent="0.3">
      <c r="A362" s="659" t="s">
        <v>559</v>
      </c>
      <c r="B362" s="660" t="s">
        <v>1608</v>
      </c>
      <c r="C362" s="661" t="s">
        <v>576</v>
      </c>
      <c r="D362" s="662" t="s">
        <v>1611</v>
      </c>
      <c r="E362" s="661" t="s">
        <v>3186</v>
      </c>
      <c r="F362" s="662" t="s">
        <v>3187</v>
      </c>
      <c r="G362" s="661" t="s">
        <v>2615</v>
      </c>
      <c r="H362" s="661" t="s">
        <v>2877</v>
      </c>
      <c r="I362" s="663">
        <v>33.5</v>
      </c>
      <c r="J362" s="663">
        <v>180</v>
      </c>
      <c r="K362" s="664">
        <v>6029.9699999999993</v>
      </c>
    </row>
    <row r="363" spans="1:11" ht="14.4" customHeight="1" x14ac:dyDescent="0.3">
      <c r="A363" s="659" t="s">
        <v>559</v>
      </c>
      <c r="B363" s="660" t="s">
        <v>1608</v>
      </c>
      <c r="C363" s="661" t="s">
        <v>576</v>
      </c>
      <c r="D363" s="662" t="s">
        <v>1611</v>
      </c>
      <c r="E363" s="661" t="s">
        <v>3186</v>
      </c>
      <c r="F363" s="662" t="s">
        <v>3187</v>
      </c>
      <c r="G363" s="661" t="s">
        <v>2967</v>
      </c>
      <c r="H363" s="661" t="s">
        <v>2968</v>
      </c>
      <c r="I363" s="663">
        <v>67.42</v>
      </c>
      <c r="J363" s="663">
        <v>24</v>
      </c>
      <c r="K363" s="664">
        <v>1618.08</v>
      </c>
    </row>
    <row r="364" spans="1:11" ht="14.4" customHeight="1" x14ac:dyDescent="0.3">
      <c r="A364" s="659" t="s">
        <v>559</v>
      </c>
      <c r="B364" s="660" t="s">
        <v>1608</v>
      </c>
      <c r="C364" s="661" t="s">
        <v>576</v>
      </c>
      <c r="D364" s="662" t="s">
        <v>1611</v>
      </c>
      <c r="E364" s="661" t="s">
        <v>3186</v>
      </c>
      <c r="F364" s="662" t="s">
        <v>3187</v>
      </c>
      <c r="G364" s="661" t="s">
        <v>2969</v>
      </c>
      <c r="H364" s="661" t="s">
        <v>2970</v>
      </c>
      <c r="I364" s="663">
        <v>34.89</v>
      </c>
      <c r="J364" s="663">
        <v>36</v>
      </c>
      <c r="K364" s="664">
        <v>1256</v>
      </c>
    </row>
    <row r="365" spans="1:11" ht="14.4" customHeight="1" x14ac:dyDescent="0.3">
      <c r="A365" s="659" t="s">
        <v>559</v>
      </c>
      <c r="B365" s="660" t="s">
        <v>1608</v>
      </c>
      <c r="C365" s="661" t="s">
        <v>576</v>
      </c>
      <c r="D365" s="662" t="s">
        <v>1611</v>
      </c>
      <c r="E365" s="661" t="s">
        <v>3186</v>
      </c>
      <c r="F365" s="662" t="s">
        <v>3187</v>
      </c>
      <c r="G365" s="661" t="s">
        <v>2969</v>
      </c>
      <c r="H365" s="661" t="s">
        <v>2971</v>
      </c>
      <c r="I365" s="663">
        <v>34.89</v>
      </c>
      <c r="J365" s="663">
        <v>144</v>
      </c>
      <c r="K365" s="664">
        <v>5023.99</v>
      </c>
    </row>
    <row r="366" spans="1:11" ht="14.4" customHeight="1" x14ac:dyDescent="0.3">
      <c r="A366" s="659" t="s">
        <v>559</v>
      </c>
      <c r="B366" s="660" t="s">
        <v>1608</v>
      </c>
      <c r="C366" s="661" t="s">
        <v>576</v>
      </c>
      <c r="D366" s="662" t="s">
        <v>1611</v>
      </c>
      <c r="E366" s="661" t="s">
        <v>3186</v>
      </c>
      <c r="F366" s="662" t="s">
        <v>3187</v>
      </c>
      <c r="G366" s="661" t="s">
        <v>2878</v>
      </c>
      <c r="H366" s="661" t="s">
        <v>2879</v>
      </c>
      <c r="I366" s="663">
        <v>69.92</v>
      </c>
      <c r="J366" s="663">
        <v>240</v>
      </c>
      <c r="K366" s="664">
        <v>16779.97</v>
      </c>
    </row>
    <row r="367" spans="1:11" ht="14.4" customHeight="1" x14ac:dyDescent="0.3">
      <c r="A367" s="659" t="s">
        <v>559</v>
      </c>
      <c r="B367" s="660" t="s">
        <v>1608</v>
      </c>
      <c r="C367" s="661" t="s">
        <v>576</v>
      </c>
      <c r="D367" s="662" t="s">
        <v>1611</v>
      </c>
      <c r="E367" s="661" t="s">
        <v>3186</v>
      </c>
      <c r="F367" s="662" t="s">
        <v>3187</v>
      </c>
      <c r="G367" s="661" t="s">
        <v>2972</v>
      </c>
      <c r="H367" s="661" t="s">
        <v>2973</v>
      </c>
      <c r="I367" s="663">
        <v>35.729999999999997</v>
      </c>
      <c r="J367" s="663">
        <v>36</v>
      </c>
      <c r="K367" s="664">
        <v>1286.1099999999999</v>
      </c>
    </row>
    <row r="368" spans="1:11" ht="14.4" customHeight="1" x14ac:dyDescent="0.3">
      <c r="A368" s="659" t="s">
        <v>559</v>
      </c>
      <c r="B368" s="660" t="s">
        <v>1608</v>
      </c>
      <c r="C368" s="661" t="s">
        <v>576</v>
      </c>
      <c r="D368" s="662" t="s">
        <v>1611</v>
      </c>
      <c r="E368" s="661" t="s">
        <v>3186</v>
      </c>
      <c r="F368" s="662" t="s">
        <v>3187</v>
      </c>
      <c r="G368" s="661" t="s">
        <v>2974</v>
      </c>
      <c r="H368" s="661" t="s">
        <v>2975</v>
      </c>
      <c r="I368" s="663">
        <v>143.75</v>
      </c>
      <c r="J368" s="663">
        <v>24</v>
      </c>
      <c r="K368" s="664">
        <v>3450</v>
      </c>
    </row>
    <row r="369" spans="1:11" ht="14.4" customHeight="1" x14ac:dyDescent="0.3">
      <c r="A369" s="659" t="s">
        <v>559</v>
      </c>
      <c r="B369" s="660" t="s">
        <v>1608</v>
      </c>
      <c r="C369" s="661" t="s">
        <v>576</v>
      </c>
      <c r="D369" s="662" t="s">
        <v>1611</v>
      </c>
      <c r="E369" s="661" t="s">
        <v>3186</v>
      </c>
      <c r="F369" s="662" t="s">
        <v>3187</v>
      </c>
      <c r="G369" s="661" t="s">
        <v>2880</v>
      </c>
      <c r="H369" s="661" t="s">
        <v>2881</v>
      </c>
      <c r="I369" s="663">
        <v>36.74</v>
      </c>
      <c r="J369" s="663">
        <v>36</v>
      </c>
      <c r="K369" s="664">
        <v>1322.5</v>
      </c>
    </row>
    <row r="370" spans="1:11" ht="14.4" customHeight="1" x14ac:dyDescent="0.3">
      <c r="A370" s="659" t="s">
        <v>559</v>
      </c>
      <c r="B370" s="660" t="s">
        <v>1608</v>
      </c>
      <c r="C370" s="661" t="s">
        <v>576</v>
      </c>
      <c r="D370" s="662" t="s">
        <v>1611</v>
      </c>
      <c r="E370" s="661" t="s">
        <v>3188</v>
      </c>
      <c r="F370" s="662" t="s">
        <v>3189</v>
      </c>
      <c r="G370" s="661" t="s">
        <v>2617</v>
      </c>
      <c r="H370" s="661" t="s">
        <v>2618</v>
      </c>
      <c r="I370" s="663">
        <v>0.30124999999999996</v>
      </c>
      <c r="J370" s="663">
        <v>3700</v>
      </c>
      <c r="K370" s="664">
        <v>1114</v>
      </c>
    </row>
    <row r="371" spans="1:11" ht="14.4" customHeight="1" x14ac:dyDescent="0.3">
      <c r="A371" s="659" t="s">
        <v>559</v>
      </c>
      <c r="B371" s="660" t="s">
        <v>1608</v>
      </c>
      <c r="C371" s="661" t="s">
        <v>576</v>
      </c>
      <c r="D371" s="662" t="s">
        <v>1611</v>
      </c>
      <c r="E371" s="661" t="s">
        <v>3188</v>
      </c>
      <c r="F371" s="662" t="s">
        <v>3189</v>
      </c>
      <c r="G371" s="661" t="s">
        <v>2619</v>
      </c>
      <c r="H371" s="661" t="s">
        <v>2620</v>
      </c>
      <c r="I371" s="663">
        <v>0.30666666666666664</v>
      </c>
      <c r="J371" s="663">
        <v>1100</v>
      </c>
      <c r="K371" s="664">
        <v>335</v>
      </c>
    </row>
    <row r="372" spans="1:11" ht="14.4" customHeight="1" x14ac:dyDescent="0.3">
      <c r="A372" s="659" t="s">
        <v>559</v>
      </c>
      <c r="B372" s="660" t="s">
        <v>1608</v>
      </c>
      <c r="C372" s="661" t="s">
        <v>576</v>
      </c>
      <c r="D372" s="662" t="s">
        <v>1611</v>
      </c>
      <c r="E372" s="661" t="s">
        <v>3188</v>
      </c>
      <c r="F372" s="662" t="s">
        <v>3189</v>
      </c>
      <c r="G372" s="661" t="s">
        <v>2619</v>
      </c>
      <c r="H372" s="661" t="s">
        <v>2621</v>
      </c>
      <c r="I372" s="663">
        <v>0.31</v>
      </c>
      <c r="J372" s="663">
        <v>1800</v>
      </c>
      <c r="K372" s="664">
        <v>558</v>
      </c>
    </row>
    <row r="373" spans="1:11" ht="14.4" customHeight="1" x14ac:dyDescent="0.3">
      <c r="A373" s="659" t="s">
        <v>559</v>
      </c>
      <c r="B373" s="660" t="s">
        <v>1608</v>
      </c>
      <c r="C373" s="661" t="s">
        <v>576</v>
      </c>
      <c r="D373" s="662" t="s">
        <v>1611</v>
      </c>
      <c r="E373" s="661" t="s">
        <v>3188</v>
      </c>
      <c r="F373" s="662" t="s">
        <v>3189</v>
      </c>
      <c r="G373" s="661" t="s">
        <v>2622</v>
      </c>
      <c r="H373" s="661" t="s">
        <v>2623</v>
      </c>
      <c r="I373" s="663">
        <v>0.3</v>
      </c>
      <c r="J373" s="663">
        <v>200</v>
      </c>
      <c r="K373" s="664">
        <v>60</v>
      </c>
    </row>
    <row r="374" spans="1:11" ht="14.4" customHeight="1" x14ac:dyDescent="0.3">
      <c r="A374" s="659" t="s">
        <v>559</v>
      </c>
      <c r="B374" s="660" t="s">
        <v>1608</v>
      </c>
      <c r="C374" s="661" t="s">
        <v>576</v>
      </c>
      <c r="D374" s="662" t="s">
        <v>1611</v>
      </c>
      <c r="E374" s="661" t="s">
        <v>3188</v>
      </c>
      <c r="F374" s="662" t="s">
        <v>3189</v>
      </c>
      <c r="G374" s="661" t="s">
        <v>2976</v>
      </c>
      <c r="H374" s="661" t="s">
        <v>2977</v>
      </c>
      <c r="I374" s="663">
        <v>0.48</v>
      </c>
      <c r="J374" s="663">
        <v>200</v>
      </c>
      <c r="K374" s="664">
        <v>96</v>
      </c>
    </row>
    <row r="375" spans="1:11" ht="14.4" customHeight="1" x14ac:dyDescent="0.3">
      <c r="A375" s="659" t="s">
        <v>559</v>
      </c>
      <c r="B375" s="660" t="s">
        <v>1608</v>
      </c>
      <c r="C375" s="661" t="s">
        <v>576</v>
      </c>
      <c r="D375" s="662" t="s">
        <v>1611</v>
      </c>
      <c r="E375" s="661" t="s">
        <v>3190</v>
      </c>
      <c r="F375" s="662" t="s">
        <v>3191</v>
      </c>
      <c r="G375" s="661" t="s">
        <v>2628</v>
      </c>
      <c r="H375" s="661" t="s">
        <v>2629</v>
      </c>
      <c r="I375" s="663">
        <v>1.22</v>
      </c>
      <c r="J375" s="663">
        <v>1000</v>
      </c>
      <c r="K375" s="664">
        <v>1218.3</v>
      </c>
    </row>
    <row r="376" spans="1:11" ht="14.4" customHeight="1" x14ac:dyDescent="0.3">
      <c r="A376" s="659" t="s">
        <v>559</v>
      </c>
      <c r="B376" s="660" t="s">
        <v>1608</v>
      </c>
      <c r="C376" s="661" t="s">
        <v>576</v>
      </c>
      <c r="D376" s="662" t="s">
        <v>1611</v>
      </c>
      <c r="E376" s="661" t="s">
        <v>3190</v>
      </c>
      <c r="F376" s="662" t="s">
        <v>3191</v>
      </c>
      <c r="G376" s="661" t="s">
        <v>2630</v>
      </c>
      <c r="H376" s="661" t="s">
        <v>2631</v>
      </c>
      <c r="I376" s="663">
        <v>0.81</v>
      </c>
      <c r="J376" s="663">
        <v>2000</v>
      </c>
      <c r="K376" s="664">
        <v>1614.1</v>
      </c>
    </row>
    <row r="377" spans="1:11" ht="14.4" customHeight="1" x14ac:dyDescent="0.3">
      <c r="A377" s="659" t="s">
        <v>559</v>
      </c>
      <c r="B377" s="660" t="s">
        <v>1608</v>
      </c>
      <c r="C377" s="661" t="s">
        <v>576</v>
      </c>
      <c r="D377" s="662" t="s">
        <v>1611</v>
      </c>
      <c r="E377" s="661" t="s">
        <v>3190</v>
      </c>
      <c r="F377" s="662" t="s">
        <v>3191</v>
      </c>
      <c r="G377" s="661" t="s">
        <v>2633</v>
      </c>
      <c r="H377" s="661" t="s">
        <v>2634</v>
      </c>
      <c r="I377" s="663">
        <v>0.77</v>
      </c>
      <c r="J377" s="663">
        <v>2000</v>
      </c>
      <c r="K377" s="664">
        <v>1540</v>
      </c>
    </row>
    <row r="378" spans="1:11" ht="14.4" customHeight="1" x14ac:dyDescent="0.3">
      <c r="A378" s="659" t="s">
        <v>559</v>
      </c>
      <c r="B378" s="660" t="s">
        <v>1608</v>
      </c>
      <c r="C378" s="661" t="s">
        <v>576</v>
      </c>
      <c r="D378" s="662" t="s">
        <v>1611</v>
      </c>
      <c r="E378" s="661" t="s">
        <v>3190</v>
      </c>
      <c r="F378" s="662" t="s">
        <v>3191</v>
      </c>
      <c r="G378" s="661" t="s">
        <v>2978</v>
      </c>
      <c r="H378" s="661" t="s">
        <v>2979</v>
      </c>
      <c r="I378" s="663">
        <v>0.78</v>
      </c>
      <c r="J378" s="663">
        <v>2000</v>
      </c>
      <c r="K378" s="664">
        <v>1560</v>
      </c>
    </row>
    <row r="379" spans="1:11" ht="14.4" customHeight="1" x14ac:dyDescent="0.3">
      <c r="A379" s="659" t="s">
        <v>559</v>
      </c>
      <c r="B379" s="660" t="s">
        <v>1608</v>
      </c>
      <c r="C379" s="661" t="s">
        <v>576</v>
      </c>
      <c r="D379" s="662" t="s">
        <v>1611</v>
      </c>
      <c r="E379" s="661" t="s">
        <v>3190</v>
      </c>
      <c r="F379" s="662" t="s">
        <v>3191</v>
      </c>
      <c r="G379" s="661" t="s">
        <v>2980</v>
      </c>
      <c r="H379" s="661" t="s">
        <v>2981</v>
      </c>
      <c r="I379" s="663">
        <v>1.1599999999999999</v>
      </c>
      <c r="J379" s="663">
        <v>500</v>
      </c>
      <c r="K379" s="664">
        <v>579.95000000000005</v>
      </c>
    </row>
    <row r="380" spans="1:11" ht="14.4" customHeight="1" x14ac:dyDescent="0.3">
      <c r="A380" s="659" t="s">
        <v>559</v>
      </c>
      <c r="B380" s="660" t="s">
        <v>1608</v>
      </c>
      <c r="C380" s="661" t="s">
        <v>576</v>
      </c>
      <c r="D380" s="662" t="s">
        <v>1611</v>
      </c>
      <c r="E380" s="661" t="s">
        <v>3190</v>
      </c>
      <c r="F380" s="662" t="s">
        <v>3191</v>
      </c>
      <c r="G380" s="661" t="s">
        <v>2635</v>
      </c>
      <c r="H380" s="661" t="s">
        <v>2636</v>
      </c>
      <c r="I380" s="663">
        <v>0.78</v>
      </c>
      <c r="J380" s="663">
        <v>2000</v>
      </c>
      <c r="K380" s="664">
        <v>1560</v>
      </c>
    </row>
    <row r="381" spans="1:11" ht="14.4" customHeight="1" x14ac:dyDescent="0.3">
      <c r="A381" s="659" t="s">
        <v>559</v>
      </c>
      <c r="B381" s="660" t="s">
        <v>1608</v>
      </c>
      <c r="C381" s="661" t="s">
        <v>576</v>
      </c>
      <c r="D381" s="662" t="s">
        <v>1611</v>
      </c>
      <c r="E381" s="661" t="s">
        <v>3190</v>
      </c>
      <c r="F381" s="662" t="s">
        <v>3191</v>
      </c>
      <c r="G381" s="661" t="s">
        <v>2982</v>
      </c>
      <c r="H381" s="661" t="s">
        <v>2983</v>
      </c>
      <c r="I381" s="663">
        <v>1.22</v>
      </c>
      <c r="J381" s="663">
        <v>2000</v>
      </c>
      <c r="K381" s="664">
        <v>2438.3000000000002</v>
      </c>
    </row>
    <row r="382" spans="1:11" ht="14.4" customHeight="1" x14ac:dyDescent="0.3">
      <c r="A382" s="659" t="s">
        <v>559</v>
      </c>
      <c r="B382" s="660" t="s">
        <v>1608</v>
      </c>
      <c r="C382" s="661" t="s">
        <v>576</v>
      </c>
      <c r="D382" s="662" t="s">
        <v>1611</v>
      </c>
      <c r="E382" s="661" t="s">
        <v>3190</v>
      </c>
      <c r="F382" s="662" t="s">
        <v>3191</v>
      </c>
      <c r="G382" s="661" t="s">
        <v>2639</v>
      </c>
      <c r="H382" s="661" t="s">
        <v>2984</v>
      </c>
      <c r="I382" s="663">
        <v>0.71</v>
      </c>
      <c r="J382" s="663">
        <v>7000</v>
      </c>
      <c r="K382" s="664">
        <v>4970</v>
      </c>
    </row>
    <row r="383" spans="1:11" ht="14.4" customHeight="1" x14ac:dyDescent="0.3">
      <c r="A383" s="659" t="s">
        <v>559</v>
      </c>
      <c r="B383" s="660" t="s">
        <v>1608</v>
      </c>
      <c r="C383" s="661" t="s">
        <v>576</v>
      </c>
      <c r="D383" s="662" t="s">
        <v>1611</v>
      </c>
      <c r="E383" s="661" t="s">
        <v>3190</v>
      </c>
      <c r="F383" s="662" t="s">
        <v>3191</v>
      </c>
      <c r="G383" s="661" t="s">
        <v>2639</v>
      </c>
      <c r="H383" s="661" t="s">
        <v>2640</v>
      </c>
      <c r="I383" s="663">
        <v>0.71</v>
      </c>
      <c r="J383" s="663">
        <v>15000</v>
      </c>
      <c r="K383" s="664">
        <v>10650</v>
      </c>
    </row>
    <row r="384" spans="1:11" ht="14.4" customHeight="1" x14ac:dyDescent="0.3">
      <c r="A384" s="659" t="s">
        <v>559</v>
      </c>
      <c r="B384" s="660" t="s">
        <v>1608</v>
      </c>
      <c r="C384" s="661" t="s">
        <v>576</v>
      </c>
      <c r="D384" s="662" t="s">
        <v>1611</v>
      </c>
      <c r="E384" s="661" t="s">
        <v>3190</v>
      </c>
      <c r="F384" s="662" t="s">
        <v>3191</v>
      </c>
      <c r="G384" s="661" t="s">
        <v>2641</v>
      </c>
      <c r="H384" s="661" t="s">
        <v>2642</v>
      </c>
      <c r="I384" s="663">
        <v>0.71</v>
      </c>
      <c r="J384" s="663">
        <v>3000</v>
      </c>
      <c r="K384" s="664">
        <v>2130</v>
      </c>
    </row>
    <row r="385" spans="1:11" ht="14.4" customHeight="1" x14ac:dyDescent="0.3">
      <c r="A385" s="659" t="s">
        <v>559</v>
      </c>
      <c r="B385" s="660" t="s">
        <v>1608</v>
      </c>
      <c r="C385" s="661" t="s">
        <v>576</v>
      </c>
      <c r="D385" s="662" t="s">
        <v>1611</v>
      </c>
      <c r="E385" s="661" t="s">
        <v>3190</v>
      </c>
      <c r="F385" s="662" t="s">
        <v>3191</v>
      </c>
      <c r="G385" s="661" t="s">
        <v>2641</v>
      </c>
      <c r="H385" s="661" t="s">
        <v>2643</v>
      </c>
      <c r="I385" s="663">
        <v>0.71</v>
      </c>
      <c r="J385" s="663">
        <v>8000</v>
      </c>
      <c r="K385" s="664">
        <v>5680</v>
      </c>
    </row>
    <row r="386" spans="1:11" ht="14.4" customHeight="1" x14ac:dyDescent="0.3">
      <c r="A386" s="659" t="s">
        <v>559</v>
      </c>
      <c r="B386" s="660" t="s">
        <v>1608</v>
      </c>
      <c r="C386" s="661" t="s">
        <v>576</v>
      </c>
      <c r="D386" s="662" t="s">
        <v>1611</v>
      </c>
      <c r="E386" s="661" t="s">
        <v>3190</v>
      </c>
      <c r="F386" s="662" t="s">
        <v>3191</v>
      </c>
      <c r="G386" s="661" t="s">
        <v>2886</v>
      </c>
      <c r="H386" s="661" t="s">
        <v>2887</v>
      </c>
      <c r="I386" s="663">
        <v>0.71</v>
      </c>
      <c r="J386" s="663">
        <v>3000</v>
      </c>
      <c r="K386" s="664">
        <v>2130</v>
      </c>
    </row>
    <row r="387" spans="1:11" ht="14.4" customHeight="1" x14ac:dyDescent="0.3">
      <c r="A387" s="659" t="s">
        <v>559</v>
      </c>
      <c r="B387" s="660" t="s">
        <v>1608</v>
      </c>
      <c r="C387" s="661" t="s">
        <v>576</v>
      </c>
      <c r="D387" s="662" t="s">
        <v>1611</v>
      </c>
      <c r="E387" s="661" t="s">
        <v>3190</v>
      </c>
      <c r="F387" s="662" t="s">
        <v>3191</v>
      </c>
      <c r="G387" s="661" t="s">
        <v>2886</v>
      </c>
      <c r="H387" s="661" t="s">
        <v>2985</v>
      </c>
      <c r="I387" s="663">
        <v>0.71</v>
      </c>
      <c r="J387" s="663">
        <v>15000</v>
      </c>
      <c r="K387" s="664">
        <v>10650</v>
      </c>
    </row>
    <row r="388" spans="1:11" ht="14.4" customHeight="1" x14ac:dyDescent="0.3">
      <c r="A388" s="659" t="s">
        <v>559</v>
      </c>
      <c r="B388" s="660" t="s">
        <v>1608</v>
      </c>
      <c r="C388" s="661" t="s">
        <v>579</v>
      </c>
      <c r="D388" s="662" t="s">
        <v>1612</v>
      </c>
      <c r="E388" s="661" t="s">
        <v>3176</v>
      </c>
      <c r="F388" s="662" t="s">
        <v>3177</v>
      </c>
      <c r="G388" s="661" t="s">
        <v>2429</v>
      </c>
      <c r="H388" s="661" t="s">
        <v>2430</v>
      </c>
      <c r="I388" s="663">
        <v>260.3</v>
      </c>
      <c r="J388" s="663">
        <v>1</v>
      </c>
      <c r="K388" s="664">
        <v>260.3</v>
      </c>
    </row>
    <row r="389" spans="1:11" ht="14.4" customHeight="1" x14ac:dyDescent="0.3">
      <c r="A389" s="659" t="s">
        <v>559</v>
      </c>
      <c r="B389" s="660" t="s">
        <v>1608</v>
      </c>
      <c r="C389" s="661" t="s">
        <v>579</v>
      </c>
      <c r="D389" s="662" t="s">
        <v>1612</v>
      </c>
      <c r="E389" s="661" t="s">
        <v>3176</v>
      </c>
      <c r="F389" s="662" t="s">
        <v>3177</v>
      </c>
      <c r="G389" s="661" t="s">
        <v>2986</v>
      </c>
      <c r="H389" s="661" t="s">
        <v>2987</v>
      </c>
      <c r="I389" s="663">
        <v>0.3</v>
      </c>
      <c r="J389" s="663">
        <v>1800</v>
      </c>
      <c r="K389" s="664">
        <v>548.54999999999995</v>
      </c>
    </row>
    <row r="390" spans="1:11" ht="14.4" customHeight="1" x14ac:dyDescent="0.3">
      <c r="A390" s="659" t="s">
        <v>559</v>
      </c>
      <c r="B390" s="660" t="s">
        <v>1608</v>
      </c>
      <c r="C390" s="661" t="s">
        <v>579</v>
      </c>
      <c r="D390" s="662" t="s">
        <v>1612</v>
      </c>
      <c r="E390" s="661" t="s">
        <v>3176</v>
      </c>
      <c r="F390" s="662" t="s">
        <v>3177</v>
      </c>
      <c r="G390" s="661" t="s">
        <v>2894</v>
      </c>
      <c r="H390" s="661" t="s">
        <v>2895</v>
      </c>
      <c r="I390" s="663">
        <v>0.28000000000000003</v>
      </c>
      <c r="J390" s="663">
        <v>5000</v>
      </c>
      <c r="K390" s="664">
        <v>1400</v>
      </c>
    </row>
    <row r="391" spans="1:11" ht="14.4" customHeight="1" x14ac:dyDescent="0.3">
      <c r="A391" s="659" t="s">
        <v>559</v>
      </c>
      <c r="B391" s="660" t="s">
        <v>1608</v>
      </c>
      <c r="C391" s="661" t="s">
        <v>579</v>
      </c>
      <c r="D391" s="662" t="s">
        <v>1612</v>
      </c>
      <c r="E391" s="661" t="s">
        <v>3176</v>
      </c>
      <c r="F391" s="662" t="s">
        <v>3177</v>
      </c>
      <c r="G391" s="661" t="s">
        <v>2988</v>
      </c>
      <c r="H391" s="661" t="s">
        <v>2989</v>
      </c>
      <c r="I391" s="663">
        <v>54.86</v>
      </c>
      <c r="J391" s="663">
        <v>10</v>
      </c>
      <c r="K391" s="664">
        <v>548.6</v>
      </c>
    </row>
    <row r="392" spans="1:11" ht="14.4" customHeight="1" x14ac:dyDescent="0.3">
      <c r="A392" s="659" t="s">
        <v>559</v>
      </c>
      <c r="B392" s="660" t="s">
        <v>1608</v>
      </c>
      <c r="C392" s="661" t="s">
        <v>579</v>
      </c>
      <c r="D392" s="662" t="s">
        <v>1612</v>
      </c>
      <c r="E392" s="661" t="s">
        <v>3176</v>
      </c>
      <c r="F392" s="662" t="s">
        <v>3177</v>
      </c>
      <c r="G392" s="661" t="s">
        <v>2437</v>
      </c>
      <c r="H392" s="661" t="s">
        <v>2438</v>
      </c>
      <c r="I392" s="663">
        <v>16.100000000000001</v>
      </c>
      <c r="J392" s="663">
        <v>550</v>
      </c>
      <c r="K392" s="664">
        <v>8855</v>
      </c>
    </row>
    <row r="393" spans="1:11" ht="14.4" customHeight="1" x14ac:dyDescent="0.3">
      <c r="A393" s="659" t="s">
        <v>559</v>
      </c>
      <c r="B393" s="660" t="s">
        <v>1608</v>
      </c>
      <c r="C393" s="661" t="s">
        <v>579</v>
      </c>
      <c r="D393" s="662" t="s">
        <v>1612</v>
      </c>
      <c r="E393" s="661" t="s">
        <v>3176</v>
      </c>
      <c r="F393" s="662" t="s">
        <v>3177</v>
      </c>
      <c r="G393" s="661" t="s">
        <v>2447</v>
      </c>
      <c r="H393" s="661" t="s">
        <v>2448</v>
      </c>
      <c r="I393" s="663">
        <v>140.11000000000001</v>
      </c>
      <c r="J393" s="663">
        <v>120</v>
      </c>
      <c r="K393" s="664">
        <v>16813.080000000002</v>
      </c>
    </row>
    <row r="394" spans="1:11" ht="14.4" customHeight="1" x14ac:dyDescent="0.3">
      <c r="A394" s="659" t="s">
        <v>559</v>
      </c>
      <c r="B394" s="660" t="s">
        <v>1608</v>
      </c>
      <c r="C394" s="661" t="s">
        <v>579</v>
      </c>
      <c r="D394" s="662" t="s">
        <v>1612</v>
      </c>
      <c r="E394" s="661" t="s">
        <v>3176</v>
      </c>
      <c r="F394" s="662" t="s">
        <v>3177</v>
      </c>
      <c r="G394" s="661" t="s">
        <v>2990</v>
      </c>
      <c r="H394" s="661" t="s">
        <v>2991</v>
      </c>
      <c r="I394" s="663">
        <v>14.31</v>
      </c>
      <c r="J394" s="663">
        <v>250</v>
      </c>
      <c r="K394" s="664">
        <v>3578</v>
      </c>
    </row>
    <row r="395" spans="1:11" ht="14.4" customHeight="1" x14ac:dyDescent="0.3">
      <c r="A395" s="659" t="s">
        <v>559</v>
      </c>
      <c r="B395" s="660" t="s">
        <v>1608</v>
      </c>
      <c r="C395" s="661" t="s">
        <v>579</v>
      </c>
      <c r="D395" s="662" t="s">
        <v>1612</v>
      </c>
      <c r="E395" s="661" t="s">
        <v>3176</v>
      </c>
      <c r="F395" s="662" t="s">
        <v>3177</v>
      </c>
      <c r="G395" s="661" t="s">
        <v>2992</v>
      </c>
      <c r="H395" s="661" t="s">
        <v>2993</v>
      </c>
      <c r="I395" s="663">
        <v>0.86</v>
      </c>
      <c r="J395" s="663">
        <v>300</v>
      </c>
      <c r="K395" s="664">
        <v>259.44</v>
      </c>
    </row>
    <row r="396" spans="1:11" ht="14.4" customHeight="1" x14ac:dyDescent="0.3">
      <c r="A396" s="659" t="s">
        <v>559</v>
      </c>
      <c r="B396" s="660" t="s">
        <v>1608</v>
      </c>
      <c r="C396" s="661" t="s">
        <v>579</v>
      </c>
      <c r="D396" s="662" t="s">
        <v>1612</v>
      </c>
      <c r="E396" s="661" t="s">
        <v>3176</v>
      </c>
      <c r="F396" s="662" t="s">
        <v>3177</v>
      </c>
      <c r="G396" s="661" t="s">
        <v>2992</v>
      </c>
      <c r="H396" s="661" t="s">
        <v>2994</v>
      </c>
      <c r="I396" s="663">
        <v>0.9</v>
      </c>
      <c r="J396" s="663">
        <v>400</v>
      </c>
      <c r="K396" s="664">
        <v>358.73</v>
      </c>
    </row>
    <row r="397" spans="1:11" ht="14.4" customHeight="1" x14ac:dyDescent="0.3">
      <c r="A397" s="659" t="s">
        <v>559</v>
      </c>
      <c r="B397" s="660" t="s">
        <v>1608</v>
      </c>
      <c r="C397" s="661" t="s">
        <v>579</v>
      </c>
      <c r="D397" s="662" t="s">
        <v>1612</v>
      </c>
      <c r="E397" s="661" t="s">
        <v>3176</v>
      </c>
      <c r="F397" s="662" t="s">
        <v>3177</v>
      </c>
      <c r="G397" s="661" t="s">
        <v>2459</v>
      </c>
      <c r="H397" s="661" t="s">
        <v>2460</v>
      </c>
      <c r="I397" s="663">
        <v>0.86</v>
      </c>
      <c r="J397" s="663">
        <v>100</v>
      </c>
      <c r="K397" s="664">
        <v>86</v>
      </c>
    </row>
    <row r="398" spans="1:11" ht="14.4" customHeight="1" x14ac:dyDescent="0.3">
      <c r="A398" s="659" t="s">
        <v>559</v>
      </c>
      <c r="B398" s="660" t="s">
        <v>1608</v>
      </c>
      <c r="C398" s="661" t="s">
        <v>579</v>
      </c>
      <c r="D398" s="662" t="s">
        <v>1612</v>
      </c>
      <c r="E398" s="661" t="s">
        <v>3176</v>
      </c>
      <c r="F398" s="662" t="s">
        <v>3177</v>
      </c>
      <c r="G398" s="661" t="s">
        <v>2466</v>
      </c>
      <c r="H398" s="661" t="s">
        <v>2467</v>
      </c>
      <c r="I398" s="663">
        <v>191.13</v>
      </c>
      <c r="J398" s="663">
        <v>3</v>
      </c>
      <c r="K398" s="664">
        <v>573.39</v>
      </c>
    </row>
    <row r="399" spans="1:11" ht="14.4" customHeight="1" x14ac:dyDescent="0.3">
      <c r="A399" s="659" t="s">
        <v>559</v>
      </c>
      <c r="B399" s="660" t="s">
        <v>1608</v>
      </c>
      <c r="C399" s="661" t="s">
        <v>579</v>
      </c>
      <c r="D399" s="662" t="s">
        <v>1612</v>
      </c>
      <c r="E399" s="661" t="s">
        <v>3176</v>
      </c>
      <c r="F399" s="662" t="s">
        <v>3177</v>
      </c>
      <c r="G399" s="661" t="s">
        <v>2995</v>
      </c>
      <c r="H399" s="661" t="s">
        <v>2996</v>
      </c>
      <c r="I399" s="663">
        <v>261.05</v>
      </c>
      <c r="J399" s="663">
        <v>10</v>
      </c>
      <c r="K399" s="664">
        <v>2610.5</v>
      </c>
    </row>
    <row r="400" spans="1:11" ht="14.4" customHeight="1" x14ac:dyDescent="0.3">
      <c r="A400" s="659" t="s">
        <v>559</v>
      </c>
      <c r="B400" s="660" t="s">
        <v>1608</v>
      </c>
      <c r="C400" s="661" t="s">
        <v>579</v>
      </c>
      <c r="D400" s="662" t="s">
        <v>1612</v>
      </c>
      <c r="E400" s="661" t="s">
        <v>3176</v>
      </c>
      <c r="F400" s="662" t="s">
        <v>3177</v>
      </c>
      <c r="G400" s="661" t="s">
        <v>2474</v>
      </c>
      <c r="H400" s="661" t="s">
        <v>2658</v>
      </c>
      <c r="I400" s="663">
        <v>111.59</v>
      </c>
      <c r="J400" s="663">
        <v>90</v>
      </c>
      <c r="K400" s="664">
        <v>10043.11</v>
      </c>
    </row>
    <row r="401" spans="1:11" ht="14.4" customHeight="1" x14ac:dyDescent="0.3">
      <c r="A401" s="659" t="s">
        <v>559</v>
      </c>
      <c r="B401" s="660" t="s">
        <v>1608</v>
      </c>
      <c r="C401" s="661" t="s">
        <v>579</v>
      </c>
      <c r="D401" s="662" t="s">
        <v>1612</v>
      </c>
      <c r="E401" s="661" t="s">
        <v>3176</v>
      </c>
      <c r="F401" s="662" t="s">
        <v>3177</v>
      </c>
      <c r="G401" s="661" t="s">
        <v>2476</v>
      </c>
      <c r="H401" s="661" t="s">
        <v>2477</v>
      </c>
      <c r="I401" s="663">
        <v>97.04</v>
      </c>
      <c r="J401" s="663">
        <v>5</v>
      </c>
      <c r="K401" s="664">
        <v>485.2</v>
      </c>
    </row>
    <row r="402" spans="1:11" ht="14.4" customHeight="1" x14ac:dyDescent="0.3">
      <c r="A402" s="659" t="s">
        <v>559</v>
      </c>
      <c r="B402" s="660" t="s">
        <v>1608</v>
      </c>
      <c r="C402" s="661" t="s">
        <v>579</v>
      </c>
      <c r="D402" s="662" t="s">
        <v>1612</v>
      </c>
      <c r="E402" s="661" t="s">
        <v>3176</v>
      </c>
      <c r="F402" s="662" t="s">
        <v>3177</v>
      </c>
      <c r="G402" s="661" t="s">
        <v>2478</v>
      </c>
      <c r="H402" s="661" t="s">
        <v>2479</v>
      </c>
      <c r="I402" s="663">
        <v>16.100000000000001</v>
      </c>
      <c r="J402" s="663">
        <v>150</v>
      </c>
      <c r="K402" s="664">
        <v>2415</v>
      </c>
    </row>
    <row r="403" spans="1:11" ht="14.4" customHeight="1" x14ac:dyDescent="0.3">
      <c r="A403" s="659" t="s">
        <v>559</v>
      </c>
      <c r="B403" s="660" t="s">
        <v>1608</v>
      </c>
      <c r="C403" s="661" t="s">
        <v>579</v>
      </c>
      <c r="D403" s="662" t="s">
        <v>1612</v>
      </c>
      <c r="E403" s="661" t="s">
        <v>3176</v>
      </c>
      <c r="F403" s="662" t="s">
        <v>3177</v>
      </c>
      <c r="G403" s="661" t="s">
        <v>2997</v>
      </c>
      <c r="H403" s="661" t="s">
        <v>2998</v>
      </c>
      <c r="I403" s="663">
        <v>4.18</v>
      </c>
      <c r="J403" s="663">
        <v>1800</v>
      </c>
      <c r="K403" s="664">
        <v>7522.8</v>
      </c>
    </row>
    <row r="404" spans="1:11" ht="14.4" customHeight="1" x14ac:dyDescent="0.3">
      <c r="A404" s="659" t="s">
        <v>559</v>
      </c>
      <c r="B404" s="660" t="s">
        <v>1608</v>
      </c>
      <c r="C404" s="661" t="s">
        <v>579</v>
      </c>
      <c r="D404" s="662" t="s">
        <v>1612</v>
      </c>
      <c r="E404" s="661" t="s">
        <v>3178</v>
      </c>
      <c r="F404" s="662" t="s">
        <v>3179</v>
      </c>
      <c r="G404" s="661" t="s">
        <v>2480</v>
      </c>
      <c r="H404" s="661" t="s">
        <v>2481</v>
      </c>
      <c r="I404" s="663">
        <v>2.7450000000000001</v>
      </c>
      <c r="J404" s="663">
        <v>150</v>
      </c>
      <c r="K404" s="664">
        <v>411.5</v>
      </c>
    </row>
    <row r="405" spans="1:11" ht="14.4" customHeight="1" x14ac:dyDescent="0.3">
      <c r="A405" s="659" t="s">
        <v>559</v>
      </c>
      <c r="B405" s="660" t="s">
        <v>1608</v>
      </c>
      <c r="C405" s="661" t="s">
        <v>579</v>
      </c>
      <c r="D405" s="662" t="s">
        <v>1612</v>
      </c>
      <c r="E405" s="661" t="s">
        <v>3178</v>
      </c>
      <c r="F405" s="662" t="s">
        <v>3179</v>
      </c>
      <c r="G405" s="661" t="s">
        <v>2999</v>
      </c>
      <c r="H405" s="661" t="s">
        <v>3000</v>
      </c>
      <c r="I405" s="663">
        <v>12.73</v>
      </c>
      <c r="J405" s="663">
        <v>50</v>
      </c>
      <c r="K405" s="664">
        <v>636.5</v>
      </c>
    </row>
    <row r="406" spans="1:11" ht="14.4" customHeight="1" x14ac:dyDescent="0.3">
      <c r="A406" s="659" t="s">
        <v>559</v>
      </c>
      <c r="B406" s="660" t="s">
        <v>1608</v>
      </c>
      <c r="C406" s="661" t="s">
        <v>579</v>
      </c>
      <c r="D406" s="662" t="s">
        <v>1612</v>
      </c>
      <c r="E406" s="661" t="s">
        <v>3178</v>
      </c>
      <c r="F406" s="662" t="s">
        <v>3179</v>
      </c>
      <c r="G406" s="661" t="s">
        <v>3001</v>
      </c>
      <c r="H406" s="661" t="s">
        <v>3002</v>
      </c>
      <c r="I406" s="663">
        <v>12.723333333333334</v>
      </c>
      <c r="J406" s="663">
        <v>50</v>
      </c>
      <c r="K406" s="664">
        <v>636.20000000000005</v>
      </c>
    </row>
    <row r="407" spans="1:11" ht="14.4" customHeight="1" x14ac:dyDescent="0.3">
      <c r="A407" s="659" t="s">
        <v>559</v>
      </c>
      <c r="B407" s="660" t="s">
        <v>1608</v>
      </c>
      <c r="C407" s="661" t="s">
        <v>579</v>
      </c>
      <c r="D407" s="662" t="s">
        <v>1612</v>
      </c>
      <c r="E407" s="661" t="s">
        <v>3178</v>
      </c>
      <c r="F407" s="662" t="s">
        <v>3179</v>
      </c>
      <c r="G407" s="661" t="s">
        <v>2482</v>
      </c>
      <c r="H407" s="661" t="s">
        <v>2483</v>
      </c>
      <c r="I407" s="663">
        <v>0.93</v>
      </c>
      <c r="J407" s="663">
        <v>200</v>
      </c>
      <c r="K407" s="664">
        <v>186</v>
      </c>
    </row>
    <row r="408" spans="1:11" ht="14.4" customHeight="1" x14ac:dyDescent="0.3">
      <c r="A408" s="659" t="s">
        <v>559</v>
      </c>
      <c r="B408" s="660" t="s">
        <v>1608</v>
      </c>
      <c r="C408" s="661" t="s">
        <v>579</v>
      </c>
      <c r="D408" s="662" t="s">
        <v>1612</v>
      </c>
      <c r="E408" s="661" t="s">
        <v>3178</v>
      </c>
      <c r="F408" s="662" t="s">
        <v>3179</v>
      </c>
      <c r="G408" s="661" t="s">
        <v>2484</v>
      </c>
      <c r="H408" s="661" t="s">
        <v>2485</v>
      </c>
      <c r="I408" s="663">
        <v>1.4899999999999998</v>
      </c>
      <c r="J408" s="663">
        <v>1138</v>
      </c>
      <c r="K408" s="664">
        <v>1709.28</v>
      </c>
    </row>
    <row r="409" spans="1:11" ht="14.4" customHeight="1" x14ac:dyDescent="0.3">
      <c r="A409" s="659" t="s">
        <v>559</v>
      </c>
      <c r="B409" s="660" t="s">
        <v>1608</v>
      </c>
      <c r="C409" s="661" t="s">
        <v>579</v>
      </c>
      <c r="D409" s="662" t="s">
        <v>1612</v>
      </c>
      <c r="E409" s="661" t="s">
        <v>3178</v>
      </c>
      <c r="F409" s="662" t="s">
        <v>3179</v>
      </c>
      <c r="G409" s="661" t="s">
        <v>2486</v>
      </c>
      <c r="H409" s="661" t="s">
        <v>2487</v>
      </c>
      <c r="I409" s="663">
        <v>0.41749999999999998</v>
      </c>
      <c r="J409" s="663">
        <v>500</v>
      </c>
      <c r="K409" s="664">
        <v>209</v>
      </c>
    </row>
    <row r="410" spans="1:11" ht="14.4" customHeight="1" x14ac:dyDescent="0.3">
      <c r="A410" s="659" t="s">
        <v>559</v>
      </c>
      <c r="B410" s="660" t="s">
        <v>1608</v>
      </c>
      <c r="C410" s="661" t="s">
        <v>579</v>
      </c>
      <c r="D410" s="662" t="s">
        <v>1612</v>
      </c>
      <c r="E410" s="661" t="s">
        <v>3178</v>
      </c>
      <c r="F410" s="662" t="s">
        <v>3179</v>
      </c>
      <c r="G410" s="661" t="s">
        <v>2488</v>
      </c>
      <c r="H410" s="661" t="s">
        <v>2489</v>
      </c>
      <c r="I410" s="663">
        <v>0.62428571428571433</v>
      </c>
      <c r="J410" s="663">
        <v>2400</v>
      </c>
      <c r="K410" s="664">
        <v>1524</v>
      </c>
    </row>
    <row r="411" spans="1:11" ht="14.4" customHeight="1" x14ac:dyDescent="0.3">
      <c r="A411" s="659" t="s">
        <v>559</v>
      </c>
      <c r="B411" s="660" t="s">
        <v>1608</v>
      </c>
      <c r="C411" s="661" t="s">
        <v>579</v>
      </c>
      <c r="D411" s="662" t="s">
        <v>1612</v>
      </c>
      <c r="E411" s="661" t="s">
        <v>3178</v>
      </c>
      <c r="F411" s="662" t="s">
        <v>3179</v>
      </c>
      <c r="G411" s="661" t="s">
        <v>3003</v>
      </c>
      <c r="H411" s="661" t="s">
        <v>3004</v>
      </c>
      <c r="I411" s="663">
        <v>4.2300000000000004</v>
      </c>
      <c r="J411" s="663">
        <v>100</v>
      </c>
      <c r="K411" s="664">
        <v>423</v>
      </c>
    </row>
    <row r="412" spans="1:11" ht="14.4" customHeight="1" x14ac:dyDescent="0.3">
      <c r="A412" s="659" t="s">
        <v>559</v>
      </c>
      <c r="B412" s="660" t="s">
        <v>1608</v>
      </c>
      <c r="C412" s="661" t="s">
        <v>579</v>
      </c>
      <c r="D412" s="662" t="s">
        <v>1612</v>
      </c>
      <c r="E412" s="661" t="s">
        <v>3178</v>
      </c>
      <c r="F412" s="662" t="s">
        <v>3179</v>
      </c>
      <c r="G412" s="661" t="s">
        <v>3005</v>
      </c>
      <c r="H412" s="661" t="s">
        <v>3006</v>
      </c>
      <c r="I412" s="663">
        <v>64.22</v>
      </c>
      <c r="J412" s="663">
        <v>100</v>
      </c>
      <c r="K412" s="664">
        <v>6422.08</v>
      </c>
    </row>
    <row r="413" spans="1:11" ht="14.4" customHeight="1" x14ac:dyDescent="0.3">
      <c r="A413" s="659" t="s">
        <v>559</v>
      </c>
      <c r="B413" s="660" t="s">
        <v>1608</v>
      </c>
      <c r="C413" s="661" t="s">
        <v>579</v>
      </c>
      <c r="D413" s="662" t="s">
        <v>1612</v>
      </c>
      <c r="E413" s="661" t="s">
        <v>3178</v>
      </c>
      <c r="F413" s="662" t="s">
        <v>3179</v>
      </c>
      <c r="G413" s="661" t="s">
        <v>3007</v>
      </c>
      <c r="H413" s="661" t="s">
        <v>3008</v>
      </c>
      <c r="I413" s="663">
        <v>34.729999999999997</v>
      </c>
      <c r="J413" s="663">
        <v>80</v>
      </c>
      <c r="K413" s="664">
        <v>2778.2</v>
      </c>
    </row>
    <row r="414" spans="1:11" ht="14.4" customHeight="1" x14ac:dyDescent="0.3">
      <c r="A414" s="659" t="s">
        <v>559</v>
      </c>
      <c r="B414" s="660" t="s">
        <v>1608</v>
      </c>
      <c r="C414" s="661" t="s">
        <v>579</v>
      </c>
      <c r="D414" s="662" t="s">
        <v>1612</v>
      </c>
      <c r="E414" s="661" t="s">
        <v>3178</v>
      </c>
      <c r="F414" s="662" t="s">
        <v>3179</v>
      </c>
      <c r="G414" s="661" t="s">
        <v>2911</v>
      </c>
      <c r="H414" s="661" t="s">
        <v>2912</v>
      </c>
      <c r="I414" s="663">
        <v>0.59</v>
      </c>
      <c r="J414" s="663">
        <v>2500</v>
      </c>
      <c r="K414" s="664">
        <v>1475</v>
      </c>
    </row>
    <row r="415" spans="1:11" ht="14.4" customHeight="1" x14ac:dyDescent="0.3">
      <c r="A415" s="659" t="s">
        <v>559</v>
      </c>
      <c r="B415" s="660" t="s">
        <v>1608</v>
      </c>
      <c r="C415" s="661" t="s">
        <v>579</v>
      </c>
      <c r="D415" s="662" t="s">
        <v>1612</v>
      </c>
      <c r="E415" s="661" t="s">
        <v>3178</v>
      </c>
      <c r="F415" s="662" t="s">
        <v>3179</v>
      </c>
      <c r="G415" s="661" t="s">
        <v>2522</v>
      </c>
      <c r="H415" s="661" t="s">
        <v>2523</v>
      </c>
      <c r="I415" s="663">
        <v>2.9071428571428575</v>
      </c>
      <c r="J415" s="663">
        <v>700</v>
      </c>
      <c r="K415" s="664">
        <v>2035</v>
      </c>
    </row>
    <row r="416" spans="1:11" ht="14.4" customHeight="1" x14ac:dyDescent="0.3">
      <c r="A416" s="659" t="s">
        <v>559</v>
      </c>
      <c r="B416" s="660" t="s">
        <v>1608</v>
      </c>
      <c r="C416" s="661" t="s">
        <v>579</v>
      </c>
      <c r="D416" s="662" t="s">
        <v>1612</v>
      </c>
      <c r="E416" s="661" t="s">
        <v>3178</v>
      </c>
      <c r="F416" s="662" t="s">
        <v>3179</v>
      </c>
      <c r="G416" s="661" t="s">
        <v>2530</v>
      </c>
      <c r="H416" s="661" t="s">
        <v>2531</v>
      </c>
      <c r="I416" s="663">
        <v>84.91</v>
      </c>
      <c r="J416" s="663">
        <v>20</v>
      </c>
      <c r="K416" s="664">
        <v>1698.11</v>
      </c>
    </row>
    <row r="417" spans="1:11" ht="14.4" customHeight="1" x14ac:dyDescent="0.3">
      <c r="A417" s="659" t="s">
        <v>559</v>
      </c>
      <c r="B417" s="660" t="s">
        <v>1608</v>
      </c>
      <c r="C417" s="661" t="s">
        <v>579</v>
      </c>
      <c r="D417" s="662" t="s">
        <v>1612</v>
      </c>
      <c r="E417" s="661" t="s">
        <v>3178</v>
      </c>
      <c r="F417" s="662" t="s">
        <v>3179</v>
      </c>
      <c r="G417" s="661" t="s">
        <v>2536</v>
      </c>
      <c r="H417" s="661" t="s">
        <v>2537</v>
      </c>
      <c r="I417" s="663">
        <v>12.103333333333333</v>
      </c>
      <c r="J417" s="663">
        <v>40</v>
      </c>
      <c r="K417" s="664">
        <v>484.1</v>
      </c>
    </row>
    <row r="418" spans="1:11" ht="14.4" customHeight="1" x14ac:dyDescent="0.3">
      <c r="A418" s="659" t="s">
        <v>559</v>
      </c>
      <c r="B418" s="660" t="s">
        <v>1608</v>
      </c>
      <c r="C418" s="661" t="s">
        <v>579</v>
      </c>
      <c r="D418" s="662" t="s">
        <v>1612</v>
      </c>
      <c r="E418" s="661" t="s">
        <v>3178</v>
      </c>
      <c r="F418" s="662" t="s">
        <v>3179</v>
      </c>
      <c r="G418" s="661" t="s">
        <v>3009</v>
      </c>
      <c r="H418" s="661" t="s">
        <v>3010</v>
      </c>
      <c r="I418" s="663">
        <v>17.3</v>
      </c>
      <c r="J418" s="663">
        <v>300</v>
      </c>
      <c r="K418" s="664">
        <v>5190.8999999999996</v>
      </c>
    </row>
    <row r="419" spans="1:11" ht="14.4" customHeight="1" x14ac:dyDescent="0.3">
      <c r="A419" s="659" t="s">
        <v>559</v>
      </c>
      <c r="B419" s="660" t="s">
        <v>1608</v>
      </c>
      <c r="C419" s="661" t="s">
        <v>579</v>
      </c>
      <c r="D419" s="662" t="s">
        <v>1612</v>
      </c>
      <c r="E419" s="661" t="s">
        <v>3178</v>
      </c>
      <c r="F419" s="662" t="s">
        <v>3179</v>
      </c>
      <c r="G419" s="661" t="s">
        <v>2545</v>
      </c>
      <c r="H419" s="661" t="s">
        <v>2546</v>
      </c>
      <c r="I419" s="663">
        <v>1.55</v>
      </c>
      <c r="J419" s="663">
        <v>75</v>
      </c>
      <c r="K419" s="664">
        <v>116.25</v>
      </c>
    </row>
    <row r="420" spans="1:11" ht="14.4" customHeight="1" x14ac:dyDescent="0.3">
      <c r="A420" s="659" t="s">
        <v>559</v>
      </c>
      <c r="B420" s="660" t="s">
        <v>1608</v>
      </c>
      <c r="C420" s="661" t="s">
        <v>579</v>
      </c>
      <c r="D420" s="662" t="s">
        <v>1612</v>
      </c>
      <c r="E420" s="661" t="s">
        <v>3178</v>
      </c>
      <c r="F420" s="662" t="s">
        <v>3179</v>
      </c>
      <c r="G420" s="661" t="s">
        <v>3011</v>
      </c>
      <c r="H420" s="661" t="s">
        <v>3012</v>
      </c>
      <c r="I420" s="663">
        <v>17.3</v>
      </c>
      <c r="J420" s="663">
        <v>200</v>
      </c>
      <c r="K420" s="664">
        <v>3460.6</v>
      </c>
    </row>
    <row r="421" spans="1:11" ht="14.4" customHeight="1" x14ac:dyDescent="0.3">
      <c r="A421" s="659" t="s">
        <v>559</v>
      </c>
      <c r="B421" s="660" t="s">
        <v>1608</v>
      </c>
      <c r="C421" s="661" t="s">
        <v>579</v>
      </c>
      <c r="D421" s="662" t="s">
        <v>1612</v>
      </c>
      <c r="E421" s="661" t="s">
        <v>3178</v>
      </c>
      <c r="F421" s="662" t="s">
        <v>3179</v>
      </c>
      <c r="G421" s="661" t="s">
        <v>3013</v>
      </c>
      <c r="H421" s="661" t="s">
        <v>3014</v>
      </c>
      <c r="I421" s="663">
        <v>170.25</v>
      </c>
      <c r="J421" s="663">
        <v>2</v>
      </c>
      <c r="K421" s="664">
        <v>340.49</v>
      </c>
    </row>
    <row r="422" spans="1:11" ht="14.4" customHeight="1" x14ac:dyDescent="0.3">
      <c r="A422" s="659" t="s">
        <v>559</v>
      </c>
      <c r="B422" s="660" t="s">
        <v>1608</v>
      </c>
      <c r="C422" s="661" t="s">
        <v>579</v>
      </c>
      <c r="D422" s="662" t="s">
        <v>1612</v>
      </c>
      <c r="E422" s="661" t="s">
        <v>3178</v>
      </c>
      <c r="F422" s="662" t="s">
        <v>3179</v>
      </c>
      <c r="G422" s="661" t="s">
        <v>3015</v>
      </c>
      <c r="H422" s="661" t="s">
        <v>3016</v>
      </c>
      <c r="I422" s="663">
        <v>527.96</v>
      </c>
      <c r="J422" s="663">
        <v>10</v>
      </c>
      <c r="K422" s="664">
        <v>5279.65</v>
      </c>
    </row>
    <row r="423" spans="1:11" ht="14.4" customHeight="1" x14ac:dyDescent="0.3">
      <c r="A423" s="659" t="s">
        <v>559</v>
      </c>
      <c r="B423" s="660" t="s">
        <v>1608</v>
      </c>
      <c r="C423" s="661" t="s">
        <v>579</v>
      </c>
      <c r="D423" s="662" t="s">
        <v>1612</v>
      </c>
      <c r="E423" s="661" t="s">
        <v>3178</v>
      </c>
      <c r="F423" s="662" t="s">
        <v>3179</v>
      </c>
      <c r="G423" s="661" t="s">
        <v>2572</v>
      </c>
      <c r="H423" s="661" t="s">
        <v>2573</v>
      </c>
      <c r="I423" s="663">
        <v>13.79</v>
      </c>
      <c r="J423" s="663">
        <v>25</v>
      </c>
      <c r="K423" s="664">
        <v>344.8</v>
      </c>
    </row>
    <row r="424" spans="1:11" ht="14.4" customHeight="1" x14ac:dyDescent="0.3">
      <c r="A424" s="659" t="s">
        <v>559</v>
      </c>
      <c r="B424" s="660" t="s">
        <v>1608</v>
      </c>
      <c r="C424" s="661" t="s">
        <v>579</v>
      </c>
      <c r="D424" s="662" t="s">
        <v>1612</v>
      </c>
      <c r="E424" s="661" t="s">
        <v>3178</v>
      </c>
      <c r="F424" s="662" t="s">
        <v>3179</v>
      </c>
      <c r="G424" s="661" t="s">
        <v>2672</v>
      </c>
      <c r="H424" s="661" t="s">
        <v>2673</v>
      </c>
      <c r="I424" s="663">
        <v>4312.1399999999994</v>
      </c>
      <c r="J424" s="663">
        <v>6</v>
      </c>
      <c r="K424" s="664">
        <v>25872.83</v>
      </c>
    </row>
    <row r="425" spans="1:11" ht="14.4" customHeight="1" x14ac:dyDescent="0.3">
      <c r="A425" s="659" t="s">
        <v>559</v>
      </c>
      <c r="B425" s="660" t="s">
        <v>1608</v>
      </c>
      <c r="C425" s="661" t="s">
        <v>579</v>
      </c>
      <c r="D425" s="662" t="s">
        <v>1612</v>
      </c>
      <c r="E425" s="661" t="s">
        <v>3178</v>
      </c>
      <c r="F425" s="662" t="s">
        <v>3179</v>
      </c>
      <c r="G425" s="661" t="s">
        <v>3017</v>
      </c>
      <c r="H425" s="661" t="s">
        <v>3018</v>
      </c>
      <c r="I425" s="663">
        <v>76.23</v>
      </c>
      <c r="J425" s="663">
        <v>390</v>
      </c>
      <c r="K425" s="664">
        <v>29729.7</v>
      </c>
    </row>
    <row r="426" spans="1:11" ht="14.4" customHeight="1" x14ac:dyDescent="0.3">
      <c r="A426" s="659" t="s">
        <v>559</v>
      </c>
      <c r="B426" s="660" t="s">
        <v>1608</v>
      </c>
      <c r="C426" s="661" t="s">
        <v>579</v>
      </c>
      <c r="D426" s="662" t="s">
        <v>1612</v>
      </c>
      <c r="E426" s="661" t="s">
        <v>3178</v>
      </c>
      <c r="F426" s="662" t="s">
        <v>3179</v>
      </c>
      <c r="G426" s="661" t="s">
        <v>3019</v>
      </c>
      <c r="H426" s="661" t="s">
        <v>3020</v>
      </c>
      <c r="I426" s="663">
        <v>2.9</v>
      </c>
      <c r="J426" s="663">
        <v>100</v>
      </c>
      <c r="K426" s="664">
        <v>290</v>
      </c>
    </row>
    <row r="427" spans="1:11" ht="14.4" customHeight="1" x14ac:dyDescent="0.3">
      <c r="A427" s="659" t="s">
        <v>559</v>
      </c>
      <c r="B427" s="660" t="s">
        <v>1608</v>
      </c>
      <c r="C427" s="661" t="s">
        <v>579</v>
      </c>
      <c r="D427" s="662" t="s">
        <v>1612</v>
      </c>
      <c r="E427" s="661" t="s">
        <v>3178</v>
      </c>
      <c r="F427" s="662" t="s">
        <v>3179</v>
      </c>
      <c r="G427" s="661" t="s">
        <v>3021</v>
      </c>
      <c r="H427" s="661" t="s">
        <v>3022</v>
      </c>
      <c r="I427" s="663">
        <v>21.9</v>
      </c>
      <c r="J427" s="663">
        <v>20</v>
      </c>
      <c r="K427" s="664">
        <v>438.02</v>
      </c>
    </row>
    <row r="428" spans="1:11" ht="14.4" customHeight="1" x14ac:dyDescent="0.3">
      <c r="A428" s="659" t="s">
        <v>559</v>
      </c>
      <c r="B428" s="660" t="s">
        <v>1608</v>
      </c>
      <c r="C428" s="661" t="s">
        <v>579</v>
      </c>
      <c r="D428" s="662" t="s">
        <v>1612</v>
      </c>
      <c r="E428" s="661" t="s">
        <v>3178</v>
      </c>
      <c r="F428" s="662" t="s">
        <v>3179</v>
      </c>
      <c r="G428" s="661" t="s">
        <v>3023</v>
      </c>
      <c r="H428" s="661" t="s">
        <v>3024</v>
      </c>
      <c r="I428" s="663">
        <v>280.77999999999997</v>
      </c>
      <c r="J428" s="663">
        <v>10</v>
      </c>
      <c r="K428" s="664">
        <v>2807.81</v>
      </c>
    </row>
    <row r="429" spans="1:11" ht="14.4" customHeight="1" x14ac:dyDescent="0.3">
      <c r="A429" s="659" t="s">
        <v>559</v>
      </c>
      <c r="B429" s="660" t="s">
        <v>1608</v>
      </c>
      <c r="C429" s="661" t="s">
        <v>579</v>
      </c>
      <c r="D429" s="662" t="s">
        <v>1612</v>
      </c>
      <c r="E429" s="661" t="s">
        <v>3178</v>
      </c>
      <c r="F429" s="662" t="s">
        <v>3179</v>
      </c>
      <c r="G429" s="661" t="s">
        <v>3025</v>
      </c>
      <c r="H429" s="661" t="s">
        <v>3026</v>
      </c>
      <c r="I429" s="663">
        <v>10.88</v>
      </c>
      <c r="J429" s="663">
        <v>900</v>
      </c>
      <c r="K429" s="664">
        <v>9790.11</v>
      </c>
    </row>
    <row r="430" spans="1:11" ht="14.4" customHeight="1" x14ac:dyDescent="0.3">
      <c r="A430" s="659" t="s">
        <v>559</v>
      </c>
      <c r="B430" s="660" t="s">
        <v>1608</v>
      </c>
      <c r="C430" s="661" t="s">
        <v>579</v>
      </c>
      <c r="D430" s="662" t="s">
        <v>1612</v>
      </c>
      <c r="E430" s="661" t="s">
        <v>3178</v>
      </c>
      <c r="F430" s="662" t="s">
        <v>3179</v>
      </c>
      <c r="G430" s="661" t="s">
        <v>3027</v>
      </c>
      <c r="H430" s="661" t="s">
        <v>3028</v>
      </c>
      <c r="I430" s="663">
        <v>25.59</v>
      </c>
      <c r="J430" s="663">
        <v>30</v>
      </c>
      <c r="K430" s="664">
        <v>767.7</v>
      </c>
    </row>
    <row r="431" spans="1:11" ht="14.4" customHeight="1" x14ac:dyDescent="0.3">
      <c r="A431" s="659" t="s">
        <v>559</v>
      </c>
      <c r="B431" s="660" t="s">
        <v>1608</v>
      </c>
      <c r="C431" s="661" t="s">
        <v>579</v>
      </c>
      <c r="D431" s="662" t="s">
        <v>1612</v>
      </c>
      <c r="E431" s="661" t="s">
        <v>3178</v>
      </c>
      <c r="F431" s="662" t="s">
        <v>3179</v>
      </c>
      <c r="G431" s="661" t="s">
        <v>3027</v>
      </c>
      <c r="H431" s="661" t="s">
        <v>3029</v>
      </c>
      <c r="I431" s="663">
        <v>25.59</v>
      </c>
      <c r="J431" s="663">
        <v>70</v>
      </c>
      <c r="K431" s="664">
        <v>1791.4099999999999</v>
      </c>
    </row>
    <row r="432" spans="1:11" ht="14.4" customHeight="1" x14ac:dyDescent="0.3">
      <c r="A432" s="659" t="s">
        <v>559</v>
      </c>
      <c r="B432" s="660" t="s">
        <v>1608</v>
      </c>
      <c r="C432" s="661" t="s">
        <v>579</v>
      </c>
      <c r="D432" s="662" t="s">
        <v>1612</v>
      </c>
      <c r="E432" s="661" t="s">
        <v>3178</v>
      </c>
      <c r="F432" s="662" t="s">
        <v>3179</v>
      </c>
      <c r="G432" s="661" t="s">
        <v>3030</v>
      </c>
      <c r="H432" s="661" t="s">
        <v>3031</v>
      </c>
      <c r="I432" s="663">
        <v>2625.7</v>
      </c>
      <c r="J432" s="663">
        <v>1</v>
      </c>
      <c r="K432" s="664">
        <v>2625.7</v>
      </c>
    </row>
    <row r="433" spans="1:11" ht="14.4" customHeight="1" x14ac:dyDescent="0.3">
      <c r="A433" s="659" t="s">
        <v>559</v>
      </c>
      <c r="B433" s="660" t="s">
        <v>1608</v>
      </c>
      <c r="C433" s="661" t="s">
        <v>579</v>
      </c>
      <c r="D433" s="662" t="s">
        <v>1612</v>
      </c>
      <c r="E433" s="661" t="s">
        <v>3178</v>
      </c>
      <c r="F433" s="662" t="s">
        <v>3179</v>
      </c>
      <c r="G433" s="661" t="s">
        <v>3032</v>
      </c>
      <c r="H433" s="661" t="s">
        <v>3033</v>
      </c>
      <c r="I433" s="663">
        <v>2238.5</v>
      </c>
      <c r="J433" s="663">
        <v>2</v>
      </c>
      <c r="K433" s="664">
        <v>4477</v>
      </c>
    </row>
    <row r="434" spans="1:11" ht="14.4" customHeight="1" x14ac:dyDescent="0.3">
      <c r="A434" s="659" t="s">
        <v>559</v>
      </c>
      <c r="B434" s="660" t="s">
        <v>1608</v>
      </c>
      <c r="C434" s="661" t="s">
        <v>579</v>
      </c>
      <c r="D434" s="662" t="s">
        <v>1612</v>
      </c>
      <c r="E434" s="661" t="s">
        <v>3178</v>
      </c>
      <c r="F434" s="662" t="s">
        <v>3179</v>
      </c>
      <c r="G434" s="661" t="s">
        <v>3034</v>
      </c>
      <c r="H434" s="661" t="s">
        <v>3035</v>
      </c>
      <c r="I434" s="663">
        <v>2625.7</v>
      </c>
      <c r="J434" s="663">
        <v>1</v>
      </c>
      <c r="K434" s="664">
        <v>2625.7</v>
      </c>
    </row>
    <row r="435" spans="1:11" ht="14.4" customHeight="1" x14ac:dyDescent="0.3">
      <c r="A435" s="659" t="s">
        <v>559</v>
      </c>
      <c r="B435" s="660" t="s">
        <v>1608</v>
      </c>
      <c r="C435" s="661" t="s">
        <v>579</v>
      </c>
      <c r="D435" s="662" t="s">
        <v>1612</v>
      </c>
      <c r="E435" s="661" t="s">
        <v>3178</v>
      </c>
      <c r="F435" s="662" t="s">
        <v>3179</v>
      </c>
      <c r="G435" s="661" t="s">
        <v>3036</v>
      </c>
      <c r="H435" s="661" t="s">
        <v>3037</v>
      </c>
      <c r="I435" s="663">
        <v>99.1</v>
      </c>
      <c r="J435" s="663">
        <v>6</v>
      </c>
      <c r="K435" s="664">
        <v>594.59</v>
      </c>
    </row>
    <row r="436" spans="1:11" ht="14.4" customHeight="1" x14ac:dyDescent="0.3">
      <c r="A436" s="659" t="s">
        <v>559</v>
      </c>
      <c r="B436" s="660" t="s">
        <v>1608</v>
      </c>
      <c r="C436" s="661" t="s">
        <v>579</v>
      </c>
      <c r="D436" s="662" t="s">
        <v>1612</v>
      </c>
      <c r="E436" s="661" t="s">
        <v>3178</v>
      </c>
      <c r="F436" s="662" t="s">
        <v>3179</v>
      </c>
      <c r="G436" s="661" t="s">
        <v>3038</v>
      </c>
      <c r="H436" s="661" t="s">
        <v>3039</v>
      </c>
      <c r="I436" s="663">
        <v>656.67</v>
      </c>
      <c r="J436" s="663">
        <v>1</v>
      </c>
      <c r="K436" s="664">
        <v>656.67</v>
      </c>
    </row>
    <row r="437" spans="1:11" ht="14.4" customHeight="1" x14ac:dyDescent="0.3">
      <c r="A437" s="659" t="s">
        <v>559</v>
      </c>
      <c r="B437" s="660" t="s">
        <v>1608</v>
      </c>
      <c r="C437" s="661" t="s">
        <v>579</v>
      </c>
      <c r="D437" s="662" t="s">
        <v>1612</v>
      </c>
      <c r="E437" s="661" t="s">
        <v>3178</v>
      </c>
      <c r="F437" s="662" t="s">
        <v>3179</v>
      </c>
      <c r="G437" s="661" t="s">
        <v>3040</v>
      </c>
      <c r="H437" s="661" t="s">
        <v>3041</v>
      </c>
      <c r="I437" s="663">
        <v>1681.42</v>
      </c>
      <c r="J437" s="663">
        <v>1</v>
      </c>
      <c r="K437" s="664">
        <v>1681.42</v>
      </c>
    </row>
    <row r="438" spans="1:11" ht="14.4" customHeight="1" x14ac:dyDescent="0.3">
      <c r="A438" s="659" t="s">
        <v>559</v>
      </c>
      <c r="B438" s="660" t="s">
        <v>1608</v>
      </c>
      <c r="C438" s="661" t="s">
        <v>579</v>
      </c>
      <c r="D438" s="662" t="s">
        <v>1612</v>
      </c>
      <c r="E438" s="661" t="s">
        <v>3178</v>
      </c>
      <c r="F438" s="662" t="s">
        <v>3179</v>
      </c>
      <c r="G438" s="661" t="s">
        <v>3042</v>
      </c>
      <c r="H438" s="661" t="s">
        <v>3043</v>
      </c>
      <c r="I438" s="663">
        <v>823.28</v>
      </c>
      <c r="J438" s="663">
        <v>1</v>
      </c>
      <c r="K438" s="664">
        <v>823.28</v>
      </c>
    </row>
    <row r="439" spans="1:11" ht="14.4" customHeight="1" x14ac:dyDescent="0.3">
      <c r="A439" s="659" t="s">
        <v>559</v>
      </c>
      <c r="B439" s="660" t="s">
        <v>1608</v>
      </c>
      <c r="C439" s="661" t="s">
        <v>579</v>
      </c>
      <c r="D439" s="662" t="s">
        <v>1612</v>
      </c>
      <c r="E439" s="661" t="s">
        <v>3178</v>
      </c>
      <c r="F439" s="662" t="s">
        <v>3179</v>
      </c>
      <c r="G439" s="661" t="s">
        <v>3044</v>
      </c>
      <c r="H439" s="661" t="s">
        <v>3045</v>
      </c>
      <c r="I439" s="663">
        <v>98.01</v>
      </c>
      <c r="J439" s="663">
        <v>6</v>
      </c>
      <c r="K439" s="664">
        <v>588.05999999999995</v>
      </c>
    </row>
    <row r="440" spans="1:11" ht="14.4" customHeight="1" x14ac:dyDescent="0.3">
      <c r="A440" s="659" t="s">
        <v>559</v>
      </c>
      <c r="B440" s="660" t="s">
        <v>1608</v>
      </c>
      <c r="C440" s="661" t="s">
        <v>579</v>
      </c>
      <c r="D440" s="662" t="s">
        <v>1612</v>
      </c>
      <c r="E440" s="661" t="s">
        <v>3178</v>
      </c>
      <c r="F440" s="662" t="s">
        <v>3179</v>
      </c>
      <c r="G440" s="661" t="s">
        <v>3046</v>
      </c>
      <c r="H440" s="661" t="s">
        <v>3047</v>
      </c>
      <c r="I440" s="663">
        <v>725.27</v>
      </c>
      <c r="J440" s="663">
        <v>1</v>
      </c>
      <c r="K440" s="664">
        <v>725.27</v>
      </c>
    </row>
    <row r="441" spans="1:11" ht="14.4" customHeight="1" x14ac:dyDescent="0.3">
      <c r="A441" s="659" t="s">
        <v>559</v>
      </c>
      <c r="B441" s="660" t="s">
        <v>1608</v>
      </c>
      <c r="C441" s="661" t="s">
        <v>579</v>
      </c>
      <c r="D441" s="662" t="s">
        <v>1612</v>
      </c>
      <c r="E441" s="661" t="s">
        <v>3178</v>
      </c>
      <c r="F441" s="662" t="s">
        <v>3179</v>
      </c>
      <c r="G441" s="661" t="s">
        <v>3048</v>
      </c>
      <c r="H441" s="661" t="s">
        <v>3049</v>
      </c>
      <c r="I441" s="663">
        <v>1203.3499999999999</v>
      </c>
      <c r="J441" s="663">
        <v>10</v>
      </c>
      <c r="K441" s="664">
        <v>12033.45</v>
      </c>
    </row>
    <row r="442" spans="1:11" ht="14.4" customHeight="1" x14ac:dyDescent="0.3">
      <c r="A442" s="659" t="s">
        <v>559</v>
      </c>
      <c r="B442" s="660" t="s">
        <v>1608</v>
      </c>
      <c r="C442" s="661" t="s">
        <v>579</v>
      </c>
      <c r="D442" s="662" t="s">
        <v>1612</v>
      </c>
      <c r="E442" s="661" t="s">
        <v>3178</v>
      </c>
      <c r="F442" s="662" t="s">
        <v>3179</v>
      </c>
      <c r="G442" s="661" t="s">
        <v>3050</v>
      </c>
      <c r="H442" s="661" t="s">
        <v>3051</v>
      </c>
      <c r="I442" s="663">
        <v>1438.57</v>
      </c>
      <c r="J442" s="663">
        <v>2</v>
      </c>
      <c r="K442" s="664">
        <v>2877.14</v>
      </c>
    </row>
    <row r="443" spans="1:11" ht="14.4" customHeight="1" x14ac:dyDescent="0.3">
      <c r="A443" s="659" t="s">
        <v>559</v>
      </c>
      <c r="B443" s="660" t="s">
        <v>1608</v>
      </c>
      <c r="C443" s="661" t="s">
        <v>579</v>
      </c>
      <c r="D443" s="662" t="s">
        <v>1612</v>
      </c>
      <c r="E443" s="661" t="s">
        <v>3178</v>
      </c>
      <c r="F443" s="662" t="s">
        <v>3179</v>
      </c>
      <c r="G443" s="661" t="s">
        <v>3052</v>
      </c>
      <c r="H443" s="661" t="s">
        <v>3053</v>
      </c>
      <c r="I443" s="663">
        <v>294.02999999999997</v>
      </c>
      <c r="J443" s="663">
        <v>1</v>
      </c>
      <c r="K443" s="664">
        <v>294.02999999999997</v>
      </c>
    </row>
    <row r="444" spans="1:11" ht="14.4" customHeight="1" x14ac:dyDescent="0.3">
      <c r="A444" s="659" t="s">
        <v>559</v>
      </c>
      <c r="B444" s="660" t="s">
        <v>1608</v>
      </c>
      <c r="C444" s="661" t="s">
        <v>579</v>
      </c>
      <c r="D444" s="662" t="s">
        <v>1612</v>
      </c>
      <c r="E444" s="661" t="s">
        <v>3178</v>
      </c>
      <c r="F444" s="662" t="s">
        <v>3179</v>
      </c>
      <c r="G444" s="661" t="s">
        <v>3054</v>
      </c>
      <c r="H444" s="661" t="s">
        <v>3055</v>
      </c>
      <c r="I444" s="663">
        <v>1813.8</v>
      </c>
      <c r="J444" s="663">
        <v>1</v>
      </c>
      <c r="K444" s="664">
        <v>1813.8</v>
      </c>
    </row>
    <row r="445" spans="1:11" ht="14.4" customHeight="1" x14ac:dyDescent="0.3">
      <c r="A445" s="659" t="s">
        <v>559</v>
      </c>
      <c r="B445" s="660" t="s">
        <v>1608</v>
      </c>
      <c r="C445" s="661" t="s">
        <v>579</v>
      </c>
      <c r="D445" s="662" t="s">
        <v>1612</v>
      </c>
      <c r="E445" s="661" t="s">
        <v>3178</v>
      </c>
      <c r="F445" s="662" t="s">
        <v>3179</v>
      </c>
      <c r="G445" s="661" t="s">
        <v>3056</v>
      </c>
      <c r="H445" s="661" t="s">
        <v>3057</v>
      </c>
      <c r="I445" s="663">
        <v>5626.5</v>
      </c>
      <c r="J445" s="663">
        <v>1</v>
      </c>
      <c r="K445" s="664">
        <v>5626.5</v>
      </c>
    </row>
    <row r="446" spans="1:11" ht="14.4" customHeight="1" x14ac:dyDescent="0.3">
      <c r="A446" s="659" t="s">
        <v>559</v>
      </c>
      <c r="B446" s="660" t="s">
        <v>1608</v>
      </c>
      <c r="C446" s="661" t="s">
        <v>579</v>
      </c>
      <c r="D446" s="662" t="s">
        <v>1612</v>
      </c>
      <c r="E446" s="661" t="s">
        <v>3196</v>
      </c>
      <c r="F446" s="662" t="s">
        <v>3197</v>
      </c>
      <c r="G446" s="661" t="s">
        <v>3058</v>
      </c>
      <c r="H446" s="661" t="s">
        <v>3059</v>
      </c>
      <c r="I446" s="663">
        <v>495.13599999999997</v>
      </c>
      <c r="J446" s="663">
        <v>5</v>
      </c>
      <c r="K446" s="664">
        <v>2475.6799999999998</v>
      </c>
    </row>
    <row r="447" spans="1:11" ht="14.4" customHeight="1" x14ac:dyDescent="0.3">
      <c r="A447" s="659" t="s">
        <v>559</v>
      </c>
      <c r="B447" s="660" t="s">
        <v>1608</v>
      </c>
      <c r="C447" s="661" t="s">
        <v>579</v>
      </c>
      <c r="D447" s="662" t="s">
        <v>1612</v>
      </c>
      <c r="E447" s="661" t="s">
        <v>3196</v>
      </c>
      <c r="F447" s="662" t="s">
        <v>3197</v>
      </c>
      <c r="G447" s="661" t="s">
        <v>3060</v>
      </c>
      <c r="H447" s="661" t="s">
        <v>3061</v>
      </c>
      <c r="I447" s="663">
        <v>277.89</v>
      </c>
      <c r="J447" s="663">
        <v>3</v>
      </c>
      <c r="K447" s="664">
        <v>833.67</v>
      </c>
    </row>
    <row r="448" spans="1:11" ht="14.4" customHeight="1" x14ac:dyDescent="0.3">
      <c r="A448" s="659" t="s">
        <v>559</v>
      </c>
      <c r="B448" s="660" t="s">
        <v>1608</v>
      </c>
      <c r="C448" s="661" t="s">
        <v>579</v>
      </c>
      <c r="D448" s="662" t="s">
        <v>1612</v>
      </c>
      <c r="E448" s="661" t="s">
        <v>3196</v>
      </c>
      <c r="F448" s="662" t="s">
        <v>3197</v>
      </c>
      <c r="G448" s="661" t="s">
        <v>3062</v>
      </c>
      <c r="H448" s="661" t="s">
        <v>3063</v>
      </c>
      <c r="I448" s="663">
        <v>273.14499999999998</v>
      </c>
      <c r="J448" s="663">
        <v>2</v>
      </c>
      <c r="K448" s="664">
        <v>546.29</v>
      </c>
    </row>
    <row r="449" spans="1:11" ht="14.4" customHeight="1" x14ac:dyDescent="0.3">
      <c r="A449" s="659" t="s">
        <v>559</v>
      </c>
      <c r="B449" s="660" t="s">
        <v>1608</v>
      </c>
      <c r="C449" s="661" t="s">
        <v>579</v>
      </c>
      <c r="D449" s="662" t="s">
        <v>1612</v>
      </c>
      <c r="E449" s="661" t="s">
        <v>3196</v>
      </c>
      <c r="F449" s="662" t="s">
        <v>3197</v>
      </c>
      <c r="G449" s="661" t="s">
        <v>3064</v>
      </c>
      <c r="H449" s="661" t="s">
        <v>3065</v>
      </c>
      <c r="I449" s="663">
        <v>285.17999999999995</v>
      </c>
      <c r="J449" s="663">
        <v>6</v>
      </c>
      <c r="K449" s="664">
        <v>1703.1899999999998</v>
      </c>
    </row>
    <row r="450" spans="1:11" ht="14.4" customHeight="1" x14ac:dyDescent="0.3">
      <c r="A450" s="659" t="s">
        <v>559</v>
      </c>
      <c r="B450" s="660" t="s">
        <v>1608</v>
      </c>
      <c r="C450" s="661" t="s">
        <v>579</v>
      </c>
      <c r="D450" s="662" t="s">
        <v>1612</v>
      </c>
      <c r="E450" s="661" t="s">
        <v>3196</v>
      </c>
      <c r="F450" s="662" t="s">
        <v>3197</v>
      </c>
      <c r="G450" s="661" t="s">
        <v>3066</v>
      </c>
      <c r="H450" s="661" t="s">
        <v>3067</v>
      </c>
      <c r="I450" s="663">
        <v>273.14999999999998</v>
      </c>
      <c r="J450" s="663">
        <v>3</v>
      </c>
      <c r="K450" s="664">
        <v>819.3900000000001</v>
      </c>
    </row>
    <row r="451" spans="1:11" ht="14.4" customHeight="1" x14ac:dyDescent="0.3">
      <c r="A451" s="659" t="s">
        <v>559</v>
      </c>
      <c r="B451" s="660" t="s">
        <v>1608</v>
      </c>
      <c r="C451" s="661" t="s">
        <v>579</v>
      </c>
      <c r="D451" s="662" t="s">
        <v>1612</v>
      </c>
      <c r="E451" s="661" t="s">
        <v>3180</v>
      </c>
      <c r="F451" s="662" t="s">
        <v>3181</v>
      </c>
      <c r="G451" s="661" t="s">
        <v>2707</v>
      </c>
      <c r="H451" s="661" t="s">
        <v>2708</v>
      </c>
      <c r="I451" s="663">
        <v>59.29</v>
      </c>
      <c r="J451" s="663">
        <v>90</v>
      </c>
      <c r="K451" s="664">
        <v>5336.1</v>
      </c>
    </row>
    <row r="452" spans="1:11" ht="14.4" customHeight="1" x14ac:dyDescent="0.3">
      <c r="A452" s="659" t="s">
        <v>559</v>
      </c>
      <c r="B452" s="660" t="s">
        <v>1608</v>
      </c>
      <c r="C452" s="661" t="s">
        <v>579</v>
      </c>
      <c r="D452" s="662" t="s">
        <v>1612</v>
      </c>
      <c r="E452" s="661" t="s">
        <v>3180</v>
      </c>
      <c r="F452" s="662" t="s">
        <v>3181</v>
      </c>
      <c r="G452" s="661" t="s">
        <v>3068</v>
      </c>
      <c r="H452" s="661" t="s">
        <v>3069</v>
      </c>
      <c r="I452" s="663">
        <v>138.7871428571429</v>
      </c>
      <c r="J452" s="663">
        <v>208</v>
      </c>
      <c r="K452" s="664">
        <v>28718.129999999997</v>
      </c>
    </row>
    <row r="453" spans="1:11" ht="14.4" customHeight="1" x14ac:dyDescent="0.3">
      <c r="A453" s="659" t="s">
        <v>559</v>
      </c>
      <c r="B453" s="660" t="s">
        <v>1608</v>
      </c>
      <c r="C453" s="661" t="s">
        <v>579</v>
      </c>
      <c r="D453" s="662" t="s">
        <v>1612</v>
      </c>
      <c r="E453" s="661" t="s">
        <v>3180</v>
      </c>
      <c r="F453" s="662" t="s">
        <v>3181</v>
      </c>
      <c r="G453" s="661" t="s">
        <v>3070</v>
      </c>
      <c r="H453" s="661" t="s">
        <v>3071</v>
      </c>
      <c r="I453" s="663">
        <v>546.14</v>
      </c>
      <c r="J453" s="663">
        <v>11</v>
      </c>
      <c r="K453" s="664">
        <v>5985.6400000000012</v>
      </c>
    </row>
    <row r="454" spans="1:11" ht="14.4" customHeight="1" x14ac:dyDescent="0.3">
      <c r="A454" s="659" t="s">
        <v>559</v>
      </c>
      <c r="B454" s="660" t="s">
        <v>1608</v>
      </c>
      <c r="C454" s="661" t="s">
        <v>579</v>
      </c>
      <c r="D454" s="662" t="s">
        <v>1612</v>
      </c>
      <c r="E454" s="661" t="s">
        <v>3180</v>
      </c>
      <c r="F454" s="662" t="s">
        <v>3181</v>
      </c>
      <c r="G454" s="661" t="s">
        <v>3072</v>
      </c>
      <c r="H454" s="661" t="s">
        <v>3073</v>
      </c>
      <c r="I454" s="663">
        <v>150.75740740740736</v>
      </c>
      <c r="J454" s="663">
        <v>214</v>
      </c>
      <c r="K454" s="664">
        <v>32165.610000000004</v>
      </c>
    </row>
    <row r="455" spans="1:11" ht="14.4" customHeight="1" x14ac:dyDescent="0.3">
      <c r="A455" s="659" t="s">
        <v>559</v>
      </c>
      <c r="B455" s="660" t="s">
        <v>1608</v>
      </c>
      <c r="C455" s="661" t="s">
        <v>579</v>
      </c>
      <c r="D455" s="662" t="s">
        <v>1612</v>
      </c>
      <c r="E455" s="661" t="s">
        <v>3180</v>
      </c>
      <c r="F455" s="662" t="s">
        <v>3181</v>
      </c>
      <c r="G455" s="661" t="s">
        <v>3074</v>
      </c>
      <c r="H455" s="661" t="s">
        <v>3075</v>
      </c>
      <c r="I455" s="663">
        <v>333.80869565217387</v>
      </c>
      <c r="J455" s="663">
        <v>47</v>
      </c>
      <c r="K455" s="664">
        <v>15627.030000000002</v>
      </c>
    </row>
    <row r="456" spans="1:11" ht="14.4" customHeight="1" x14ac:dyDescent="0.3">
      <c r="A456" s="659" t="s">
        <v>559</v>
      </c>
      <c r="B456" s="660" t="s">
        <v>1608</v>
      </c>
      <c r="C456" s="661" t="s">
        <v>579</v>
      </c>
      <c r="D456" s="662" t="s">
        <v>1612</v>
      </c>
      <c r="E456" s="661" t="s">
        <v>3180</v>
      </c>
      <c r="F456" s="662" t="s">
        <v>3181</v>
      </c>
      <c r="G456" s="661" t="s">
        <v>3076</v>
      </c>
      <c r="H456" s="661" t="s">
        <v>3077</v>
      </c>
      <c r="I456" s="663">
        <v>151.44222222222223</v>
      </c>
      <c r="J456" s="663">
        <v>27</v>
      </c>
      <c r="K456" s="664">
        <v>4089.25</v>
      </c>
    </row>
    <row r="457" spans="1:11" ht="14.4" customHeight="1" x14ac:dyDescent="0.3">
      <c r="A457" s="659" t="s">
        <v>559</v>
      </c>
      <c r="B457" s="660" t="s">
        <v>1608</v>
      </c>
      <c r="C457" s="661" t="s">
        <v>579</v>
      </c>
      <c r="D457" s="662" t="s">
        <v>1612</v>
      </c>
      <c r="E457" s="661" t="s">
        <v>3180</v>
      </c>
      <c r="F457" s="662" t="s">
        <v>3181</v>
      </c>
      <c r="G457" s="661" t="s">
        <v>2597</v>
      </c>
      <c r="H457" s="661" t="s">
        <v>2598</v>
      </c>
      <c r="I457" s="663">
        <v>147.25</v>
      </c>
      <c r="J457" s="663">
        <v>12</v>
      </c>
      <c r="K457" s="664">
        <v>1767</v>
      </c>
    </row>
    <row r="458" spans="1:11" ht="14.4" customHeight="1" x14ac:dyDescent="0.3">
      <c r="A458" s="659" t="s">
        <v>559</v>
      </c>
      <c r="B458" s="660" t="s">
        <v>1608</v>
      </c>
      <c r="C458" s="661" t="s">
        <v>579</v>
      </c>
      <c r="D458" s="662" t="s">
        <v>1612</v>
      </c>
      <c r="E458" s="661" t="s">
        <v>3180</v>
      </c>
      <c r="F458" s="662" t="s">
        <v>3181</v>
      </c>
      <c r="G458" s="661" t="s">
        <v>3078</v>
      </c>
      <c r="H458" s="661" t="s">
        <v>3079</v>
      </c>
      <c r="I458" s="663">
        <v>173.0266666666667</v>
      </c>
      <c r="J458" s="663">
        <v>65</v>
      </c>
      <c r="K458" s="664">
        <v>11131.9</v>
      </c>
    </row>
    <row r="459" spans="1:11" ht="14.4" customHeight="1" x14ac:dyDescent="0.3">
      <c r="A459" s="659" t="s">
        <v>559</v>
      </c>
      <c r="B459" s="660" t="s">
        <v>1608</v>
      </c>
      <c r="C459" s="661" t="s">
        <v>579</v>
      </c>
      <c r="D459" s="662" t="s">
        <v>1612</v>
      </c>
      <c r="E459" s="661" t="s">
        <v>3180</v>
      </c>
      <c r="F459" s="662" t="s">
        <v>3181</v>
      </c>
      <c r="G459" s="661" t="s">
        <v>3080</v>
      </c>
      <c r="H459" s="661" t="s">
        <v>3081</v>
      </c>
      <c r="I459" s="663">
        <v>154.62555555555556</v>
      </c>
      <c r="J459" s="663">
        <v>35</v>
      </c>
      <c r="K459" s="664">
        <v>5381.2600000000011</v>
      </c>
    </row>
    <row r="460" spans="1:11" ht="14.4" customHeight="1" x14ac:dyDescent="0.3">
      <c r="A460" s="659" t="s">
        <v>559</v>
      </c>
      <c r="B460" s="660" t="s">
        <v>1608</v>
      </c>
      <c r="C460" s="661" t="s">
        <v>579</v>
      </c>
      <c r="D460" s="662" t="s">
        <v>1612</v>
      </c>
      <c r="E460" s="661" t="s">
        <v>3180</v>
      </c>
      <c r="F460" s="662" t="s">
        <v>3181</v>
      </c>
      <c r="G460" s="661" t="s">
        <v>3082</v>
      </c>
      <c r="H460" s="661" t="s">
        <v>3083</v>
      </c>
      <c r="I460" s="663">
        <v>531.34600000000012</v>
      </c>
      <c r="J460" s="663">
        <v>5</v>
      </c>
      <c r="K460" s="664">
        <v>2656.7300000000005</v>
      </c>
    </row>
    <row r="461" spans="1:11" ht="14.4" customHeight="1" x14ac:dyDescent="0.3">
      <c r="A461" s="659" t="s">
        <v>559</v>
      </c>
      <c r="B461" s="660" t="s">
        <v>1608</v>
      </c>
      <c r="C461" s="661" t="s">
        <v>579</v>
      </c>
      <c r="D461" s="662" t="s">
        <v>1612</v>
      </c>
      <c r="E461" s="661" t="s">
        <v>3180</v>
      </c>
      <c r="F461" s="662" t="s">
        <v>3181</v>
      </c>
      <c r="G461" s="661" t="s">
        <v>3084</v>
      </c>
      <c r="H461" s="661" t="s">
        <v>3085</v>
      </c>
      <c r="I461" s="663">
        <v>158.51</v>
      </c>
      <c r="J461" s="663">
        <v>2</v>
      </c>
      <c r="K461" s="664">
        <v>317.02999999999997</v>
      </c>
    </row>
    <row r="462" spans="1:11" ht="14.4" customHeight="1" x14ac:dyDescent="0.3">
      <c r="A462" s="659" t="s">
        <v>559</v>
      </c>
      <c r="B462" s="660" t="s">
        <v>1608</v>
      </c>
      <c r="C462" s="661" t="s">
        <v>579</v>
      </c>
      <c r="D462" s="662" t="s">
        <v>1612</v>
      </c>
      <c r="E462" s="661" t="s">
        <v>3180</v>
      </c>
      <c r="F462" s="662" t="s">
        <v>3181</v>
      </c>
      <c r="G462" s="661" t="s">
        <v>3086</v>
      </c>
      <c r="H462" s="661" t="s">
        <v>3087</v>
      </c>
      <c r="I462" s="663">
        <v>150.23999999999998</v>
      </c>
      <c r="J462" s="663">
        <v>9</v>
      </c>
      <c r="K462" s="664">
        <v>1354.74</v>
      </c>
    </row>
    <row r="463" spans="1:11" ht="14.4" customHeight="1" x14ac:dyDescent="0.3">
      <c r="A463" s="659" t="s">
        <v>559</v>
      </c>
      <c r="B463" s="660" t="s">
        <v>1608</v>
      </c>
      <c r="C463" s="661" t="s">
        <v>579</v>
      </c>
      <c r="D463" s="662" t="s">
        <v>1612</v>
      </c>
      <c r="E463" s="661" t="s">
        <v>3180</v>
      </c>
      <c r="F463" s="662" t="s">
        <v>3181</v>
      </c>
      <c r="G463" s="661" t="s">
        <v>3088</v>
      </c>
      <c r="H463" s="661" t="s">
        <v>3089</v>
      </c>
      <c r="I463" s="663">
        <v>3781.5650000000001</v>
      </c>
      <c r="J463" s="663">
        <v>2</v>
      </c>
      <c r="K463" s="664">
        <v>7563.13</v>
      </c>
    </row>
    <row r="464" spans="1:11" ht="14.4" customHeight="1" x14ac:dyDescent="0.3">
      <c r="A464" s="659" t="s">
        <v>559</v>
      </c>
      <c r="B464" s="660" t="s">
        <v>1608</v>
      </c>
      <c r="C464" s="661" t="s">
        <v>579</v>
      </c>
      <c r="D464" s="662" t="s">
        <v>1612</v>
      </c>
      <c r="E464" s="661" t="s">
        <v>3180</v>
      </c>
      <c r="F464" s="662" t="s">
        <v>3181</v>
      </c>
      <c r="G464" s="661" t="s">
        <v>3090</v>
      </c>
      <c r="H464" s="661" t="s">
        <v>3091</v>
      </c>
      <c r="I464" s="663">
        <v>175.82000000000002</v>
      </c>
      <c r="J464" s="663">
        <v>7</v>
      </c>
      <c r="K464" s="664">
        <v>1220.24</v>
      </c>
    </row>
    <row r="465" spans="1:11" ht="14.4" customHeight="1" x14ac:dyDescent="0.3">
      <c r="A465" s="659" t="s">
        <v>559</v>
      </c>
      <c r="B465" s="660" t="s">
        <v>1608</v>
      </c>
      <c r="C465" s="661" t="s">
        <v>579</v>
      </c>
      <c r="D465" s="662" t="s">
        <v>1612</v>
      </c>
      <c r="E465" s="661" t="s">
        <v>3180</v>
      </c>
      <c r="F465" s="662" t="s">
        <v>3181</v>
      </c>
      <c r="G465" s="661" t="s">
        <v>3092</v>
      </c>
      <c r="H465" s="661" t="s">
        <v>3093</v>
      </c>
      <c r="I465" s="663">
        <v>152.66666666666666</v>
      </c>
      <c r="J465" s="663">
        <v>12</v>
      </c>
      <c r="K465" s="664">
        <v>1850.3700000000001</v>
      </c>
    </row>
    <row r="466" spans="1:11" ht="14.4" customHeight="1" x14ac:dyDescent="0.3">
      <c r="A466" s="659" t="s">
        <v>559</v>
      </c>
      <c r="B466" s="660" t="s">
        <v>1608</v>
      </c>
      <c r="C466" s="661" t="s">
        <v>579</v>
      </c>
      <c r="D466" s="662" t="s">
        <v>1612</v>
      </c>
      <c r="E466" s="661" t="s">
        <v>3180</v>
      </c>
      <c r="F466" s="662" t="s">
        <v>3181</v>
      </c>
      <c r="G466" s="661" t="s">
        <v>3094</v>
      </c>
      <c r="H466" s="661" t="s">
        <v>3095</v>
      </c>
      <c r="I466" s="663">
        <v>1005.2</v>
      </c>
      <c r="J466" s="663">
        <v>4</v>
      </c>
      <c r="K466" s="664">
        <v>4029.85</v>
      </c>
    </row>
    <row r="467" spans="1:11" ht="14.4" customHeight="1" x14ac:dyDescent="0.3">
      <c r="A467" s="659" t="s">
        <v>559</v>
      </c>
      <c r="B467" s="660" t="s">
        <v>1608</v>
      </c>
      <c r="C467" s="661" t="s">
        <v>579</v>
      </c>
      <c r="D467" s="662" t="s">
        <v>1612</v>
      </c>
      <c r="E467" s="661" t="s">
        <v>3180</v>
      </c>
      <c r="F467" s="662" t="s">
        <v>3181</v>
      </c>
      <c r="G467" s="661" t="s">
        <v>3096</v>
      </c>
      <c r="H467" s="661" t="s">
        <v>3097</v>
      </c>
      <c r="I467" s="663">
        <v>2488.9699999999998</v>
      </c>
      <c r="J467" s="663">
        <v>1</v>
      </c>
      <c r="K467" s="664">
        <v>2488.9699999999998</v>
      </c>
    </row>
    <row r="468" spans="1:11" ht="14.4" customHeight="1" x14ac:dyDescent="0.3">
      <c r="A468" s="659" t="s">
        <v>559</v>
      </c>
      <c r="B468" s="660" t="s">
        <v>1608</v>
      </c>
      <c r="C468" s="661" t="s">
        <v>579</v>
      </c>
      <c r="D468" s="662" t="s">
        <v>1612</v>
      </c>
      <c r="E468" s="661" t="s">
        <v>3180</v>
      </c>
      <c r="F468" s="662" t="s">
        <v>3181</v>
      </c>
      <c r="G468" s="661" t="s">
        <v>3098</v>
      </c>
      <c r="H468" s="661" t="s">
        <v>3099</v>
      </c>
      <c r="I468" s="663">
        <v>1951.73</v>
      </c>
      <c r="J468" s="663">
        <v>1</v>
      </c>
      <c r="K468" s="664">
        <v>1951.73</v>
      </c>
    </row>
    <row r="469" spans="1:11" ht="14.4" customHeight="1" x14ac:dyDescent="0.3">
      <c r="A469" s="659" t="s">
        <v>559</v>
      </c>
      <c r="B469" s="660" t="s">
        <v>1608</v>
      </c>
      <c r="C469" s="661" t="s">
        <v>579</v>
      </c>
      <c r="D469" s="662" t="s">
        <v>1612</v>
      </c>
      <c r="E469" s="661" t="s">
        <v>3180</v>
      </c>
      <c r="F469" s="662" t="s">
        <v>3181</v>
      </c>
      <c r="G469" s="661" t="s">
        <v>3100</v>
      </c>
      <c r="H469" s="661" t="s">
        <v>3101</v>
      </c>
      <c r="I469" s="663">
        <v>137.78500000000003</v>
      </c>
      <c r="J469" s="663">
        <v>14</v>
      </c>
      <c r="K469" s="664">
        <v>1931.15</v>
      </c>
    </row>
    <row r="470" spans="1:11" ht="14.4" customHeight="1" x14ac:dyDescent="0.3">
      <c r="A470" s="659" t="s">
        <v>559</v>
      </c>
      <c r="B470" s="660" t="s">
        <v>1608</v>
      </c>
      <c r="C470" s="661" t="s">
        <v>579</v>
      </c>
      <c r="D470" s="662" t="s">
        <v>1612</v>
      </c>
      <c r="E470" s="661" t="s">
        <v>3180</v>
      </c>
      <c r="F470" s="662" t="s">
        <v>3181</v>
      </c>
      <c r="G470" s="661" t="s">
        <v>3102</v>
      </c>
      <c r="H470" s="661" t="s">
        <v>3103</v>
      </c>
      <c r="I470" s="663">
        <v>2069.5699999999997</v>
      </c>
      <c r="J470" s="663">
        <v>2</v>
      </c>
      <c r="K470" s="664">
        <v>4139.1399999999994</v>
      </c>
    </row>
    <row r="471" spans="1:11" ht="14.4" customHeight="1" x14ac:dyDescent="0.3">
      <c r="A471" s="659" t="s">
        <v>559</v>
      </c>
      <c r="B471" s="660" t="s">
        <v>1608</v>
      </c>
      <c r="C471" s="661" t="s">
        <v>579</v>
      </c>
      <c r="D471" s="662" t="s">
        <v>1612</v>
      </c>
      <c r="E471" s="661" t="s">
        <v>3180</v>
      </c>
      <c r="F471" s="662" t="s">
        <v>3181</v>
      </c>
      <c r="G471" s="661" t="s">
        <v>2797</v>
      </c>
      <c r="H471" s="661" t="s">
        <v>2798</v>
      </c>
      <c r="I471" s="663">
        <v>59.29</v>
      </c>
      <c r="J471" s="663">
        <v>90</v>
      </c>
      <c r="K471" s="664">
        <v>5336.1</v>
      </c>
    </row>
    <row r="472" spans="1:11" ht="14.4" customHeight="1" x14ac:dyDescent="0.3">
      <c r="A472" s="659" t="s">
        <v>559</v>
      </c>
      <c r="B472" s="660" t="s">
        <v>1608</v>
      </c>
      <c r="C472" s="661" t="s">
        <v>579</v>
      </c>
      <c r="D472" s="662" t="s">
        <v>1612</v>
      </c>
      <c r="E472" s="661" t="s">
        <v>3180</v>
      </c>
      <c r="F472" s="662" t="s">
        <v>3181</v>
      </c>
      <c r="G472" s="661" t="s">
        <v>3104</v>
      </c>
      <c r="H472" s="661" t="s">
        <v>3105</v>
      </c>
      <c r="I472" s="663">
        <v>332.65666666666669</v>
      </c>
      <c r="J472" s="663">
        <v>4</v>
      </c>
      <c r="K472" s="664">
        <v>1325.59</v>
      </c>
    </row>
    <row r="473" spans="1:11" ht="14.4" customHeight="1" x14ac:dyDescent="0.3">
      <c r="A473" s="659" t="s">
        <v>559</v>
      </c>
      <c r="B473" s="660" t="s">
        <v>1608</v>
      </c>
      <c r="C473" s="661" t="s">
        <v>579</v>
      </c>
      <c r="D473" s="662" t="s">
        <v>1612</v>
      </c>
      <c r="E473" s="661" t="s">
        <v>3180</v>
      </c>
      <c r="F473" s="662" t="s">
        <v>3181</v>
      </c>
      <c r="G473" s="661" t="s">
        <v>3106</v>
      </c>
      <c r="H473" s="661" t="s">
        <v>3107</v>
      </c>
      <c r="I473" s="663">
        <v>327.62</v>
      </c>
      <c r="J473" s="663">
        <v>1</v>
      </c>
      <c r="K473" s="664">
        <v>327.62</v>
      </c>
    </row>
    <row r="474" spans="1:11" ht="14.4" customHeight="1" x14ac:dyDescent="0.3">
      <c r="A474" s="659" t="s">
        <v>559</v>
      </c>
      <c r="B474" s="660" t="s">
        <v>1608</v>
      </c>
      <c r="C474" s="661" t="s">
        <v>579</v>
      </c>
      <c r="D474" s="662" t="s">
        <v>1612</v>
      </c>
      <c r="E474" s="661" t="s">
        <v>3180</v>
      </c>
      <c r="F474" s="662" t="s">
        <v>3181</v>
      </c>
      <c r="G474" s="661" t="s">
        <v>3108</v>
      </c>
      <c r="H474" s="661" t="s">
        <v>3109</v>
      </c>
      <c r="I474" s="663">
        <v>137.19</v>
      </c>
      <c r="J474" s="663">
        <v>1</v>
      </c>
      <c r="K474" s="664">
        <v>137.19</v>
      </c>
    </row>
    <row r="475" spans="1:11" ht="14.4" customHeight="1" x14ac:dyDescent="0.3">
      <c r="A475" s="659" t="s">
        <v>559</v>
      </c>
      <c r="B475" s="660" t="s">
        <v>1608</v>
      </c>
      <c r="C475" s="661" t="s">
        <v>579</v>
      </c>
      <c r="D475" s="662" t="s">
        <v>1612</v>
      </c>
      <c r="E475" s="661" t="s">
        <v>3180</v>
      </c>
      <c r="F475" s="662" t="s">
        <v>3181</v>
      </c>
      <c r="G475" s="661" t="s">
        <v>3110</v>
      </c>
      <c r="H475" s="661" t="s">
        <v>3111</v>
      </c>
      <c r="I475" s="663">
        <v>259.7</v>
      </c>
      <c r="J475" s="663">
        <v>1</v>
      </c>
      <c r="K475" s="664">
        <v>259.7</v>
      </c>
    </row>
    <row r="476" spans="1:11" ht="14.4" customHeight="1" x14ac:dyDescent="0.3">
      <c r="A476" s="659" t="s">
        <v>559</v>
      </c>
      <c r="B476" s="660" t="s">
        <v>1608</v>
      </c>
      <c r="C476" s="661" t="s">
        <v>579</v>
      </c>
      <c r="D476" s="662" t="s">
        <v>1612</v>
      </c>
      <c r="E476" s="661" t="s">
        <v>3180</v>
      </c>
      <c r="F476" s="662" t="s">
        <v>3181</v>
      </c>
      <c r="G476" s="661" t="s">
        <v>3112</v>
      </c>
      <c r="H476" s="661" t="s">
        <v>3113</v>
      </c>
      <c r="I476" s="663">
        <v>1427.28</v>
      </c>
      <c r="J476" s="663">
        <v>6</v>
      </c>
      <c r="K476" s="664">
        <v>8563.69</v>
      </c>
    </row>
    <row r="477" spans="1:11" ht="14.4" customHeight="1" x14ac:dyDescent="0.3">
      <c r="A477" s="659" t="s">
        <v>559</v>
      </c>
      <c r="B477" s="660" t="s">
        <v>1608</v>
      </c>
      <c r="C477" s="661" t="s">
        <v>579</v>
      </c>
      <c r="D477" s="662" t="s">
        <v>1612</v>
      </c>
      <c r="E477" s="661" t="s">
        <v>3180</v>
      </c>
      <c r="F477" s="662" t="s">
        <v>3181</v>
      </c>
      <c r="G477" s="661" t="s">
        <v>3114</v>
      </c>
      <c r="H477" s="661" t="s">
        <v>3115</v>
      </c>
      <c r="I477" s="663">
        <v>136.49</v>
      </c>
      <c r="J477" s="663">
        <v>10</v>
      </c>
      <c r="K477" s="664">
        <v>1365.46</v>
      </c>
    </row>
    <row r="478" spans="1:11" ht="14.4" customHeight="1" x14ac:dyDescent="0.3">
      <c r="A478" s="659" t="s">
        <v>559</v>
      </c>
      <c r="B478" s="660" t="s">
        <v>1608</v>
      </c>
      <c r="C478" s="661" t="s">
        <v>579</v>
      </c>
      <c r="D478" s="662" t="s">
        <v>1612</v>
      </c>
      <c r="E478" s="661" t="s">
        <v>3180</v>
      </c>
      <c r="F478" s="662" t="s">
        <v>3181</v>
      </c>
      <c r="G478" s="661" t="s">
        <v>3116</v>
      </c>
      <c r="H478" s="661" t="s">
        <v>3117</v>
      </c>
      <c r="I478" s="663">
        <v>11413.6</v>
      </c>
      <c r="J478" s="663">
        <v>1</v>
      </c>
      <c r="K478" s="664">
        <v>11413.6</v>
      </c>
    </row>
    <row r="479" spans="1:11" ht="14.4" customHeight="1" x14ac:dyDescent="0.3">
      <c r="A479" s="659" t="s">
        <v>559</v>
      </c>
      <c r="B479" s="660" t="s">
        <v>1608</v>
      </c>
      <c r="C479" s="661" t="s">
        <v>579</v>
      </c>
      <c r="D479" s="662" t="s">
        <v>1612</v>
      </c>
      <c r="E479" s="661" t="s">
        <v>3180</v>
      </c>
      <c r="F479" s="662" t="s">
        <v>3181</v>
      </c>
      <c r="G479" s="661" t="s">
        <v>3118</v>
      </c>
      <c r="H479" s="661" t="s">
        <v>3119</v>
      </c>
      <c r="I479" s="663">
        <v>1427.28</v>
      </c>
      <c r="J479" s="663">
        <v>8</v>
      </c>
      <c r="K479" s="664">
        <v>11418.22</v>
      </c>
    </row>
    <row r="480" spans="1:11" ht="14.4" customHeight="1" x14ac:dyDescent="0.3">
      <c r="A480" s="659" t="s">
        <v>559</v>
      </c>
      <c r="B480" s="660" t="s">
        <v>1608</v>
      </c>
      <c r="C480" s="661" t="s">
        <v>579</v>
      </c>
      <c r="D480" s="662" t="s">
        <v>1612</v>
      </c>
      <c r="E480" s="661" t="s">
        <v>3180</v>
      </c>
      <c r="F480" s="662" t="s">
        <v>3181</v>
      </c>
      <c r="G480" s="661" t="s">
        <v>3120</v>
      </c>
      <c r="H480" s="661" t="s">
        <v>3121</v>
      </c>
      <c r="I480" s="663">
        <v>11413.69</v>
      </c>
      <c r="J480" s="663">
        <v>1</v>
      </c>
      <c r="K480" s="664">
        <v>11413.69</v>
      </c>
    </row>
    <row r="481" spans="1:11" ht="14.4" customHeight="1" x14ac:dyDescent="0.3">
      <c r="A481" s="659" t="s">
        <v>559</v>
      </c>
      <c r="B481" s="660" t="s">
        <v>1608</v>
      </c>
      <c r="C481" s="661" t="s">
        <v>579</v>
      </c>
      <c r="D481" s="662" t="s">
        <v>1612</v>
      </c>
      <c r="E481" s="661" t="s">
        <v>3180</v>
      </c>
      <c r="F481" s="662" t="s">
        <v>3181</v>
      </c>
      <c r="G481" s="661" t="s">
        <v>3122</v>
      </c>
      <c r="H481" s="661" t="s">
        <v>3123</v>
      </c>
      <c r="I481" s="663">
        <v>159.63999999999999</v>
      </c>
      <c r="J481" s="663">
        <v>1</v>
      </c>
      <c r="K481" s="664">
        <v>159.63999999999999</v>
      </c>
    </row>
    <row r="482" spans="1:11" ht="14.4" customHeight="1" x14ac:dyDescent="0.3">
      <c r="A482" s="659" t="s">
        <v>559</v>
      </c>
      <c r="B482" s="660" t="s">
        <v>1608</v>
      </c>
      <c r="C482" s="661" t="s">
        <v>579</v>
      </c>
      <c r="D482" s="662" t="s">
        <v>1612</v>
      </c>
      <c r="E482" s="661" t="s">
        <v>3180</v>
      </c>
      <c r="F482" s="662" t="s">
        <v>3181</v>
      </c>
      <c r="G482" s="661" t="s">
        <v>3124</v>
      </c>
      <c r="H482" s="661" t="s">
        <v>3125</v>
      </c>
      <c r="I482" s="663">
        <v>20554.2</v>
      </c>
      <c r="J482" s="663">
        <v>1</v>
      </c>
      <c r="K482" s="664">
        <v>20554.2</v>
      </c>
    </row>
    <row r="483" spans="1:11" ht="14.4" customHeight="1" x14ac:dyDescent="0.3">
      <c r="A483" s="659" t="s">
        <v>559</v>
      </c>
      <c r="B483" s="660" t="s">
        <v>1608</v>
      </c>
      <c r="C483" s="661" t="s">
        <v>579</v>
      </c>
      <c r="D483" s="662" t="s">
        <v>1612</v>
      </c>
      <c r="E483" s="661" t="s">
        <v>3180</v>
      </c>
      <c r="F483" s="662" t="s">
        <v>3181</v>
      </c>
      <c r="G483" s="661" t="s">
        <v>3126</v>
      </c>
      <c r="H483" s="661" t="s">
        <v>3127</v>
      </c>
      <c r="I483" s="663">
        <v>1824</v>
      </c>
      <c r="J483" s="663">
        <v>4</v>
      </c>
      <c r="K483" s="664">
        <v>7296</v>
      </c>
    </row>
    <row r="484" spans="1:11" ht="14.4" customHeight="1" x14ac:dyDescent="0.3">
      <c r="A484" s="659" t="s">
        <v>559</v>
      </c>
      <c r="B484" s="660" t="s">
        <v>1608</v>
      </c>
      <c r="C484" s="661" t="s">
        <v>579</v>
      </c>
      <c r="D484" s="662" t="s">
        <v>1612</v>
      </c>
      <c r="E484" s="661" t="s">
        <v>3180</v>
      </c>
      <c r="F484" s="662" t="s">
        <v>3181</v>
      </c>
      <c r="G484" s="661" t="s">
        <v>3128</v>
      </c>
      <c r="H484" s="661" t="s">
        <v>3129</v>
      </c>
      <c r="I484" s="663">
        <v>1824</v>
      </c>
      <c r="J484" s="663">
        <v>3</v>
      </c>
      <c r="K484" s="664">
        <v>5472</v>
      </c>
    </row>
    <row r="485" spans="1:11" ht="14.4" customHeight="1" x14ac:dyDescent="0.3">
      <c r="A485" s="659" t="s">
        <v>559</v>
      </c>
      <c r="B485" s="660" t="s">
        <v>1608</v>
      </c>
      <c r="C485" s="661" t="s">
        <v>579</v>
      </c>
      <c r="D485" s="662" t="s">
        <v>1612</v>
      </c>
      <c r="E485" s="661" t="s">
        <v>3180</v>
      </c>
      <c r="F485" s="662" t="s">
        <v>3181</v>
      </c>
      <c r="G485" s="661" t="s">
        <v>3130</v>
      </c>
      <c r="H485" s="661" t="s">
        <v>3131</v>
      </c>
      <c r="I485" s="663">
        <v>1824</v>
      </c>
      <c r="J485" s="663">
        <v>2</v>
      </c>
      <c r="K485" s="664">
        <v>3648</v>
      </c>
    </row>
    <row r="486" spans="1:11" ht="14.4" customHeight="1" x14ac:dyDescent="0.3">
      <c r="A486" s="659" t="s">
        <v>559</v>
      </c>
      <c r="B486" s="660" t="s">
        <v>1608</v>
      </c>
      <c r="C486" s="661" t="s">
        <v>579</v>
      </c>
      <c r="D486" s="662" t="s">
        <v>1612</v>
      </c>
      <c r="E486" s="661" t="s">
        <v>3180</v>
      </c>
      <c r="F486" s="662" t="s">
        <v>3181</v>
      </c>
      <c r="G486" s="661" t="s">
        <v>3132</v>
      </c>
      <c r="H486" s="661" t="s">
        <v>3133</v>
      </c>
      <c r="I486" s="663">
        <v>206.18</v>
      </c>
      <c r="J486" s="663">
        <v>1</v>
      </c>
      <c r="K486" s="664">
        <v>206.18</v>
      </c>
    </row>
    <row r="487" spans="1:11" ht="14.4" customHeight="1" x14ac:dyDescent="0.3">
      <c r="A487" s="659" t="s">
        <v>559</v>
      </c>
      <c r="B487" s="660" t="s">
        <v>1608</v>
      </c>
      <c r="C487" s="661" t="s">
        <v>579</v>
      </c>
      <c r="D487" s="662" t="s">
        <v>1612</v>
      </c>
      <c r="E487" s="661" t="s">
        <v>3180</v>
      </c>
      <c r="F487" s="662" t="s">
        <v>3181</v>
      </c>
      <c r="G487" s="661" t="s">
        <v>3134</v>
      </c>
      <c r="H487" s="661" t="s">
        <v>3135</v>
      </c>
      <c r="I487" s="663">
        <v>4450.3599999999997</v>
      </c>
      <c r="J487" s="663">
        <v>2</v>
      </c>
      <c r="K487" s="664">
        <v>8900.73</v>
      </c>
    </row>
    <row r="488" spans="1:11" ht="14.4" customHeight="1" x14ac:dyDescent="0.3">
      <c r="A488" s="659" t="s">
        <v>559</v>
      </c>
      <c r="B488" s="660" t="s">
        <v>1608</v>
      </c>
      <c r="C488" s="661" t="s">
        <v>579</v>
      </c>
      <c r="D488" s="662" t="s">
        <v>1612</v>
      </c>
      <c r="E488" s="661" t="s">
        <v>3186</v>
      </c>
      <c r="F488" s="662" t="s">
        <v>3187</v>
      </c>
      <c r="G488" s="661" t="s">
        <v>2605</v>
      </c>
      <c r="H488" s="661" t="s">
        <v>3136</v>
      </c>
      <c r="I488" s="663">
        <v>33.729999999999997</v>
      </c>
      <c r="J488" s="663">
        <v>36</v>
      </c>
      <c r="K488" s="664">
        <v>1214.26</v>
      </c>
    </row>
    <row r="489" spans="1:11" ht="14.4" customHeight="1" x14ac:dyDescent="0.3">
      <c r="A489" s="659" t="s">
        <v>559</v>
      </c>
      <c r="B489" s="660" t="s">
        <v>1608</v>
      </c>
      <c r="C489" s="661" t="s">
        <v>579</v>
      </c>
      <c r="D489" s="662" t="s">
        <v>1612</v>
      </c>
      <c r="E489" s="661" t="s">
        <v>3186</v>
      </c>
      <c r="F489" s="662" t="s">
        <v>3187</v>
      </c>
      <c r="G489" s="661" t="s">
        <v>2607</v>
      </c>
      <c r="H489" s="661" t="s">
        <v>2608</v>
      </c>
      <c r="I489" s="663">
        <v>46.03</v>
      </c>
      <c r="J489" s="663">
        <v>36</v>
      </c>
      <c r="K489" s="664">
        <v>1657.08</v>
      </c>
    </row>
    <row r="490" spans="1:11" ht="14.4" customHeight="1" x14ac:dyDescent="0.3">
      <c r="A490" s="659" t="s">
        <v>559</v>
      </c>
      <c r="B490" s="660" t="s">
        <v>1608</v>
      </c>
      <c r="C490" s="661" t="s">
        <v>579</v>
      </c>
      <c r="D490" s="662" t="s">
        <v>1612</v>
      </c>
      <c r="E490" s="661" t="s">
        <v>3186</v>
      </c>
      <c r="F490" s="662" t="s">
        <v>3187</v>
      </c>
      <c r="G490" s="661" t="s">
        <v>2607</v>
      </c>
      <c r="H490" s="661" t="s">
        <v>2609</v>
      </c>
      <c r="I490" s="663">
        <v>46.03</v>
      </c>
      <c r="J490" s="663">
        <v>144</v>
      </c>
      <c r="K490" s="664">
        <v>6628.32</v>
      </c>
    </row>
    <row r="491" spans="1:11" ht="14.4" customHeight="1" x14ac:dyDescent="0.3">
      <c r="A491" s="659" t="s">
        <v>559</v>
      </c>
      <c r="B491" s="660" t="s">
        <v>1608</v>
      </c>
      <c r="C491" s="661" t="s">
        <v>579</v>
      </c>
      <c r="D491" s="662" t="s">
        <v>1612</v>
      </c>
      <c r="E491" s="661" t="s">
        <v>3186</v>
      </c>
      <c r="F491" s="662" t="s">
        <v>3187</v>
      </c>
      <c r="G491" s="661" t="s">
        <v>2943</v>
      </c>
      <c r="H491" s="661" t="s">
        <v>2945</v>
      </c>
      <c r="I491" s="663">
        <v>38.200000000000003</v>
      </c>
      <c r="J491" s="663">
        <v>144</v>
      </c>
      <c r="K491" s="664">
        <v>5501.24</v>
      </c>
    </row>
    <row r="492" spans="1:11" ht="14.4" customHeight="1" x14ac:dyDescent="0.3">
      <c r="A492" s="659" t="s">
        <v>559</v>
      </c>
      <c r="B492" s="660" t="s">
        <v>1608</v>
      </c>
      <c r="C492" s="661" t="s">
        <v>579</v>
      </c>
      <c r="D492" s="662" t="s">
        <v>1612</v>
      </c>
      <c r="E492" s="661" t="s">
        <v>3186</v>
      </c>
      <c r="F492" s="662" t="s">
        <v>3187</v>
      </c>
      <c r="G492" s="661" t="s">
        <v>2946</v>
      </c>
      <c r="H492" s="661" t="s">
        <v>2947</v>
      </c>
      <c r="I492" s="663">
        <v>34.119999999999997</v>
      </c>
      <c r="J492" s="663">
        <v>108</v>
      </c>
      <c r="K492" s="664">
        <v>3685.01</v>
      </c>
    </row>
    <row r="493" spans="1:11" ht="14.4" customHeight="1" x14ac:dyDescent="0.3">
      <c r="A493" s="659" t="s">
        <v>559</v>
      </c>
      <c r="B493" s="660" t="s">
        <v>1608</v>
      </c>
      <c r="C493" s="661" t="s">
        <v>579</v>
      </c>
      <c r="D493" s="662" t="s">
        <v>1612</v>
      </c>
      <c r="E493" s="661" t="s">
        <v>3186</v>
      </c>
      <c r="F493" s="662" t="s">
        <v>3187</v>
      </c>
      <c r="G493" s="661" t="s">
        <v>2610</v>
      </c>
      <c r="H493" s="661" t="s">
        <v>2611</v>
      </c>
      <c r="I493" s="663">
        <v>43.92</v>
      </c>
      <c r="J493" s="663">
        <v>72</v>
      </c>
      <c r="K493" s="664">
        <v>3162.5</v>
      </c>
    </row>
    <row r="494" spans="1:11" ht="14.4" customHeight="1" x14ac:dyDescent="0.3">
      <c r="A494" s="659" t="s">
        <v>559</v>
      </c>
      <c r="B494" s="660" t="s">
        <v>1608</v>
      </c>
      <c r="C494" s="661" t="s">
        <v>579</v>
      </c>
      <c r="D494" s="662" t="s">
        <v>1612</v>
      </c>
      <c r="E494" s="661" t="s">
        <v>3186</v>
      </c>
      <c r="F494" s="662" t="s">
        <v>3187</v>
      </c>
      <c r="G494" s="661" t="s">
        <v>2610</v>
      </c>
      <c r="H494" s="661" t="s">
        <v>2612</v>
      </c>
      <c r="I494" s="663">
        <v>43.92</v>
      </c>
      <c r="J494" s="663">
        <v>72</v>
      </c>
      <c r="K494" s="664">
        <v>3162.5</v>
      </c>
    </row>
    <row r="495" spans="1:11" ht="14.4" customHeight="1" x14ac:dyDescent="0.3">
      <c r="A495" s="659" t="s">
        <v>559</v>
      </c>
      <c r="B495" s="660" t="s">
        <v>1608</v>
      </c>
      <c r="C495" s="661" t="s">
        <v>579</v>
      </c>
      <c r="D495" s="662" t="s">
        <v>1612</v>
      </c>
      <c r="E495" s="661" t="s">
        <v>3186</v>
      </c>
      <c r="F495" s="662" t="s">
        <v>3187</v>
      </c>
      <c r="G495" s="661" t="s">
        <v>2951</v>
      </c>
      <c r="H495" s="661" t="s">
        <v>3137</v>
      </c>
      <c r="I495" s="663">
        <v>31.36</v>
      </c>
      <c r="J495" s="663">
        <v>24</v>
      </c>
      <c r="K495" s="664">
        <v>752.72</v>
      </c>
    </row>
    <row r="496" spans="1:11" ht="14.4" customHeight="1" x14ac:dyDescent="0.3">
      <c r="A496" s="659" t="s">
        <v>559</v>
      </c>
      <c r="B496" s="660" t="s">
        <v>1608</v>
      </c>
      <c r="C496" s="661" t="s">
        <v>579</v>
      </c>
      <c r="D496" s="662" t="s">
        <v>1612</v>
      </c>
      <c r="E496" s="661" t="s">
        <v>3186</v>
      </c>
      <c r="F496" s="662" t="s">
        <v>3187</v>
      </c>
      <c r="G496" s="661" t="s">
        <v>2951</v>
      </c>
      <c r="H496" s="661" t="s">
        <v>3138</v>
      </c>
      <c r="I496" s="663">
        <v>31.36</v>
      </c>
      <c r="J496" s="663">
        <v>24</v>
      </c>
      <c r="K496" s="664">
        <v>752.72</v>
      </c>
    </row>
    <row r="497" spans="1:11" ht="14.4" customHeight="1" x14ac:dyDescent="0.3">
      <c r="A497" s="659" t="s">
        <v>559</v>
      </c>
      <c r="B497" s="660" t="s">
        <v>1608</v>
      </c>
      <c r="C497" s="661" t="s">
        <v>579</v>
      </c>
      <c r="D497" s="662" t="s">
        <v>1612</v>
      </c>
      <c r="E497" s="661" t="s">
        <v>3186</v>
      </c>
      <c r="F497" s="662" t="s">
        <v>3187</v>
      </c>
      <c r="G497" s="661" t="s">
        <v>2953</v>
      </c>
      <c r="H497" s="661" t="s">
        <v>3139</v>
      </c>
      <c r="I497" s="663">
        <v>30.32</v>
      </c>
      <c r="J497" s="663">
        <v>48</v>
      </c>
      <c r="K497" s="664">
        <v>1455.26</v>
      </c>
    </row>
    <row r="498" spans="1:11" ht="14.4" customHeight="1" x14ac:dyDescent="0.3">
      <c r="A498" s="659" t="s">
        <v>559</v>
      </c>
      <c r="B498" s="660" t="s">
        <v>1608</v>
      </c>
      <c r="C498" s="661" t="s">
        <v>579</v>
      </c>
      <c r="D498" s="662" t="s">
        <v>1612</v>
      </c>
      <c r="E498" s="661" t="s">
        <v>3186</v>
      </c>
      <c r="F498" s="662" t="s">
        <v>3187</v>
      </c>
      <c r="G498" s="661" t="s">
        <v>2953</v>
      </c>
      <c r="H498" s="661" t="s">
        <v>2954</v>
      </c>
      <c r="I498" s="663">
        <v>30.32</v>
      </c>
      <c r="J498" s="663">
        <v>36</v>
      </c>
      <c r="K498" s="664">
        <v>1091.44</v>
      </c>
    </row>
    <row r="499" spans="1:11" ht="14.4" customHeight="1" x14ac:dyDescent="0.3">
      <c r="A499" s="659" t="s">
        <v>559</v>
      </c>
      <c r="B499" s="660" t="s">
        <v>1608</v>
      </c>
      <c r="C499" s="661" t="s">
        <v>579</v>
      </c>
      <c r="D499" s="662" t="s">
        <v>1612</v>
      </c>
      <c r="E499" s="661" t="s">
        <v>3186</v>
      </c>
      <c r="F499" s="662" t="s">
        <v>3187</v>
      </c>
      <c r="G499" s="661" t="s">
        <v>2613</v>
      </c>
      <c r="H499" s="661" t="s">
        <v>2614</v>
      </c>
      <c r="I499" s="663">
        <v>69.92</v>
      </c>
      <c r="J499" s="663">
        <v>408</v>
      </c>
      <c r="K499" s="664">
        <v>28526.189999999995</v>
      </c>
    </row>
    <row r="500" spans="1:11" ht="14.4" customHeight="1" x14ac:dyDescent="0.3">
      <c r="A500" s="659" t="s">
        <v>559</v>
      </c>
      <c r="B500" s="660" t="s">
        <v>1608</v>
      </c>
      <c r="C500" s="661" t="s">
        <v>579</v>
      </c>
      <c r="D500" s="662" t="s">
        <v>1612</v>
      </c>
      <c r="E500" s="661" t="s">
        <v>3186</v>
      </c>
      <c r="F500" s="662" t="s">
        <v>3187</v>
      </c>
      <c r="G500" s="661" t="s">
        <v>2963</v>
      </c>
      <c r="H500" s="661" t="s">
        <v>3140</v>
      </c>
      <c r="I500" s="663">
        <v>45.11</v>
      </c>
      <c r="J500" s="663">
        <v>72</v>
      </c>
      <c r="K500" s="664">
        <v>3247.6</v>
      </c>
    </row>
    <row r="501" spans="1:11" ht="14.4" customHeight="1" x14ac:dyDescent="0.3">
      <c r="A501" s="659" t="s">
        <v>559</v>
      </c>
      <c r="B501" s="660" t="s">
        <v>1608</v>
      </c>
      <c r="C501" s="661" t="s">
        <v>579</v>
      </c>
      <c r="D501" s="662" t="s">
        <v>1612</v>
      </c>
      <c r="E501" s="661" t="s">
        <v>3186</v>
      </c>
      <c r="F501" s="662" t="s">
        <v>3187</v>
      </c>
      <c r="G501" s="661" t="s">
        <v>2965</v>
      </c>
      <c r="H501" s="661" t="s">
        <v>2966</v>
      </c>
      <c r="I501" s="663">
        <v>36.39</v>
      </c>
      <c r="J501" s="663">
        <v>36</v>
      </c>
      <c r="K501" s="664">
        <v>1310</v>
      </c>
    </row>
    <row r="502" spans="1:11" ht="14.4" customHeight="1" x14ac:dyDescent="0.3">
      <c r="A502" s="659" t="s">
        <v>559</v>
      </c>
      <c r="B502" s="660" t="s">
        <v>1608</v>
      </c>
      <c r="C502" s="661" t="s">
        <v>579</v>
      </c>
      <c r="D502" s="662" t="s">
        <v>1612</v>
      </c>
      <c r="E502" s="661" t="s">
        <v>3186</v>
      </c>
      <c r="F502" s="662" t="s">
        <v>3187</v>
      </c>
      <c r="G502" s="661" t="s">
        <v>2875</v>
      </c>
      <c r="H502" s="661" t="s">
        <v>2876</v>
      </c>
      <c r="I502" s="663">
        <v>32.94</v>
      </c>
      <c r="J502" s="663">
        <v>36</v>
      </c>
      <c r="K502" s="664">
        <v>1186</v>
      </c>
    </row>
    <row r="503" spans="1:11" ht="14.4" customHeight="1" x14ac:dyDescent="0.3">
      <c r="A503" s="659" t="s">
        <v>559</v>
      </c>
      <c r="B503" s="660" t="s">
        <v>1608</v>
      </c>
      <c r="C503" s="661" t="s">
        <v>579</v>
      </c>
      <c r="D503" s="662" t="s">
        <v>1612</v>
      </c>
      <c r="E503" s="661" t="s">
        <v>3186</v>
      </c>
      <c r="F503" s="662" t="s">
        <v>3187</v>
      </c>
      <c r="G503" s="661" t="s">
        <v>2615</v>
      </c>
      <c r="H503" s="661" t="s">
        <v>2616</v>
      </c>
      <c r="I503" s="663">
        <v>33.5</v>
      </c>
      <c r="J503" s="663">
        <v>36</v>
      </c>
      <c r="K503" s="664">
        <v>1206</v>
      </c>
    </row>
    <row r="504" spans="1:11" ht="14.4" customHeight="1" x14ac:dyDescent="0.3">
      <c r="A504" s="659" t="s">
        <v>559</v>
      </c>
      <c r="B504" s="660" t="s">
        <v>1608</v>
      </c>
      <c r="C504" s="661" t="s">
        <v>579</v>
      </c>
      <c r="D504" s="662" t="s">
        <v>1612</v>
      </c>
      <c r="E504" s="661" t="s">
        <v>3186</v>
      </c>
      <c r="F504" s="662" t="s">
        <v>3187</v>
      </c>
      <c r="G504" s="661" t="s">
        <v>2967</v>
      </c>
      <c r="H504" s="661" t="s">
        <v>2968</v>
      </c>
      <c r="I504" s="663">
        <v>67.42</v>
      </c>
      <c r="J504" s="663">
        <v>72</v>
      </c>
      <c r="K504" s="664">
        <v>4854.33</v>
      </c>
    </row>
    <row r="505" spans="1:11" ht="14.4" customHeight="1" x14ac:dyDescent="0.3">
      <c r="A505" s="659" t="s">
        <v>559</v>
      </c>
      <c r="B505" s="660" t="s">
        <v>1608</v>
      </c>
      <c r="C505" s="661" t="s">
        <v>579</v>
      </c>
      <c r="D505" s="662" t="s">
        <v>1612</v>
      </c>
      <c r="E505" s="661" t="s">
        <v>3186</v>
      </c>
      <c r="F505" s="662" t="s">
        <v>3187</v>
      </c>
      <c r="G505" s="661" t="s">
        <v>2969</v>
      </c>
      <c r="H505" s="661" t="s">
        <v>2970</v>
      </c>
      <c r="I505" s="663">
        <v>34.89</v>
      </c>
      <c r="J505" s="663">
        <v>72</v>
      </c>
      <c r="K505" s="664">
        <v>2511.9899999999998</v>
      </c>
    </row>
    <row r="506" spans="1:11" ht="14.4" customHeight="1" x14ac:dyDescent="0.3">
      <c r="A506" s="659" t="s">
        <v>559</v>
      </c>
      <c r="B506" s="660" t="s">
        <v>1608</v>
      </c>
      <c r="C506" s="661" t="s">
        <v>579</v>
      </c>
      <c r="D506" s="662" t="s">
        <v>1612</v>
      </c>
      <c r="E506" s="661" t="s">
        <v>3186</v>
      </c>
      <c r="F506" s="662" t="s">
        <v>3187</v>
      </c>
      <c r="G506" s="661" t="s">
        <v>2878</v>
      </c>
      <c r="H506" s="661" t="s">
        <v>2879</v>
      </c>
      <c r="I506" s="663">
        <v>69.92</v>
      </c>
      <c r="J506" s="663">
        <v>48</v>
      </c>
      <c r="K506" s="664">
        <v>3356</v>
      </c>
    </row>
    <row r="507" spans="1:11" ht="14.4" customHeight="1" x14ac:dyDescent="0.3">
      <c r="A507" s="659" t="s">
        <v>559</v>
      </c>
      <c r="B507" s="660" t="s">
        <v>1608</v>
      </c>
      <c r="C507" s="661" t="s">
        <v>579</v>
      </c>
      <c r="D507" s="662" t="s">
        <v>1612</v>
      </c>
      <c r="E507" s="661" t="s">
        <v>3186</v>
      </c>
      <c r="F507" s="662" t="s">
        <v>3187</v>
      </c>
      <c r="G507" s="661" t="s">
        <v>3141</v>
      </c>
      <c r="H507" s="661" t="s">
        <v>3142</v>
      </c>
      <c r="I507" s="663">
        <v>143.75</v>
      </c>
      <c r="J507" s="663">
        <v>24</v>
      </c>
      <c r="K507" s="664">
        <v>3450</v>
      </c>
    </row>
    <row r="508" spans="1:11" ht="14.4" customHeight="1" x14ac:dyDescent="0.3">
      <c r="A508" s="659" t="s">
        <v>559</v>
      </c>
      <c r="B508" s="660" t="s">
        <v>1608</v>
      </c>
      <c r="C508" s="661" t="s">
        <v>579</v>
      </c>
      <c r="D508" s="662" t="s">
        <v>1612</v>
      </c>
      <c r="E508" s="661" t="s">
        <v>3186</v>
      </c>
      <c r="F508" s="662" t="s">
        <v>3187</v>
      </c>
      <c r="G508" s="661" t="s">
        <v>3143</v>
      </c>
      <c r="H508" s="661" t="s">
        <v>3144</v>
      </c>
      <c r="I508" s="663">
        <v>143.75</v>
      </c>
      <c r="J508" s="663">
        <v>24</v>
      </c>
      <c r="K508" s="664">
        <v>3450</v>
      </c>
    </row>
    <row r="509" spans="1:11" ht="14.4" customHeight="1" x14ac:dyDescent="0.3">
      <c r="A509" s="659" t="s">
        <v>559</v>
      </c>
      <c r="B509" s="660" t="s">
        <v>1608</v>
      </c>
      <c r="C509" s="661" t="s">
        <v>579</v>
      </c>
      <c r="D509" s="662" t="s">
        <v>1612</v>
      </c>
      <c r="E509" s="661" t="s">
        <v>3188</v>
      </c>
      <c r="F509" s="662" t="s">
        <v>3189</v>
      </c>
      <c r="G509" s="661" t="s">
        <v>2617</v>
      </c>
      <c r="H509" s="661" t="s">
        <v>2618</v>
      </c>
      <c r="I509" s="663">
        <v>0.3</v>
      </c>
      <c r="J509" s="663">
        <v>2800</v>
      </c>
      <c r="K509" s="664">
        <v>840</v>
      </c>
    </row>
    <row r="510" spans="1:11" ht="14.4" customHeight="1" x14ac:dyDescent="0.3">
      <c r="A510" s="659" t="s">
        <v>559</v>
      </c>
      <c r="B510" s="660" t="s">
        <v>1608</v>
      </c>
      <c r="C510" s="661" t="s">
        <v>579</v>
      </c>
      <c r="D510" s="662" t="s">
        <v>1612</v>
      </c>
      <c r="E510" s="661" t="s">
        <v>3188</v>
      </c>
      <c r="F510" s="662" t="s">
        <v>3189</v>
      </c>
      <c r="G510" s="661" t="s">
        <v>2619</v>
      </c>
      <c r="H510" s="661" t="s">
        <v>2620</v>
      </c>
      <c r="I510" s="663">
        <v>0.3</v>
      </c>
      <c r="J510" s="663">
        <v>500</v>
      </c>
      <c r="K510" s="664">
        <v>150</v>
      </c>
    </row>
    <row r="511" spans="1:11" ht="14.4" customHeight="1" x14ac:dyDescent="0.3">
      <c r="A511" s="659" t="s">
        <v>559</v>
      </c>
      <c r="B511" s="660" t="s">
        <v>1608</v>
      </c>
      <c r="C511" s="661" t="s">
        <v>579</v>
      </c>
      <c r="D511" s="662" t="s">
        <v>1612</v>
      </c>
      <c r="E511" s="661" t="s">
        <v>3188</v>
      </c>
      <c r="F511" s="662" t="s">
        <v>3189</v>
      </c>
      <c r="G511" s="661" t="s">
        <v>2619</v>
      </c>
      <c r="H511" s="661" t="s">
        <v>2621</v>
      </c>
      <c r="I511" s="663">
        <v>0.30666666666666664</v>
      </c>
      <c r="J511" s="663">
        <v>1000</v>
      </c>
      <c r="K511" s="664">
        <v>306</v>
      </c>
    </row>
    <row r="512" spans="1:11" ht="14.4" customHeight="1" x14ac:dyDescent="0.3">
      <c r="A512" s="659" t="s">
        <v>559</v>
      </c>
      <c r="B512" s="660" t="s">
        <v>1608</v>
      </c>
      <c r="C512" s="661" t="s">
        <v>579</v>
      </c>
      <c r="D512" s="662" t="s">
        <v>1612</v>
      </c>
      <c r="E512" s="661" t="s">
        <v>3188</v>
      </c>
      <c r="F512" s="662" t="s">
        <v>3189</v>
      </c>
      <c r="G512" s="661" t="s">
        <v>3145</v>
      </c>
      <c r="H512" s="661" t="s">
        <v>3146</v>
      </c>
      <c r="I512" s="663">
        <v>372.26</v>
      </c>
      <c r="J512" s="663">
        <v>2</v>
      </c>
      <c r="K512" s="664">
        <v>744.52</v>
      </c>
    </row>
    <row r="513" spans="1:11" ht="14.4" customHeight="1" x14ac:dyDescent="0.3">
      <c r="A513" s="659" t="s">
        <v>559</v>
      </c>
      <c r="B513" s="660" t="s">
        <v>1608</v>
      </c>
      <c r="C513" s="661" t="s">
        <v>579</v>
      </c>
      <c r="D513" s="662" t="s">
        <v>1612</v>
      </c>
      <c r="E513" s="661" t="s">
        <v>3188</v>
      </c>
      <c r="F513" s="662" t="s">
        <v>3189</v>
      </c>
      <c r="G513" s="661" t="s">
        <v>2626</v>
      </c>
      <c r="H513" s="661" t="s">
        <v>2627</v>
      </c>
      <c r="I513" s="663">
        <v>372.25</v>
      </c>
      <c r="J513" s="663">
        <v>1</v>
      </c>
      <c r="K513" s="664">
        <v>372.25</v>
      </c>
    </row>
    <row r="514" spans="1:11" ht="14.4" customHeight="1" x14ac:dyDescent="0.3">
      <c r="A514" s="659" t="s">
        <v>559</v>
      </c>
      <c r="B514" s="660" t="s">
        <v>1608</v>
      </c>
      <c r="C514" s="661" t="s">
        <v>579</v>
      </c>
      <c r="D514" s="662" t="s">
        <v>1612</v>
      </c>
      <c r="E514" s="661" t="s">
        <v>3190</v>
      </c>
      <c r="F514" s="662" t="s">
        <v>3191</v>
      </c>
      <c r="G514" s="661" t="s">
        <v>3147</v>
      </c>
      <c r="H514" s="661" t="s">
        <v>3148</v>
      </c>
      <c r="I514" s="663">
        <v>10.55</v>
      </c>
      <c r="J514" s="663">
        <v>40</v>
      </c>
      <c r="K514" s="664">
        <v>422.05</v>
      </c>
    </row>
    <row r="515" spans="1:11" ht="14.4" customHeight="1" x14ac:dyDescent="0.3">
      <c r="A515" s="659" t="s">
        <v>559</v>
      </c>
      <c r="B515" s="660" t="s">
        <v>1608</v>
      </c>
      <c r="C515" s="661" t="s">
        <v>579</v>
      </c>
      <c r="D515" s="662" t="s">
        <v>1612</v>
      </c>
      <c r="E515" s="661" t="s">
        <v>3190</v>
      </c>
      <c r="F515" s="662" t="s">
        <v>3191</v>
      </c>
      <c r="G515" s="661" t="s">
        <v>3149</v>
      </c>
      <c r="H515" s="661" t="s">
        <v>3150</v>
      </c>
      <c r="I515" s="663">
        <v>7.5</v>
      </c>
      <c r="J515" s="663">
        <v>150</v>
      </c>
      <c r="K515" s="664">
        <v>1125</v>
      </c>
    </row>
    <row r="516" spans="1:11" ht="14.4" customHeight="1" x14ac:dyDescent="0.3">
      <c r="A516" s="659" t="s">
        <v>559</v>
      </c>
      <c r="B516" s="660" t="s">
        <v>1608</v>
      </c>
      <c r="C516" s="661" t="s">
        <v>579</v>
      </c>
      <c r="D516" s="662" t="s">
        <v>1612</v>
      </c>
      <c r="E516" s="661" t="s">
        <v>3190</v>
      </c>
      <c r="F516" s="662" t="s">
        <v>3191</v>
      </c>
      <c r="G516" s="661" t="s">
        <v>3149</v>
      </c>
      <c r="H516" s="661" t="s">
        <v>3151</v>
      </c>
      <c r="I516" s="663">
        <v>7.5049999999999999</v>
      </c>
      <c r="J516" s="663">
        <v>150</v>
      </c>
      <c r="K516" s="664">
        <v>1126</v>
      </c>
    </row>
    <row r="517" spans="1:11" ht="14.4" customHeight="1" x14ac:dyDescent="0.3">
      <c r="A517" s="659" t="s">
        <v>559</v>
      </c>
      <c r="B517" s="660" t="s">
        <v>1608</v>
      </c>
      <c r="C517" s="661" t="s">
        <v>579</v>
      </c>
      <c r="D517" s="662" t="s">
        <v>1612</v>
      </c>
      <c r="E517" s="661" t="s">
        <v>3190</v>
      </c>
      <c r="F517" s="662" t="s">
        <v>3191</v>
      </c>
      <c r="G517" s="661" t="s">
        <v>3152</v>
      </c>
      <c r="H517" s="661" t="s">
        <v>3153</v>
      </c>
      <c r="I517" s="663">
        <v>7.5049999999999999</v>
      </c>
      <c r="J517" s="663">
        <v>200</v>
      </c>
      <c r="K517" s="664">
        <v>1501.5</v>
      </c>
    </row>
    <row r="518" spans="1:11" ht="14.4" customHeight="1" x14ac:dyDescent="0.3">
      <c r="A518" s="659" t="s">
        <v>559</v>
      </c>
      <c r="B518" s="660" t="s">
        <v>1608</v>
      </c>
      <c r="C518" s="661" t="s">
        <v>579</v>
      </c>
      <c r="D518" s="662" t="s">
        <v>1612</v>
      </c>
      <c r="E518" s="661" t="s">
        <v>3190</v>
      </c>
      <c r="F518" s="662" t="s">
        <v>3191</v>
      </c>
      <c r="G518" s="661" t="s">
        <v>3152</v>
      </c>
      <c r="H518" s="661" t="s">
        <v>3154</v>
      </c>
      <c r="I518" s="663">
        <v>7.5039999999999996</v>
      </c>
      <c r="J518" s="663">
        <v>500</v>
      </c>
      <c r="K518" s="664">
        <v>3752.5</v>
      </c>
    </row>
    <row r="519" spans="1:11" ht="14.4" customHeight="1" x14ac:dyDescent="0.3">
      <c r="A519" s="659" t="s">
        <v>559</v>
      </c>
      <c r="B519" s="660" t="s">
        <v>1608</v>
      </c>
      <c r="C519" s="661" t="s">
        <v>579</v>
      </c>
      <c r="D519" s="662" t="s">
        <v>1612</v>
      </c>
      <c r="E519" s="661" t="s">
        <v>3190</v>
      </c>
      <c r="F519" s="662" t="s">
        <v>3191</v>
      </c>
      <c r="G519" s="661" t="s">
        <v>3152</v>
      </c>
      <c r="H519" s="661" t="s">
        <v>3155</v>
      </c>
      <c r="I519" s="663">
        <v>7.503333333333333</v>
      </c>
      <c r="J519" s="663">
        <v>550</v>
      </c>
      <c r="K519" s="664">
        <v>4126.7</v>
      </c>
    </row>
    <row r="520" spans="1:11" ht="14.4" customHeight="1" x14ac:dyDescent="0.3">
      <c r="A520" s="659" t="s">
        <v>559</v>
      </c>
      <c r="B520" s="660" t="s">
        <v>1608</v>
      </c>
      <c r="C520" s="661" t="s">
        <v>579</v>
      </c>
      <c r="D520" s="662" t="s">
        <v>1612</v>
      </c>
      <c r="E520" s="661" t="s">
        <v>3190</v>
      </c>
      <c r="F520" s="662" t="s">
        <v>3191</v>
      </c>
      <c r="G520" s="661" t="s">
        <v>3156</v>
      </c>
      <c r="H520" s="661" t="s">
        <v>3157</v>
      </c>
      <c r="I520" s="663">
        <v>7.5</v>
      </c>
      <c r="J520" s="663">
        <v>50</v>
      </c>
      <c r="K520" s="664">
        <v>375</v>
      </c>
    </row>
    <row r="521" spans="1:11" ht="14.4" customHeight="1" x14ac:dyDescent="0.3">
      <c r="A521" s="659" t="s">
        <v>559</v>
      </c>
      <c r="B521" s="660" t="s">
        <v>1608</v>
      </c>
      <c r="C521" s="661" t="s">
        <v>579</v>
      </c>
      <c r="D521" s="662" t="s">
        <v>1612</v>
      </c>
      <c r="E521" s="661" t="s">
        <v>3190</v>
      </c>
      <c r="F521" s="662" t="s">
        <v>3191</v>
      </c>
      <c r="G521" s="661" t="s">
        <v>3156</v>
      </c>
      <c r="H521" s="661" t="s">
        <v>3158</v>
      </c>
      <c r="I521" s="663">
        <v>7.5049999999999999</v>
      </c>
      <c r="J521" s="663">
        <v>100</v>
      </c>
      <c r="K521" s="664">
        <v>750.5</v>
      </c>
    </row>
    <row r="522" spans="1:11" ht="14.4" customHeight="1" x14ac:dyDescent="0.3">
      <c r="A522" s="659" t="s">
        <v>559</v>
      </c>
      <c r="B522" s="660" t="s">
        <v>1608</v>
      </c>
      <c r="C522" s="661" t="s">
        <v>579</v>
      </c>
      <c r="D522" s="662" t="s">
        <v>1612</v>
      </c>
      <c r="E522" s="661" t="s">
        <v>3190</v>
      </c>
      <c r="F522" s="662" t="s">
        <v>3191</v>
      </c>
      <c r="G522" s="661" t="s">
        <v>3156</v>
      </c>
      <c r="H522" s="661" t="s">
        <v>3159</v>
      </c>
      <c r="I522" s="663">
        <v>7.5024999999999995</v>
      </c>
      <c r="J522" s="663">
        <v>300</v>
      </c>
      <c r="K522" s="664">
        <v>2250.5</v>
      </c>
    </row>
    <row r="523" spans="1:11" ht="14.4" customHeight="1" x14ac:dyDescent="0.3">
      <c r="A523" s="659" t="s">
        <v>559</v>
      </c>
      <c r="B523" s="660" t="s">
        <v>1608</v>
      </c>
      <c r="C523" s="661" t="s">
        <v>579</v>
      </c>
      <c r="D523" s="662" t="s">
        <v>1612</v>
      </c>
      <c r="E523" s="661" t="s">
        <v>3190</v>
      </c>
      <c r="F523" s="662" t="s">
        <v>3191</v>
      </c>
      <c r="G523" s="661" t="s">
        <v>3160</v>
      </c>
      <c r="H523" s="661" t="s">
        <v>3161</v>
      </c>
      <c r="I523" s="663">
        <v>7.503333333333333</v>
      </c>
      <c r="J523" s="663">
        <v>350</v>
      </c>
      <c r="K523" s="664">
        <v>2626</v>
      </c>
    </row>
    <row r="524" spans="1:11" ht="14.4" customHeight="1" x14ac:dyDescent="0.3">
      <c r="A524" s="659" t="s">
        <v>559</v>
      </c>
      <c r="B524" s="660" t="s">
        <v>1608</v>
      </c>
      <c r="C524" s="661" t="s">
        <v>579</v>
      </c>
      <c r="D524" s="662" t="s">
        <v>1612</v>
      </c>
      <c r="E524" s="661" t="s">
        <v>3190</v>
      </c>
      <c r="F524" s="662" t="s">
        <v>3191</v>
      </c>
      <c r="G524" s="661" t="s">
        <v>3160</v>
      </c>
      <c r="H524" s="661" t="s">
        <v>3162</v>
      </c>
      <c r="I524" s="663">
        <v>7.5066666666666668</v>
      </c>
      <c r="J524" s="663">
        <v>400</v>
      </c>
      <c r="K524" s="664">
        <v>3002</v>
      </c>
    </row>
    <row r="525" spans="1:11" ht="14.4" customHeight="1" x14ac:dyDescent="0.3">
      <c r="A525" s="659" t="s">
        <v>559</v>
      </c>
      <c r="B525" s="660" t="s">
        <v>1608</v>
      </c>
      <c r="C525" s="661" t="s">
        <v>579</v>
      </c>
      <c r="D525" s="662" t="s">
        <v>1612</v>
      </c>
      <c r="E525" s="661" t="s">
        <v>3190</v>
      </c>
      <c r="F525" s="662" t="s">
        <v>3191</v>
      </c>
      <c r="G525" s="661" t="s">
        <v>3160</v>
      </c>
      <c r="H525" s="661" t="s">
        <v>3163</v>
      </c>
      <c r="I525" s="663">
        <v>7.5039999999999996</v>
      </c>
      <c r="J525" s="663">
        <v>600</v>
      </c>
      <c r="K525" s="664">
        <v>4502.5</v>
      </c>
    </row>
    <row r="526" spans="1:11" ht="14.4" customHeight="1" x14ac:dyDescent="0.3">
      <c r="A526" s="659" t="s">
        <v>559</v>
      </c>
      <c r="B526" s="660" t="s">
        <v>1608</v>
      </c>
      <c r="C526" s="661" t="s">
        <v>579</v>
      </c>
      <c r="D526" s="662" t="s">
        <v>1612</v>
      </c>
      <c r="E526" s="661" t="s">
        <v>3190</v>
      </c>
      <c r="F526" s="662" t="s">
        <v>3191</v>
      </c>
      <c r="G526" s="661" t="s">
        <v>3164</v>
      </c>
      <c r="H526" s="661" t="s">
        <v>3165</v>
      </c>
      <c r="I526" s="663">
        <v>7.5</v>
      </c>
      <c r="J526" s="663">
        <v>300</v>
      </c>
      <c r="K526" s="664">
        <v>2250</v>
      </c>
    </row>
    <row r="527" spans="1:11" ht="14.4" customHeight="1" x14ac:dyDescent="0.3">
      <c r="A527" s="659" t="s">
        <v>559</v>
      </c>
      <c r="B527" s="660" t="s">
        <v>1608</v>
      </c>
      <c r="C527" s="661" t="s">
        <v>579</v>
      </c>
      <c r="D527" s="662" t="s">
        <v>1612</v>
      </c>
      <c r="E527" s="661" t="s">
        <v>3190</v>
      </c>
      <c r="F527" s="662" t="s">
        <v>3191</v>
      </c>
      <c r="G527" s="661" t="s">
        <v>3164</v>
      </c>
      <c r="H527" s="661" t="s">
        <v>3166</v>
      </c>
      <c r="I527" s="663">
        <v>7.504999999999999</v>
      </c>
      <c r="J527" s="663">
        <v>550</v>
      </c>
      <c r="K527" s="664">
        <v>4128.5</v>
      </c>
    </row>
    <row r="528" spans="1:11" ht="14.4" customHeight="1" x14ac:dyDescent="0.3">
      <c r="A528" s="659" t="s">
        <v>559</v>
      </c>
      <c r="B528" s="660" t="s">
        <v>1608</v>
      </c>
      <c r="C528" s="661" t="s">
        <v>579</v>
      </c>
      <c r="D528" s="662" t="s">
        <v>1612</v>
      </c>
      <c r="E528" s="661" t="s">
        <v>3190</v>
      </c>
      <c r="F528" s="662" t="s">
        <v>3191</v>
      </c>
      <c r="G528" s="661" t="s">
        <v>3164</v>
      </c>
      <c r="H528" s="661" t="s">
        <v>3167</v>
      </c>
      <c r="I528" s="663">
        <v>7.5014285714285709</v>
      </c>
      <c r="J528" s="663">
        <v>750</v>
      </c>
      <c r="K528" s="664">
        <v>5626</v>
      </c>
    </row>
    <row r="529" spans="1:11" ht="14.4" customHeight="1" x14ac:dyDescent="0.3">
      <c r="A529" s="659" t="s">
        <v>559</v>
      </c>
      <c r="B529" s="660" t="s">
        <v>1608</v>
      </c>
      <c r="C529" s="661" t="s">
        <v>579</v>
      </c>
      <c r="D529" s="662" t="s">
        <v>1612</v>
      </c>
      <c r="E529" s="661" t="s">
        <v>3190</v>
      </c>
      <c r="F529" s="662" t="s">
        <v>3191</v>
      </c>
      <c r="G529" s="661" t="s">
        <v>3168</v>
      </c>
      <c r="H529" s="661" t="s">
        <v>3169</v>
      </c>
      <c r="I529" s="663">
        <v>7.5049999999999999</v>
      </c>
      <c r="J529" s="663">
        <v>100</v>
      </c>
      <c r="K529" s="664">
        <v>750.5</v>
      </c>
    </row>
    <row r="530" spans="1:11" ht="14.4" customHeight="1" x14ac:dyDescent="0.3">
      <c r="A530" s="659" t="s">
        <v>559</v>
      </c>
      <c r="B530" s="660" t="s">
        <v>1608</v>
      </c>
      <c r="C530" s="661" t="s">
        <v>579</v>
      </c>
      <c r="D530" s="662" t="s">
        <v>1612</v>
      </c>
      <c r="E530" s="661" t="s">
        <v>3190</v>
      </c>
      <c r="F530" s="662" t="s">
        <v>3191</v>
      </c>
      <c r="G530" s="661" t="s">
        <v>3168</v>
      </c>
      <c r="H530" s="661" t="s">
        <v>3170</v>
      </c>
      <c r="I530" s="663">
        <v>7.5</v>
      </c>
      <c r="J530" s="663">
        <v>200</v>
      </c>
      <c r="K530" s="664">
        <v>1500.2</v>
      </c>
    </row>
    <row r="531" spans="1:11" ht="14.4" customHeight="1" x14ac:dyDescent="0.3">
      <c r="A531" s="659" t="s">
        <v>559</v>
      </c>
      <c r="B531" s="660" t="s">
        <v>1608</v>
      </c>
      <c r="C531" s="661" t="s">
        <v>579</v>
      </c>
      <c r="D531" s="662" t="s">
        <v>1612</v>
      </c>
      <c r="E531" s="661" t="s">
        <v>3190</v>
      </c>
      <c r="F531" s="662" t="s">
        <v>3191</v>
      </c>
      <c r="G531" s="661" t="s">
        <v>3168</v>
      </c>
      <c r="H531" s="661" t="s">
        <v>3171</v>
      </c>
      <c r="I531" s="663">
        <v>7.5</v>
      </c>
      <c r="J531" s="663">
        <v>50</v>
      </c>
      <c r="K531" s="664">
        <v>375</v>
      </c>
    </row>
    <row r="532" spans="1:11" ht="14.4" customHeight="1" x14ac:dyDescent="0.3">
      <c r="A532" s="659" t="s">
        <v>559</v>
      </c>
      <c r="B532" s="660" t="s">
        <v>1608</v>
      </c>
      <c r="C532" s="661" t="s">
        <v>579</v>
      </c>
      <c r="D532" s="662" t="s">
        <v>1612</v>
      </c>
      <c r="E532" s="661" t="s">
        <v>3192</v>
      </c>
      <c r="F532" s="662" t="s">
        <v>3193</v>
      </c>
      <c r="G532" s="661" t="s">
        <v>3172</v>
      </c>
      <c r="H532" s="661" t="s">
        <v>3173</v>
      </c>
      <c r="I532" s="663">
        <v>182.4</v>
      </c>
      <c r="J532" s="663">
        <v>7.6999999999999999E-2</v>
      </c>
      <c r="K532" s="664">
        <v>14.0448</v>
      </c>
    </row>
    <row r="533" spans="1:11" ht="14.4" customHeight="1" thickBot="1" x14ac:dyDescent="0.35">
      <c r="A533" s="665" t="s">
        <v>559</v>
      </c>
      <c r="B533" s="666" t="s">
        <v>1608</v>
      </c>
      <c r="C533" s="667" t="s">
        <v>579</v>
      </c>
      <c r="D533" s="668" t="s">
        <v>1612</v>
      </c>
      <c r="E533" s="667" t="s">
        <v>3198</v>
      </c>
      <c r="F533" s="668" t="s">
        <v>3199</v>
      </c>
      <c r="G533" s="667" t="s">
        <v>3174</v>
      </c>
      <c r="H533" s="667" t="s">
        <v>3175</v>
      </c>
      <c r="I533" s="669">
        <v>64.8</v>
      </c>
      <c r="J533" s="669">
        <v>24</v>
      </c>
      <c r="K533" s="670">
        <v>1555.26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</row>
    <row r="2" spans="1:34" ht="15" thickBot="1" x14ac:dyDescent="0.35">
      <c r="A2" s="383" t="s">
        <v>334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273</v>
      </c>
      <c r="B3" s="548" t="s">
        <v>254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61">
        <v>930</v>
      </c>
      <c r="AH3" s="777"/>
    </row>
    <row r="4" spans="1:34" ht="36.6" outlineLevel="1" thickBot="1" x14ac:dyDescent="0.35">
      <c r="A4" s="403">
        <v>2014</v>
      </c>
      <c r="B4" s="549"/>
      <c r="C4" s="387" t="s">
        <v>255</v>
      </c>
      <c r="D4" s="388" t="s">
        <v>256</v>
      </c>
      <c r="E4" s="388" t="s">
        <v>257</v>
      </c>
      <c r="F4" s="406" t="s">
        <v>285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310</v>
      </c>
      <c r="X4" s="406" t="s">
        <v>302</v>
      </c>
      <c r="Y4" s="406" t="s">
        <v>311</v>
      </c>
      <c r="Z4" s="406" t="s">
        <v>303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388" t="s">
        <v>308</v>
      </c>
      <c r="AF4" s="388" t="s">
        <v>309</v>
      </c>
      <c r="AG4" s="762" t="s">
        <v>275</v>
      </c>
      <c r="AH4" s="777"/>
    </row>
    <row r="5" spans="1:34" x14ac:dyDescent="0.3">
      <c r="A5" s="389" t="s">
        <v>258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63"/>
      <c r="AH5" s="777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29.4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0</v>
      </c>
      <c r="E6" s="430">
        <f xml:space="preserve">
TRUNC(IF($A$4&lt;=12,SUMIFS('ON Data'!I:I,'ON Data'!$D:$D,$A$4,'ON Data'!$E:$E,1),SUMIFS('ON Data'!I:I,'ON Data'!$E:$E,1)/'ON Data'!$D$3),1)</f>
        <v>7.7</v>
      </c>
      <c r="F6" s="430">
        <f xml:space="preserve">
TRUNC(IF($A$4&lt;=12,SUMIFS('ON Data'!K:K,'ON Data'!$D:$D,$A$4,'ON Data'!$E:$E,1),SUMIFS('ON Data'!K:K,'ON Data'!$E:$E,1)/'ON Data'!$D$3),1)</f>
        <v>18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0.5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1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2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64">
        <f xml:space="preserve">
TRUNC(IF($A$4&lt;=12,SUMIFS('ON Data'!AM:AM,'ON Data'!$D:$D,$A$4,'ON Data'!$E:$E,1),SUMIFS('ON Data'!AM:AM,'ON Data'!$E:$E,1)/'ON Data'!$D$3),1)</f>
        <v>0.2</v>
      </c>
      <c r="AH6" s="777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64"/>
      <c r="AH7" s="777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64"/>
      <c r="AH8" s="777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65"/>
      <c r="AH9" s="777"/>
    </row>
    <row r="10" spans="1:34" x14ac:dyDescent="0.3">
      <c r="A10" s="392" t="s">
        <v>259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66"/>
      <c r="AH10" s="777"/>
    </row>
    <row r="11" spans="1:34" x14ac:dyDescent="0.3">
      <c r="A11" s="393" t="s">
        <v>260</v>
      </c>
      <c r="B11" s="410">
        <f xml:space="preserve">
IF($A$4&lt;=12,SUMIFS('ON Data'!F:F,'ON Data'!$D:$D,$A$4,'ON Data'!$E:$E,2),SUMIFS('ON Data'!F:F,'ON Data'!$E:$E,2))</f>
        <v>48897.75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0</v>
      </c>
      <c r="E11" s="412">
        <f xml:space="preserve">
IF($A$4&lt;=12,SUMIFS('ON Data'!I:I,'ON Data'!$D:$D,$A$4,'ON Data'!$E:$E,2),SUMIFS('ON Data'!I:I,'ON Data'!$E:$E,2))</f>
        <v>13076</v>
      </c>
      <c r="F11" s="412">
        <f xml:space="preserve">
IF($A$4&lt;=12,SUMIFS('ON Data'!K:K,'ON Data'!$D:$D,$A$4,'ON Data'!$E:$E,2),SUMIFS('ON Data'!K:K,'ON Data'!$E:$E,2))</f>
        <v>29353.5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884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1666.25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3480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67">
        <f xml:space="preserve">
IF($A$4&lt;=12,SUMIFS('ON Data'!AM:AM,'ON Data'!$D:$D,$A$4,'ON Data'!$E:$E,2),SUMIFS('ON Data'!AM:AM,'ON Data'!$E:$E,2))</f>
        <v>438</v>
      </c>
      <c r="AH11" s="777"/>
    </row>
    <row r="12" spans="1:34" x14ac:dyDescent="0.3">
      <c r="A12" s="393" t="s">
        <v>261</v>
      </c>
      <c r="B12" s="410">
        <f xml:space="preserve">
IF($A$4&lt;=12,SUMIFS('ON Data'!F:F,'ON Data'!$D:$D,$A$4,'ON Data'!$E:$E,3),SUMIFS('ON Data'!F:F,'ON Data'!$E:$E,3))</f>
        <v>1211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1167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44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67">
        <f xml:space="preserve">
IF($A$4&lt;=12,SUMIFS('ON Data'!AM:AM,'ON Data'!$D:$D,$A$4,'ON Data'!$E:$E,3),SUMIFS('ON Data'!AM:AM,'ON Data'!$E:$E,3))</f>
        <v>0</v>
      </c>
      <c r="AH12" s="777"/>
    </row>
    <row r="13" spans="1:34" x14ac:dyDescent="0.3">
      <c r="A13" s="393" t="s">
        <v>268</v>
      </c>
      <c r="B13" s="410">
        <f xml:space="preserve">
IF($A$4&lt;=12,SUMIFS('ON Data'!F:F,'ON Data'!$D:$D,$A$4,'ON Data'!$E:$E,4),SUMIFS('ON Data'!F:F,'ON Data'!$E:$E,4))</f>
        <v>1999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0</v>
      </c>
      <c r="E13" s="412">
        <f xml:space="preserve">
IF($A$4&lt;=12,SUMIFS('ON Data'!I:I,'ON Data'!$D:$D,$A$4,'ON Data'!$E:$E,4),SUMIFS('ON Data'!I:I,'ON Data'!$E:$E,4))</f>
        <v>1147</v>
      </c>
      <c r="F13" s="412">
        <f xml:space="preserve">
IF($A$4&lt;=12,SUMIFS('ON Data'!K:K,'ON Data'!$D:$D,$A$4,'ON Data'!$E:$E,4),SUMIFS('ON Data'!K:K,'ON Data'!$E:$E,4))</f>
        <v>766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35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51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67">
        <f xml:space="preserve">
IF($A$4&lt;=12,SUMIFS('ON Data'!AM:AM,'ON Data'!$D:$D,$A$4,'ON Data'!$E:$E,4),SUMIFS('ON Data'!AM:AM,'ON Data'!$E:$E,4))</f>
        <v>0</v>
      </c>
      <c r="AH13" s="777"/>
    </row>
    <row r="14" spans="1:34" ht="15" thickBot="1" x14ac:dyDescent="0.35">
      <c r="A14" s="394" t="s">
        <v>262</v>
      </c>
      <c r="B14" s="413">
        <f xml:space="preserve">
IF($A$4&lt;=12,SUMIFS('ON Data'!F:F,'ON Data'!$D:$D,$A$4,'ON Data'!$E:$E,5),SUMIFS('ON Data'!F:F,'ON Data'!$E:$E,5))</f>
        <v>14876</v>
      </c>
      <c r="C14" s="414">
        <f xml:space="preserve">
IF($A$4&lt;=12,SUMIFS('ON Data'!G:G,'ON Data'!$D:$D,$A$4,'ON Data'!$E:$E,5),SUMIFS('ON Data'!G:G,'ON Data'!$E:$E,5))</f>
        <v>14876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68">
        <f xml:space="preserve">
IF($A$4&lt;=12,SUMIFS('ON Data'!AM:AM,'ON Data'!$D:$D,$A$4,'ON Data'!$E:$E,5),SUMIFS('ON Data'!AM:AM,'ON Data'!$E:$E,5))</f>
        <v>0</v>
      </c>
      <c r="AH14" s="777"/>
    </row>
    <row r="15" spans="1:34" x14ac:dyDescent="0.3">
      <c r="A15" s="289" t="s">
        <v>272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69"/>
      <c r="AH15" s="777"/>
    </row>
    <row r="16" spans="1:34" x14ac:dyDescent="0.3">
      <c r="A16" s="395" t="s">
        <v>263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67">
        <f xml:space="preserve">
IF($A$4&lt;=12,SUMIFS('ON Data'!AM:AM,'ON Data'!$D:$D,$A$4,'ON Data'!$E:$E,7),SUMIFS('ON Data'!AM:AM,'ON Data'!$E:$E,7))</f>
        <v>0</v>
      </c>
      <c r="AH16" s="777"/>
    </row>
    <row r="17" spans="1:34" x14ac:dyDescent="0.3">
      <c r="A17" s="395" t="s">
        <v>264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67">
        <f xml:space="preserve">
IF($A$4&lt;=12,SUMIFS('ON Data'!AM:AM,'ON Data'!$D:$D,$A$4,'ON Data'!$E:$E,8),SUMIFS('ON Data'!AM:AM,'ON Data'!$E:$E,8))</f>
        <v>0</v>
      </c>
      <c r="AH17" s="777"/>
    </row>
    <row r="18" spans="1:34" x14ac:dyDescent="0.3">
      <c r="A18" s="395" t="s">
        <v>265</v>
      </c>
      <c r="B18" s="410">
        <f xml:space="preserve">
B19-B16-B17</f>
        <v>1449405</v>
      </c>
      <c r="C18" s="411">
        <f t="shared" ref="C18" si="0" xml:space="preserve">
C19-C16-C17</f>
        <v>0</v>
      </c>
      <c r="D18" s="412">
        <f t="shared" ref="D18:AG18" si="1" xml:space="preserve">
D19-D16-D17</f>
        <v>0</v>
      </c>
      <c r="E18" s="412">
        <f t="shared" si="1"/>
        <v>887940</v>
      </c>
      <c r="F18" s="412">
        <f t="shared" si="1"/>
        <v>499786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10364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16860</v>
      </c>
      <c r="AA18" s="412">
        <f t="shared" si="1"/>
        <v>0</v>
      </c>
      <c r="AB18" s="412">
        <f t="shared" si="1"/>
        <v>0</v>
      </c>
      <c r="AC18" s="412">
        <f t="shared" si="1"/>
        <v>28670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67">
        <f t="shared" si="1"/>
        <v>5785</v>
      </c>
      <c r="AH18" s="777"/>
    </row>
    <row r="19" spans="1:34" ht="15" thickBot="1" x14ac:dyDescent="0.35">
      <c r="A19" s="396" t="s">
        <v>266</v>
      </c>
      <c r="B19" s="419">
        <f xml:space="preserve">
IF($A$4&lt;=12,SUMIFS('ON Data'!F:F,'ON Data'!$D:$D,$A$4,'ON Data'!$E:$E,9),SUMIFS('ON Data'!F:F,'ON Data'!$E:$E,9))</f>
        <v>1449405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0</v>
      </c>
      <c r="E19" s="421">
        <f xml:space="preserve">
IF($A$4&lt;=12,SUMIFS('ON Data'!I:I,'ON Data'!$D:$D,$A$4,'ON Data'!$E:$E,9),SUMIFS('ON Data'!I:I,'ON Data'!$E:$E,9))</f>
        <v>887940</v>
      </c>
      <c r="F19" s="421">
        <f xml:space="preserve">
IF($A$4&lt;=12,SUMIFS('ON Data'!K:K,'ON Data'!$D:$D,$A$4,'ON Data'!$E:$E,9),SUMIFS('ON Data'!K:K,'ON Data'!$E:$E,9))</f>
        <v>499786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10364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16860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28670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70">
        <f xml:space="preserve">
IF($A$4&lt;=12,SUMIFS('ON Data'!AM:AM,'ON Data'!$D:$D,$A$4,'ON Data'!$E:$E,9),SUMIFS('ON Data'!AM:AM,'ON Data'!$E:$E,9))</f>
        <v>5785</v>
      </c>
      <c r="AH19" s="777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17404048</v>
      </c>
      <c r="C20" s="423">
        <f xml:space="preserve">
IF($A$4&lt;=12,SUMIFS('ON Data'!G:G,'ON Data'!$D:$D,$A$4,'ON Data'!$E:$E,6),SUMIFS('ON Data'!G:G,'ON Data'!$E:$E,6))</f>
        <v>4842400</v>
      </c>
      <c r="D20" s="424">
        <f xml:space="preserve">
IF($A$4&lt;=12,SUMIFS('ON Data'!H:H,'ON Data'!$D:$D,$A$4,'ON Data'!$E:$E,6),SUMIFS('ON Data'!H:H,'ON Data'!$E:$E,6))</f>
        <v>0</v>
      </c>
      <c r="E20" s="424">
        <f xml:space="preserve">
IF($A$4&lt;=12,SUMIFS('ON Data'!I:I,'ON Data'!$D:$D,$A$4,'ON Data'!$E:$E,6),SUMIFS('ON Data'!I:I,'ON Data'!$E:$E,6))</f>
        <v>5660172</v>
      </c>
      <c r="F20" s="424">
        <f xml:space="preserve">
IF($A$4&lt;=12,SUMIFS('ON Data'!K:K,'ON Data'!$D:$D,$A$4,'ON Data'!$E:$E,6),SUMIFS('ON Data'!K:K,'ON Data'!$E:$E,6))</f>
        <v>6085643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155244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220401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380989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71">
        <f xml:space="preserve">
IF($A$4&lt;=12,SUMIFS('ON Data'!AM:AM,'ON Data'!$D:$D,$A$4,'ON Data'!$E:$E,6),SUMIFS('ON Data'!AM:AM,'ON Data'!$E:$E,6))</f>
        <v>59199</v>
      </c>
      <c r="AH20" s="777"/>
    </row>
    <row r="21" spans="1:34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767">
        <f xml:space="preserve">
IF($A$4&lt;=12,SUMIFS('ON Data'!AM:AM,'ON Data'!$D:$D,$A$4,'ON Data'!$E:$E,12),SUMIFS('ON Data'!AM:AM,'ON Data'!$E:$E,12))</f>
        <v>0</v>
      </c>
      <c r="AH21" s="777"/>
    </row>
    <row r="22" spans="1:34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A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si="2"/>
        <v/>
      </c>
      <c r="J22" s="473" t="str">
        <f t="shared" si="2"/>
        <v/>
      </c>
      <c r="K22" s="473" t="str">
        <f t="shared" si="2"/>
        <v/>
      </c>
      <c r="L22" s="473" t="str">
        <f t="shared" si="2"/>
        <v/>
      </c>
      <c r="M22" s="473" t="str">
        <f t="shared" si="2"/>
        <v/>
      </c>
      <c r="N22" s="473" t="str">
        <f t="shared" si="2"/>
        <v/>
      </c>
      <c r="O22" s="473" t="str">
        <f t="shared" si="2"/>
        <v/>
      </c>
      <c r="P22" s="473" t="str">
        <f t="shared" si="2"/>
        <v/>
      </c>
      <c r="Q22" s="473" t="str">
        <f t="shared" si="2"/>
        <v/>
      </c>
      <c r="R22" s="473" t="str">
        <f t="shared" si="2"/>
        <v/>
      </c>
      <c r="S22" s="473" t="str">
        <f t="shared" si="2"/>
        <v/>
      </c>
      <c r="T22" s="473" t="str">
        <f t="shared" si="2"/>
        <v/>
      </c>
      <c r="U22" s="473" t="str">
        <f t="shared" si="2"/>
        <v/>
      </c>
      <c r="V22" s="473" t="str">
        <f t="shared" si="2"/>
        <v/>
      </c>
      <c r="W22" s="473" t="str">
        <f t="shared" si="2"/>
        <v/>
      </c>
      <c r="X22" s="473" t="str">
        <f t="shared" si="2"/>
        <v/>
      </c>
      <c r="Y22" s="473" t="str">
        <f t="shared" si="2"/>
        <v/>
      </c>
      <c r="Z22" s="473" t="str">
        <f t="shared" si="2"/>
        <v/>
      </c>
      <c r="AA22" s="473" t="str">
        <f t="shared" si="2"/>
        <v/>
      </c>
      <c r="AB22" s="473" t="str">
        <f t="shared" si="2"/>
        <v/>
      </c>
      <c r="AC22" s="473" t="str">
        <f t="shared" si="2"/>
        <v/>
      </c>
      <c r="AD22" s="473" t="str">
        <f t="shared" si="2"/>
        <v/>
      </c>
      <c r="AE22" s="473" t="str">
        <f t="shared" si="2"/>
        <v/>
      </c>
      <c r="AF22" s="473" t="str">
        <f t="shared" si="2"/>
        <v/>
      </c>
      <c r="AG22" s="772" t="str">
        <f t="shared" si="2"/>
        <v/>
      </c>
      <c r="AH22" s="777"/>
    </row>
    <row r="23" spans="1:34" ht="15" hidden="1" outlineLevel="1" thickBot="1" x14ac:dyDescent="0.35">
      <c r="A23" s="398" t="s">
        <v>69</v>
      </c>
      <c r="B23" s="413">
        <f xml:space="preserve">
IF(B21="","",B20-B21)</f>
        <v>17404048</v>
      </c>
      <c r="C23" s="414">
        <f t="shared" ref="C23:AG23" si="3" xml:space="preserve">
IF(C21="","",C20-C21)</f>
        <v>4842400</v>
      </c>
      <c r="D23" s="415">
        <f t="shared" si="3"/>
        <v>0</v>
      </c>
      <c r="E23" s="415">
        <f t="shared" si="3"/>
        <v>5660172</v>
      </c>
      <c r="F23" s="415">
        <f t="shared" si="3"/>
        <v>6085643</v>
      </c>
      <c r="G23" s="415">
        <f t="shared" si="3"/>
        <v>0</v>
      </c>
      <c r="H23" s="415">
        <f t="shared" si="3"/>
        <v>0</v>
      </c>
      <c r="I23" s="415">
        <f t="shared" si="3"/>
        <v>0</v>
      </c>
      <c r="J23" s="415">
        <f t="shared" si="3"/>
        <v>0</v>
      </c>
      <c r="K23" s="415">
        <f t="shared" si="3"/>
        <v>0</v>
      </c>
      <c r="L23" s="415">
        <f t="shared" si="3"/>
        <v>155244</v>
      </c>
      <c r="M23" s="415">
        <f t="shared" si="3"/>
        <v>0</v>
      </c>
      <c r="N23" s="415">
        <f t="shared" si="3"/>
        <v>0</v>
      </c>
      <c r="O23" s="415">
        <f t="shared" si="3"/>
        <v>0</v>
      </c>
      <c r="P23" s="415">
        <f t="shared" si="3"/>
        <v>0</v>
      </c>
      <c r="Q23" s="415">
        <f t="shared" si="3"/>
        <v>0</v>
      </c>
      <c r="R23" s="415">
        <f t="shared" si="3"/>
        <v>0</v>
      </c>
      <c r="S23" s="415">
        <f t="shared" si="3"/>
        <v>0</v>
      </c>
      <c r="T23" s="415">
        <f t="shared" si="3"/>
        <v>0</v>
      </c>
      <c r="U23" s="415">
        <f t="shared" si="3"/>
        <v>0</v>
      </c>
      <c r="V23" s="415">
        <f t="shared" si="3"/>
        <v>0</v>
      </c>
      <c r="W23" s="415">
        <f t="shared" si="3"/>
        <v>0</v>
      </c>
      <c r="X23" s="415">
        <f t="shared" si="3"/>
        <v>0</v>
      </c>
      <c r="Y23" s="415">
        <f t="shared" si="3"/>
        <v>0</v>
      </c>
      <c r="Z23" s="415">
        <f t="shared" si="3"/>
        <v>220401</v>
      </c>
      <c r="AA23" s="415">
        <f t="shared" si="3"/>
        <v>0</v>
      </c>
      <c r="AB23" s="415">
        <f t="shared" si="3"/>
        <v>0</v>
      </c>
      <c r="AC23" s="415">
        <f t="shared" si="3"/>
        <v>380989</v>
      </c>
      <c r="AD23" s="415">
        <f t="shared" si="3"/>
        <v>0</v>
      </c>
      <c r="AE23" s="415">
        <f t="shared" si="3"/>
        <v>0</v>
      </c>
      <c r="AF23" s="415">
        <f t="shared" si="3"/>
        <v>0</v>
      </c>
      <c r="AG23" s="768">
        <f t="shared" si="3"/>
        <v>59199</v>
      </c>
      <c r="AH23" s="777"/>
    </row>
    <row r="24" spans="1:34" x14ac:dyDescent="0.3">
      <c r="A24" s="392" t="s">
        <v>267</v>
      </c>
      <c r="B24" s="439" t="s">
        <v>3</v>
      </c>
      <c r="C24" s="778" t="s">
        <v>278</v>
      </c>
      <c r="D24" s="752"/>
      <c r="E24" s="753"/>
      <c r="F24" s="753" t="s">
        <v>279</v>
      </c>
      <c r="G24" s="753"/>
      <c r="H24" s="753"/>
      <c r="I24" s="753"/>
      <c r="J24" s="753"/>
      <c r="K24" s="753"/>
      <c r="L24" s="753"/>
      <c r="M24" s="753"/>
      <c r="N24" s="753"/>
      <c r="O24" s="753"/>
      <c r="P24" s="753"/>
      <c r="Q24" s="753"/>
      <c r="R24" s="753"/>
      <c r="S24" s="753"/>
      <c r="T24" s="753"/>
      <c r="U24" s="753"/>
      <c r="V24" s="753"/>
      <c r="W24" s="753"/>
      <c r="X24" s="753"/>
      <c r="Y24" s="753"/>
      <c r="Z24" s="753"/>
      <c r="AA24" s="753"/>
      <c r="AB24" s="753"/>
      <c r="AC24" s="753"/>
      <c r="AD24" s="753"/>
      <c r="AE24" s="753"/>
      <c r="AF24" s="753"/>
      <c r="AG24" s="773" t="s">
        <v>280</v>
      </c>
      <c r="AH24" s="777"/>
    </row>
    <row r="25" spans="1:34" x14ac:dyDescent="0.3">
      <c r="A25" s="393" t="s">
        <v>94</v>
      </c>
      <c r="B25" s="410">
        <f xml:space="preserve">
SUM(C25:AG25)</f>
        <v>1200</v>
      </c>
      <c r="C25" s="779">
        <f xml:space="preserve">
IF($A$4&lt;=12,SUMIFS('ON Data'!H:H,'ON Data'!$D:$D,$A$4,'ON Data'!$E:$E,10),SUMIFS('ON Data'!H:H,'ON Data'!$E:$E,10))</f>
        <v>0</v>
      </c>
      <c r="D25" s="754"/>
      <c r="E25" s="755"/>
      <c r="F25" s="755">
        <f xml:space="preserve">
IF($A$4&lt;=12,SUMIFS('ON Data'!K:K,'ON Data'!$D:$D,$A$4,'ON Data'!$E:$E,10),SUMIFS('ON Data'!K:K,'ON Data'!$E:$E,10))</f>
        <v>1200</v>
      </c>
      <c r="G25" s="755"/>
      <c r="H25" s="755"/>
      <c r="I25" s="755"/>
      <c r="J25" s="755"/>
      <c r="K25" s="755"/>
      <c r="L25" s="755"/>
      <c r="M25" s="755"/>
      <c r="N25" s="755"/>
      <c r="O25" s="755"/>
      <c r="P25" s="755"/>
      <c r="Q25" s="755"/>
      <c r="R25" s="755"/>
      <c r="S25" s="755"/>
      <c r="T25" s="755"/>
      <c r="U25" s="755"/>
      <c r="V25" s="755"/>
      <c r="W25" s="755"/>
      <c r="X25" s="755"/>
      <c r="Y25" s="755"/>
      <c r="Z25" s="755"/>
      <c r="AA25" s="755"/>
      <c r="AB25" s="755"/>
      <c r="AC25" s="755"/>
      <c r="AD25" s="755"/>
      <c r="AE25" s="755"/>
      <c r="AF25" s="755"/>
      <c r="AG25" s="774">
        <f xml:space="preserve">
IF($A$4&lt;=12,SUMIFS('ON Data'!AM:AM,'ON Data'!$D:$D,$A$4,'ON Data'!$E:$E,10),SUMIFS('ON Data'!AM:AM,'ON Data'!$E:$E,10))</f>
        <v>0</v>
      </c>
      <c r="AH25" s="777"/>
    </row>
    <row r="26" spans="1:34" x14ac:dyDescent="0.3">
      <c r="A26" s="399" t="s">
        <v>277</v>
      </c>
      <c r="B26" s="419">
        <f xml:space="preserve">
SUM(C26:AG26)</f>
        <v>23694</v>
      </c>
      <c r="C26" s="779">
        <f xml:space="preserve">
IF($A$4&lt;=12,SUMIFS('ON Data'!H:H,'ON Data'!$D:$D,$A$4,'ON Data'!$E:$E,11),SUMIFS('ON Data'!H:H,'ON Data'!$E:$E,11))</f>
        <v>23694</v>
      </c>
      <c r="D26" s="754"/>
      <c r="E26" s="755"/>
      <c r="F26" s="756">
        <f xml:space="preserve">
IF($A$4&lt;=12,SUMIFS('ON Data'!K:K,'ON Data'!$D:$D,$A$4,'ON Data'!$E:$E,11),SUMIFS('ON Data'!K:K,'ON Data'!$E:$E,11))</f>
        <v>0</v>
      </c>
      <c r="G26" s="756"/>
      <c r="H26" s="756"/>
      <c r="I26" s="756"/>
      <c r="J26" s="756"/>
      <c r="K26" s="756"/>
      <c r="L26" s="756"/>
      <c r="M26" s="756"/>
      <c r="N26" s="756"/>
      <c r="O26" s="756"/>
      <c r="P26" s="756"/>
      <c r="Q26" s="756"/>
      <c r="R26" s="756"/>
      <c r="S26" s="756"/>
      <c r="T26" s="756"/>
      <c r="U26" s="756"/>
      <c r="V26" s="756"/>
      <c r="W26" s="756"/>
      <c r="X26" s="756"/>
      <c r="Y26" s="756"/>
      <c r="Z26" s="756"/>
      <c r="AA26" s="756"/>
      <c r="AB26" s="756"/>
      <c r="AC26" s="756"/>
      <c r="AD26" s="756"/>
      <c r="AE26" s="756"/>
      <c r="AF26" s="756"/>
      <c r="AG26" s="774">
        <f xml:space="preserve">
IF($A$4&lt;=12,SUMIFS('ON Data'!AM:AM,'ON Data'!$D:$D,$A$4,'ON Data'!$E:$E,11),SUMIFS('ON Data'!AM:AM,'ON Data'!$E:$E,11))</f>
        <v>0</v>
      </c>
      <c r="AH26" s="777"/>
    </row>
    <row r="27" spans="1:34" x14ac:dyDescent="0.3">
      <c r="A27" s="399" t="s">
        <v>96</v>
      </c>
      <c r="B27" s="440">
        <f xml:space="preserve">
IF(B26=0,0,B25/B26)</f>
        <v>5.0645733096986577E-2</v>
      </c>
      <c r="C27" s="780">
        <f xml:space="preserve">
IF(C26=0,0,C25/C26)</f>
        <v>0</v>
      </c>
      <c r="D27" s="757"/>
      <c r="E27" s="758"/>
      <c r="F27" s="758">
        <f xml:space="preserve">
IF(F26=0,0,F25/F26)</f>
        <v>0</v>
      </c>
      <c r="G27" s="758"/>
      <c r="H27" s="758"/>
      <c r="I27" s="758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8"/>
      <c r="AA27" s="758"/>
      <c r="AB27" s="758"/>
      <c r="AC27" s="758"/>
      <c r="AD27" s="758"/>
      <c r="AE27" s="758"/>
      <c r="AF27" s="758"/>
      <c r="AG27" s="775">
        <f xml:space="preserve">
IF(AG26=0,0,AG25/AG26)</f>
        <v>0</v>
      </c>
      <c r="AH27" s="777"/>
    </row>
    <row r="28" spans="1:34" ht="15" thickBot="1" x14ac:dyDescent="0.35">
      <c r="A28" s="399" t="s">
        <v>276</v>
      </c>
      <c r="B28" s="419">
        <f xml:space="preserve">
SUM(C28:AG28)</f>
        <v>22494</v>
      </c>
      <c r="C28" s="781">
        <f xml:space="preserve">
C26-C25</f>
        <v>23694</v>
      </c>
      <c r="D28" s="759"/>
      <c r="E28" s="760"/>
      <c r="F28" s="760">
        <f xml:space="preserve">
F26-F25</f>
        <v>-1200</v>
      </c>
      <c r="G28" s="760"/>
      <c r="H28" s="760"/>
      <c r="I28" s="760"/>
      <c r="J28" s="760"/>
      <c r="K28" s="760"/>
      <c r="L28" s="760"/>
      <c r="M28" s="760"/>
      <c r="N28" s="760"/>
      <c r="O28" s="760"/>
      <c r="P28" s="760"/>
      <c r="Q28" s="760"/>
      <c r="R28" s="760"/>
      <c r="S28" s="760"/>
      <c r="T28" s="760"/>
      <c r="U28" s="760"/>
      <c r="V28" s="760"/>
      <c r="W28" s="760"/>
      <c r="X28" s="760"/>
      <c r="Y28" s="760"/>
      <c r="Z28" s="760"/>
      <c r="AA28" s="760"/>
      <c r="AB28" s="760"/>
      <c r="AC28" s="760"/>
      <c r="AD28" s="760"/>
      <c r="AE28" s="760"/>
      <c r="AF28" s="760"/>
      <c r="AG28" s="776">
        <f xml:space="preserve">
AG26-AG25</f>
        <v>0</v>
      </c>
      <c r="AH28" s="777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274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271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281</v>
      </c>
    </row>
    <row r="34" spans="1:1" x14ac:dyDescent="0.3">
      <c r="A34" s="438" t="s">
        <v>282</v>
      </c>
    </row>
    <row r="35" spans="1:1" x14ac:dyDescent="0.3">
      <c r="A35" s="438" t="s">
        <v>283</v>
      </c>
    </row>
    <row r="36" spans="1:1" x14ac:dyDescent="0.3">
      <c r="A36" s="438" t="s">
        <v>284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2" priority="4" operator="greaterThan">
      <formula>1</formula>
    </cfRule>
  </conditionalFormatting>
  <conditionalFormatting sqref="C28 AG28 F28">
    <cfRule type="cellIs" dxfId="21" priority="3" operator="lessThan">
      <formula>0</formula>
    </cfRule>
  </conditionalFormatting>
  <conditionalFormatting sqref="B22:AG22">
    <cfRule type="cellIs" dxfId="20" priority="2" operator="greaterThan">
      <formula>1</formula>
    </cfRule>
  </conditionalFormatting>
  <conditionalFormatting sqref="B23:AG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334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31100.993037874076</v>
      </c>
      <c r="D4" s="287">
        <f ca="1">IF(ISERROR(VLOOKUP("Náklady celkem",INDIRECT("HI!$A:$G"),5,0)),0,VLOOKUP("Náklady celkem",INDIRECT("HI!$A:$G"),5,0))</f>
        <v>34623.768590000022</v>
      </c>
      <c r="E4" s="288">
        <f ca="1">IF(C4=0,0,D4/C4)</f>
        <v>1.1132689090613921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1093.3763600426482</v>
      </c>
      <c r="D7" s="295">
        <f>IF(ISERROR(HI!E5),"",HI!E5)</f>
        <v>1044.2223999999999</v>
      </c>
      <c r="E7" s="292">
        <f t="shared" ref="E7:E15" si="0">IF(C7=0,0,D7/C7)</f>
        <v>0.95504387890668219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0.99801431993956924</v>
      </c>
      <c r="E8" s="292">
        <f t="shared" si="0"/>
        <v>1.1089047999328547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330</v>
      </c>
      <c r="C9" s="464">
        <v>0.3</v>
      </c>
      <c r="D9" s="464">
        <f>IF('LŽ Statim'!G3="",0,'LŽ Statim'!G3)</f>
        <v>0.11888111888111888</v>
      </c>
      <c r="E9" s="292">
        <f>IF(C9=0,0,D9/C9)</f>
        <v>0.39627039627039629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0.41855253574300727</v>
      </c>
      <c r="E11" s="292">
        <f t="shared" si="0"/>
        <v>0.69758755957167884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0.93617619421129683</v>
      </c>
      <c r="E12" s="292">
        <f t="shared" si="0"/>
        <v>1.1702202427641211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2106.8205656351352</v>
      </c>
      <c r="D15" s="295">
        <f>IF(ISERROR(HI!E6),"",HI!E6)</f>
        <v>2065.9928800000002</v>
      </c>
      <c r="E15" s="292">
        <f t="shared" si="0"/>
        <v>0.98062118516351826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19489.326905912691</v>
      </c>
      <c r="D16" s="291">
        <f ca="1">IF(ISERROR(VLOOKUP("Osobní náklady (Kč) *",INDIRECT("HI!$A:$G"),5,0)),0,VLOOKUP("Osobní náklady (Kč) *",INDIRECT("HI!$A:$G"),5,0))</f>
        <v>23427.280540000007</v>
      </c>
      <c r="E16" s="292">
        <f ca="1">IF(C16=0,0,D16/C16)</f>
        <v>1.2020569336795626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37991.887969999996</v>
      </c>
      <c r="D18" s="311">
        <f ca="1">IF(ISERROR(VLOOKUP("Výnosy celkem",INDIRECT("HI!$A:$G"),5,0)),0,VLOOKUP("Výnosy celkem",INDIRECT("HI!$A:$G"),5,0))</f>
        <v>37707.92671</v>
      </c>
      <c r="E18" s="312">
        <f t="shared" ref="E18:E28" ca="1" si="1">IF(C18=0,0,D18/C18)</f>
        <v>0.99252573969937419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16968.72797</v>
      </c>
      <c r="D19" s="291">
        <f ca="1">IF(ISERROR(VLOOKUP("Ambulance *",INDIRECT("HI!$A:$G"),5,0)),0,VLOOKUP("Ambulance *",INDIRECT("HI!$A:$G"),5,0))</f>
        <v>18296.816709999996</v>
      </c>
      <c r="E19" s="292">
        <f t="shared" ca="1" si="1"/>
        <v>1.078266841353577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1.0782668413535772</v>
      </c>
      <c r="E20" s="292">
        <f t="shared" si="1"/>
        <v>1.0782668413535772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0.9286835928065974</v>
      </c>
      <c r="E21" s="292">
        <f t="shared" si="1"/>
        <v>1.0925689327136441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21023.159999999996</v>
      </c>
      <c r="D22" s="291">
        <f ca="1">IF(ISERROR(VLOOKUP("Hospitalizace *",INDIRECT("HI!$A:$G"),5,0)),0,VLOOKUP("Hospitalizace *",INDIRECT("HI!$A:$G"),5,0))</f>
        <v>19411.11</v>
      </c>
      <c r="E22" s="292">
        <f ca="1">IF(C22=0,0,D22/C22)</f>
        <v>0.92332028106145814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0.92332028106145803</v>
      </c>
      <c r="E23" s="292">
        <f t="shared" si="1"/>
        <v>0.92332028106145803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0.92332028106145803</v>
      </c>
      <c r="E24" s="292">
        <f t="shared" si="1"/>
        <v>0.92332028106145803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1.0249999999999999</v>
      </c>
      <c r="E26" s="292">
        <f t="shared" si="1"/>
        <v>1.0789473684210527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0.97796989413173219</v>
      </c>
      <c r="E27" s="292">
        <f t="shared" si="1"/>
        <v>0.97796989413173219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0.79664056212291601</v>
      </c>
      <c r="D28" s="297">
        <f>IF(ISERROR(VLOOKUP("Celkem:",'ZV Vyžád.'!$A:$M,7,0)),"",VLOOKUP("Celkem:",'ZV Vyžád.'!$A:$M,7,0))</f>
        <v>1.2027850142991303</v>
      </c>
      <c r="E28" s="292">
        <f t="shared" si="1"/>
        <v>1.5098214571122341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94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3201</v>
      </c>
    </row>
    <row r="2" spans="1:40" x14ac:dyDescent="0.3">
      <c r="A2" s="383" t="s">
        <v>334</v>
      </c>
    </row>
    <row r="3" spans="1:40" x14ac:dyDescent="0.3">
      <c r="A3" s="379" t="s">
        <v>241</v>
      </c>
      <c r="B3" s="404">
        <v>2014</v>
      </c>
      <c r="D3" s="380">
        <f>MAX(D5:D1048576)</f>
        <v>11</v>
      </c>
      <c r="F3" s="380">
        <f>SUMIF($E5:$E1048576,"&lt;10",F5:F1048576)</f>
        <v>18920760.950000003</v>
      </c>
      <c r="G3" s="380">
        <f t="shared" ref="G3:AN3" si="0">SUMIF($E5:$E1048576,"&lt;10",G5:G1048576)</f>
        <v>4857276</v>
      </c>
      <c r="H3" s="380">
        <f t="shared" si="0"/>
        <v>0</v>
      </c>
      <c r="I3" s="380">
        <f t="shared" si="0"/>
        <v>6563586.7000000002</v>
      </c>
      <c r="J3" s="380">
        <f t="shared" si="0"/>
        <v>0</v>
      </c>
      <c r="K3" s="380">
        <f t="shared" si="0"/>
        <v>6615746.75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166541.5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238973.25</v>
      </c>
      <c r="AF3" s="380">
        <f t="shared" si="0"/>
        <v>0</v>
      </c>
      <c r="AG3" s="380">
        <f t="shared" si="0"/>
        <v>0</v>
      </c>
      <c r="AH3" s="380">
        <f t="shared" si="0"/>
        <v>413212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65424.75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25</v>
      </c>
      <c r="D5" s="379">
        <v>1</v>
      </c>
      <c r="E5" s="379">
        <v>1</v>
      </c>
      <c r="F5" s="379">
        <v>29</v>
      </c>
      <c r="G5" s="379">
        <v>0</v>
      </c>
      <c r="H5" s="379">
        <v>0</v>
      </c>
      <c r="I5" s="379">
        <v>7.5</v>
      </c>
      <c r="J5" s="379">
        <v>0</v>
      </c>
      <c r="K5" s="379">
        <v>17.75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0.5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1</v>
      </c>
      <c r="AF5" s="379">
        <v>0</v>
      </c>
      <c r="AG5" s="379">
        <v>0</v>
      </c>
      <c r="AH5" s="379">
        <v>2</v>
      </c>
      <c r="AI5" s="379">
        <v>0</v>
      </c>
      <c r="AJ5" s="379">
        <v>0</v>
      </c>
      <c r="AK5" s="379">
        <v>0</v>
      </c>
      <c r="AL5" s="379">
        <v>0</v>
      </c>
      <c r="AM5" s="379">
        <v>0.25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25</v>
      </c>
      <c r="D6" s="379">
        <v>1</v>
      </c>
      <c r="E6" s="379">
        <v>2</v>
      </c>
      <c r="F6" s="379">
        <v>4804.3999999999996</v>
      </c>
      <c r="G6" s="379">
        <v>0</v>
      </c>
      <c r="H6" s="379">
        <v>0</v>
      </c>
      <c r="I6" s="379">
        <v>1146.4000000000001</v>
      </c>
      <c r="J6" s="379">
        <v>0</v>
      </c>
      <c r="K6" s="379">
        <v>3026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92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178.25</v>
      </c>
      <c r="AF6" s="379">
        <v>0</v>
      </c>
      <c r="AG6" s="379">
        <v>0</v>
      </c>
      <c r="AH6" s="379">
        <v>315.75</v>
      </c>
      <c r="AI6" s="379">
        <v>0</v>
      </c>
      <c r="AJ6" s="379">
        <v>0</v>
      </c>
      <c r="AK6" s="379">
        <v>0</v>
      </c>
      <c r="AL6" s="379">
        <v>0</v>
      </c>
      <c r="AM6" s="379">
        <v>46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25</v>
      </c>
      <c r="D7" s="379">
        <v>1</v>
      </c>
      <c r="E7" s="379">
        <v>3</v>
      </c>
      <c r="F7" s="379">
        <v>107</v>
      </c>
      <c r="G7" s="379">
        <v>0</v>
      </c>
      <c r="H7" s="379">
        <v>0</v>
      </c>
      <c r="I7" s="379">
        <v>102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5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25</v>
      </c>
      <c r="D8" s="379">
        <v>1</v>
      </c>
      <c r="E8" s="379">
        <v>4</v>
      </c>
      <c r="F8" s="379">
        <v>228</v>
      </c>
      <c r="G8" s="379">
        <v>0</v>
      </c>
      <c r="H8" s="379">
        <v>0</v>
      </c>
      <c r="I8" s="379">
        <v>136</v>
      </c>
      <c r="J8" s="379">
        <v>0</v>
      </c>
      <c r="K8" s="379">
        <v>82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5</v>
      </c>
      <c r="AF8" s="379">
        <v>0</v>
      </c>
      <c r="AG8" s="379">
        <v>0</v>
      </c>
      <c r="AH8" s="379">
        <v>5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25</v>
      </c>
      <c r="D9" s="379">
        <v>1</v>
      </c>
      <c r="E9" s="379">
        <v>5</v>
      </c>
      <c r="F9" s="379">
        <v>1359</v>
      </c>
      <c r="G9" s="379">
        <v>1359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25</v>
      </c>
      <c r="D10" s="379">
        <v>1</v>
      </c>
      <c r="E10" s="379">
        <v>6</v>
      </c>
      <c r="F10" s="379">
        <v>1663701</v>
      </c>
      <c r="G10" s="379">
        <v>441450</v>
      </c>
      <c r="H10" s="379">
        <v>0</v>
      </c>
      <c r="I10" s="379">
        <v>654944</v>
      </c>
      <c r="J10" s="379">
        <v>0</v>
      </c>
      <c r="K10" s="379">
        <v>501034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12589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18064</v>
      </c>
      <c r="AF10" s="379">
        <v>0</v>
      </c>
      <c r="AG10" s="379">
        <v>0</v>
      </c>
      <c r="AH10" s="379">
        <v>30770</v>
      </c>
      <c r="AI10" s="379">
        <v>0</v>
      </c>
      <c r="AJ10" s="379">
        <v>0</v>
      </c>
      <c r="AK10" s="379">
        <v>0</v>
      </c>
      <c r="AL10" s="379">
        <v>0</v>
      </c>
      <c r="AM10" s="379">
        <v>4850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25</v>
      </c>
      <c r="D11" s="379">
        <v>1</v>
      </c>
      <c r="E11" s="379">
        <v>9</v>
      </c>
      <c r="F11" s="379">
        <v>204476</v>
      </c>
      <c r="G11" s="379">
        <v>0</v>
      </c>
      <c r="H11" s="379">
        <v>0</v>
      </c>
      <c r="I11" s="379">
        <v>204476</v>
      </c>
      <c r="J11" s="379">
        <v>0</v>
      </c>
      <c r="K11" s="379">
        <v>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25</v>
      </c>
      <c r="D12" s="379">
        <v>1</v>
      </c>
      <c r="E12" s="379">
        <v>11</v>
      </c>
      <c r="F12" s="379">
        <v>2154</v>
      </c>
      <c r="G12" s="379">
        <v>0</v>
      </c>
      <c r="H12" s="379">
        <v>2154</v>
      </c>
      <c r="I12" s="379">
        <v>0</v>
      </c>
      <c r="J12" s="379">
        <v>0</v>
      </c>
      <c r="K12" s="379">
        <v>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25</v>
      </c>
      <c r="D13" s="379">
        <v>2</v>
      </c>
      <c r="E13" s="379">
        <v>1</v>
      </c>
      <c r="F13" s="379">
        <v>29</v>
      </c>
      <c r="G13" s="379">
        <v>0</v>
      </c>
      <c r="H13" s="379">
        <v>0</v>
      </c>
      <c r="I13" s="379">
        <v>7.5</v>
      </c>
      <c r="J13" s="379">
        <v>0</v>
      </c>
      <c r="K13" s="379">
        <v>17.75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0.5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1</v>
      </c>
      <c r="AF13" s="379">
        <v>0</v>
      </c>
      <c r="AG13" s="379">
        <v>0</v>
      </c>
      <c r="AH13" s="379">
        <v>2</v>
      </c>
      <c r="AI13" s="379">
        <v>0</v>
      </c>
      <c r="AJ13" s="379">
        <v>0</v>
      </c>
      <c r="AK13" s="379">
        <v>0</v>
      </c>
      <c r="AL13" s="379">
        <v>0</v>
      </c>
      <c r="AM13" s="379">
        <v>0.25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25</v>
      </c>
      <c r="D14" s="379">
        <v>2</v>
      </c>
      <c r="E14" s="379">
        <v>2</v>
      </c>
      <c r="F14" s="379">
        <v>4213.5</v>
      </c>
      <c r="G14" s="379">
        <v>0</v>
      </c>
      <c r="H14" s="379">
        <v>0</v>
      </c>
      <c r="I14" s="379">
        <v>1116</v>
      </c>
      <c r="J14" s="379">
        <v>0</v>
      </c>
      <c r="K14" s="379">
        <v>2513.5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80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155</v>
      </c>
      <c r="AF14" s="379">
        <v>0</v>
      </c>
      <c r="AG14" s="379">
        <v>0</v>
      </c>
      <c r="AH14" s="379">
        <v>315</v>
      </c>
      <c r="AI14" s="379">
        <v>0</v>
      </c>
      <c r="AJ14" s="379">
        <v>0</v>
      </c>
      <c r="AK14" s="379">
        <v>0</v>
      </c>
      <c r="AL14" s="379">
        <v>0</v>
      </c>
      <c r="AM14" s="379">
        <v>34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25</v>
      </c>
      <c r="D15" s="379">
        <v>2</v>
      </c>
      <c r="E15" s="379">
        <v>3</v>
      </c>
      <c r="F15" s="379">
        <v>102</v>
      </c>
      <c r="G15" s="379">
        <v>0</v>
      </c>
      <c r="H15" s="379">
        <v>0</v>
      </c>
      <c r="I15" s="379">
        <v>102</v>
      </c>
      <c r="J15" s="379">
        <v>0</v>
      </c>
      <c r="K15" s="379">
        <v>0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25</v>
      </c>
      <c r="D16" s="379">
        <v>2</v>
      </c>
      <c r="E16" s="379">
        <v>4</v>
      </c>
      <c r="F16" s="379">
        <v>142</v>
      </c>
      <c r="G16" s="379">
        <v>0</v>
      </c>
      <c r="H16" s="379">
        <v>0</v>
      </c>
      <c r="I16" s="379">
        <v>68</v>
      </c>
      <c r="J16" s="379">
        <v>0</v>
      </c>
      <c r="K16" s="379">
        <v>64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5</v>
      </c>
      <c r="AF16" s="379">
        <v>0</v>
      </c>
      <c r="AG16" s="379">
        <v>0</v>
      </c>
      <c r="AH16" s="379">
        <v>5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</row>
    <row r="17" spans="3:40" x14ac:dyDescent="0.3">
      <c r="C17" s="379">
        <v>25</v>
      </c>
      <c r="D17" s="379">
        <v>2</v>
      </c>
      <c r="E17" s="379">
        <v>5</v>
      </c>
      <c r="F17" s="379">
        <v>1212</v>
      </c>
      <c r="G17" s="379">
        <v>1212</v>
      </c>
      <c r="H17" s="379">
        <v>0</v>
      </c>
      <c r="I17" s="379">
        <v>0</v>
      </c>
      <c r="J17" s="379">
        <v>0</v>
      </c>
      <c r="K17" s="379">
        <v>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  <row r="18" spans="3:40" x14ac:dyDescent="0.3">
      <c r="C18" s="379">
        <v>25</v>
      </c>
      <c r="D18" s="379">
        <v>2</v>
      </c>
      <c r="E18" s="379">
        <v>6</v>
      </c>
      <c r="F18" s="379">
        <v>1353359</v>
      </c>
      <c r="G18" s="379">
        <v>391500</v>
      </c>
      <c r="H18" s="379">
        <v>0</v>
      </c>
      <c r="I18" s="379">
        <v>418420</v>
      </c>
      <c r="J18" s="379">
        <v>0</v>
      </c>
      <c r="K18" s="379">
        <v>478520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11940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17899</v>
      </c>
      <c r="AF18" s="379">
        <v>0</v>
      </c>
      <c r="AG18" s="379">
        <v>0</v>
      </c>
      <c r="AH18" s="379">
        <v>30221</v>
      </c>
      <c r="AI18" s="379">
        <v>0</v>
      </c>
      <c r="AJ18" s="379">
        <v>0</v>
      </c>
      <c r="AK18" s="379">
        <v>0</v>
      </c>
      <c r="AL18" s="379">
        <v>0</v>
      </c>
      <c r="AM18" s="379">
        <v>4859</v>
      </c>
      <c r="AN18" s="379">
        <v>0</v>
      </c>
    </row>
    <row r="19" spans="3:40" x14ac:dyDescent="0.3">
      <c r="C19" s="379">
        <v>25</v>
      </c>
      <c r="D19" s="379">
        <v>2</v>
      </c>
      <c r="E19" s="379">
        <v>9</v>
      </c>
      <c r="F19" s="379">
        <v>17144</v>
      </c>
      <c r="G19" s="379">
        <v>0</v>
      </c>
      <c r="H19" s="379">
        <v>0</v>
      </c>
      <c r="I19" s="379">
        <v>8148</v>
      </c>
      <c r="J19" s="379">
        <v>0</v>
      </c>
      <c r="K19" s="379">
        <v>8996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25</v>
      </c>
      <c r="D20" s="379">
        <v>2</v>
      </c>
      <c r="E20" s="379">
        <v>11</v>
      </c>
      <c r="F20" s="379">
        <v>2154</v>
      </c>
      <c r="G20" s="379">
        <v>0</v>
      </c>
      <c r="H20" s="379">
        <v>2154</v>
      </c>
      <c r="I20" s="379">
        <v>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</row>
    <row r="21" spans="3:40" x14ac:dyDescent="0.3">
      <c r="C21" s="379">
        <v>25</v>
      </c>
      <c r="D21" s="379">
        <v>3</v>
      </c>
      <c r="E21" s="379">
        <v>1</v>
      </c>
      <c r="F21" s="379">
        <v>29</v>
      </c>
      <c r="G21" s="379">
        <v>0</v>
      </c>
      <c r="H21" s="379">
        <v>0</v>
      </c>
      <c r="I21" s="379">
        <v>7.5</v>
      </c>
      <c r="J21" s="379">
        <v>0</v>
      </c>
      <c r="K21" s="379">
        <v>17.75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0.5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1</v>
      </c>
      <c r="AF21" s="379">
        <v>0</v>
      </c>
      <c r="AG21" s="379">
        <v>0</v>
      </c>
      <c r="AH21" s="379">
        <v>2</v>
      </c>
      <c r="AI21" s="379">
        <v>0</v>
      </c>
      <c r="AJ21" s="379">
        <v>0</v>
      </c>
      <c r="AK21" s="379">
        <v>0</v>
      </c>
      <c r="AL21" s="379">
        <v>0</v>
      </c>
      <c r="AM21" s="379">
        <v>0.25</v>
      </c>
      <c r="AN21" s="379">
        <v>0</v>
      </c>
    </row>
    <row r="22" spans="3:40" x14ac:dyDescent="0.3">
      <c r="C22" s="379">
        <v>25</v>
      </c>
      <c r="D22" s="379">
        <v>3</v>
      </c>
      <c r="E22" s="379">
        <v>2</v>
      </c>
      <c r="F22" s="379">
        <v>4630.6000000000004</v>
      </c>
      <c r="G22" s="379">
        <v>0</v>
      </c>
      <c r="H22" s="379">
        <v>0</v>
      </c>
      <c r="I22" s="379">
        <v>1255.5999999999999</v>
      </c>
      <c r="J22" s="379">
        <v>0</v>
      </c>
      <c r="K22" s="379">
        <v>2763.5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84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162.75</v>
      </c>
      <c r="AF22" s="379">
        <v>0</v>
      </c>
      <c r="AG22" s="379">
        <v>0</v>
      </c>
      <c r="AH22" s="379">
        <v>322.75</v>
      </c>
      <c r="AI22" s="379">
        <v>0</v>
      </c>
      <c r="AJ22" s="379">
        <v>0</v>
      </c>
      <c r="AK22" s="379">
        <v>0</v>
      </c>
      <c r="AL22" s="379">
        <v>0</v>
      </c>
      <c r="AM22" s="379">
        <v>42</v>
      </c>
      <c r="AN22" s="379">
        <v>0</v>
      </c>
    </row>
    <row r="23" spans="3:40" x14ac:dyDescent="0.3">
      <c r="C23" s="379">
        <v>25</v>
      </c>
      <c r="D23" s="379">
        <v>3</v>
      </c>
      <c r="E23" s="379">
        <v>3</v>
      </c>
      <c r="F23" s="379">
        <v>131</v>
      </c>
      <c r="G23" s="379">
        <v>0</v>
      </c>
      <c r="H23" s="379">
        <v>0</v>
      </c>
      <c r="I23" s="379">
        <v>126</v>
      </c>
      <c r="J23" s="379">
        <v>0</v>
      </c>
      <c r="K23" s="379">
        <v>0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5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</row>
    <row r="24" spans="3:40" x14ac:dyDescent="0.3">
      <c r="C24" s="379">
        <v>25</v>
      </c>
      <c r="D24" s="379">
        <v>3</v>
      </c>
      <c r="E24" s="379">
        <v>4</v>
      </c>
      <c r="F24" s="379">
        <v>202</v>
      </c>
      <c r="G24" s="379">
        <v>0</v>
      </c>
      <c r="H24" s="379">
        <v>0</v>
      </c>
      <c r="I24" s="379">
        <v>102</v>
      </c>
      <c r="J24" s="379">
        <v>0</v>
      </c>
      <c r="K24" s="379">
        <v>91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5</v>
      </c>
      <c r="AF24" s="379">
        <v>0</v>
      </c>
      <c r="AG24" s="379">
        <v>0</v>
      </c>
      <c r="AH24" s="379">
        <v>4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</row>
    <row r="25" spans="3:40" x14ac:dyDescent="0.3">
      <c r="C25" s="379">
        <v>25</v>
      </c>
      <c r="D25" s="379">
        <v>3</v>
      </c>
      <c r="E25" s="379">
        <v>5</v>
      </c>
      <c r="F25" s="379">
        <v>1393</v>
      </c>
      <c r="G25" s="379">
        <v>1393</v>
      </c>
      <c r="H25" s="379">
        <v>0</v>
      </c>
      <c r="I25" s="379">
        <v>0</v>
      </c>
      <c r="J25" s="379">
        <v>0</v>
      </c>
      <c r="K25" s="379">
        <v>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</row>
    <row r="26" spans="3:40" x14ac:dyDescent="0.3">
      <c r="C26" s="379">
        <v>25</v>
      </c>
      <c r="D26" s="379">
        <v>3</v>
      </c>
      <c r="E26" s="379">
        <v>6</v>
      </c>
      <c r="F26" s="379">
        <v>1449815</v>
      </c>
      <c r="G26" s="379">
        <v>453650</v>
      </c>
      <c r="H26" s="379">
        <v>0</v>
      </c>
      <c r="I26" s="379">
        <v>430131</v>
      </c>
      <c r="J26" s="379">
        <v>0</v>
      </c>
      <c r="K26" s="379">
        <v>499688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12651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18079</v>
      </c>
      <c r="AF26" s="379">
        <v>0</v>
      </c>
      <c r="AG26" s="379">
        <v>0</v>
      </c>
      <c r="AH26" s="379">
        <v>30766</v>
      </c>
      <c r="AI26" s="379">
        <v>0</v>
      </c>
      <c r="AJ26" s="379">
        <v>0</v>
      </c>
      <c r="AK26" s="379">
        <v>0</v>
      </c>
      <c r="AL26" s="379">
        <v>0</v>
      </c>
      <c r="AM26" s="379">
        <v>4850</v>
      </c>
      <c r="AN26" s="379">
        <v>0</v>
      </c>
    </row>
    <row r="27" spans="3:40" x14ac:dyDescent="0.3">
      <c r="C27" s="379">
        <v>25</v>
      </c>
      <c r="D27" s="379">
        <v>3</v>
      </c>
      <c r="E27" s="379">
        <v>9</v>
      </c>
      <c r="F27" s="379">
        <v>11333</v>
      </c>
      <c r="G27" s="379">
        <v>0</v>
      </c>
      <c r="H27" s="379">
        <v>0</v>
      </c>
      <c r="I27" s="379">
        <v>11333</v>
      </c>
      <c r="J27" s="379">
        <v>0</v>
      </c>
      <c r="K27" s="379">
        <v>0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</row>
    <row r="28" spans="3:40" x14ac:dyDescent="0.3">
      <c r="C28" s="379">
        <v>25</v>
      </c>
      <c r="D28" s="379">
        <v>3</v>
      </c>
      <c r="E28" s="379">
        <v>11</v>
      </c>
      <c r="F28" s="379">
        <v>2154</v>
      </c>
      <c r="G28" s="379">
        <v>0</v>
      </c>
      <c r="H28" s="379">
        <v>2154</v>
      </c>
      <c r="I28" s="379">
        <v>0</v>
      </c>
      <c r="J28" s="379">
        <v>0</v>
      </c>
      <c r="K28" s="379">
        <v>0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0</v>
      </c>
      <c r="AJ28" s="379">
        <v>0</v>
      </c>
      <c r="AK28" s="379">
        <v>0</v>
      </c>
      <c r="AL28" s="379">
        <v>0</v>
      </c>
      <c r="AM28" s="379">
        <v>0</v>
      </c>
      <c r="AN28" s="379">
        <v>0</v>
      </c>
    </row>
    <row r="29" spans="3:40" x14ac:dyDescent="0.3">
      <c r="C29" s="379">
        <v>25</v>
      </c>
      <c r="D29" s="379">
        <v>4</v>
      </c>
      <c r="E29" s="379">
        <v>1</v>
      </c>
      <c r="F29" s="379">
        <v>29.25</v>
      </c>
      <c r="G29" s="379">
        <v>0</v>
      </c>
      <c r="H29" s="379">
        <v>0</v>
      </c>
      <c r="I29" s="379">
        <v>7.75</v>
      </c>
      <c r="J29" s="379">
        <v>0</v>
      </c>
      <c r="K29" s="379">
        <v>17.75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0.5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1</v>
      </c>
      <c r="AF29" s="379">
        <v>0</v>
      </c>
      <c r="AG29" s="379">
        <v>0</v>
      </c>
      <c r="AH29" s="379">
        <v>2</v>
      </c>
      <c r="AI29" s="379">
        <v>0</v>
      </c>
      <c r="AJ29" s="379">
        <v>0</v>
      </c>
      <c r="AK29" s="379">
        <v>0</v>
      </c>
      <c r="AL29" s="379">
        <v>0</v>
      </c>
      <c r="AM29" s="379">
        <v>0.25</v>
      </c>
      <c r="AN29" s="379">
        <v>0</v>
      </c>
    </row>
    <row r="30" spans="3:40" x14ac:dyDescent="0.3">
      <c r="C30" s="379">
        <v>25</v>
      </c>
      <c r="D30" s="379">
        <v>4</v>
      </c>
      <c r="E30" s="379">
        <v>2</v>
      </c>
      <c r="F30" s="379">
        <v>4970.2</v>
      </c>
      <c r="G30" s="379">
        <v>0</v>
      </c>
      <c r="H30" s="379">
        <v>0</v>
      </c>
      <c r="I30" s="379">
        <v>1357.2</v>
      </c>
      <c r="J30" s="379">
        <v>0</v>
      </c>
      <c r="K30" s="379">
        <v>2964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88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170.5</v>
      </c>
      <c r="AF30" s="379">
        <v>0</v>
      </c>
      <c r="AG30" s="379">
        <v>0</v>
      </c>
      <c r="AH30" s="379">
        <v>346.5</v>
      </c>
      <c r="AI30" s="379">
        <v>0</v>
      </c>
      <c r="AJ30" s="379">
        <v>0</v>
      </c>
      <c r="AK30" s="379">
        <v>0</v>
      </c>
      <c r="AL30" s="379">
        <v>0</v>
      </c>
      <c r="AM30" s="379">
        <v>44</v>
      </c>
      <c r="AN30" s="379">
        <v>0</v>
      </c>
    </row>
    <row r="31" spans="3:40" x14ac:dyDescent="0.3">
      <c r="C31" s="379">
        <v>25</v>
      </c>
      <c r="D31" s="379">
        <v>4</v>
      </c>
      <c r="E31" s="379">
        <v>3</v>
      </c>
      <c r="F31" s="379">
        <v>107</v>
      </c>
      <c r="G31" s="379">
        <v>0</v>
      </c>
      <c r="H31" s="379">
        <v>0</v>
      </c>
      <c r="I31" s="379">
        <v>102</v>
      </c>
      <c r="J31" s="379">
        <v>0</v>
      </c>
      <c r="K31" s="379">
        <v>0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5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0</v>
      </c>
      <c r="AN31" s="379">
        <v>0</v>
      </c>
    </row>
    <row r="32" spans="3:40" x14ac:dyDescent="0.3">
      <c r="C32" s="379">
        <v>25</v>
      </c>
      <c r="D32" s="379">
        <v>4</v>
      </c>
      <c r="E32" s="379">
        <v>4</v>
      </c>
      <c r="F32" s="379">
        <v>180</v>
      </c>
      <c r="G32" s="379">
        <v>0</v>
      </c>
      <c r="H32" s="379">
        <v>0</v>
      </c>
      <c r="I32" s="379">
        <v>127</v>
      </c>
      <c r="J32" s="379">
        <v>0</v>
      </c>
      <c r="K32" s="379">
        <v>43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5</v>
      </c>
      <c r="AF32" s="379">
        <v>0</v>
      </c>
      <c r="AG32" s="379">
        <v>0</v>
      </c>
      <c r="AH32" s="379">
        <v>5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</row>
    <row r="33" spans="3:40" x14ac:dyDescent="0.3">
      <c r="C33" s="379">
        <v>25</v>
      </c>
      <c r="D33" s="379">
        <v>4</v>
      </c>
      <c r="E33" s="379">
        <v>5</v>
      </c>
      <c r="F33" s="379">
        <v>1327</v>
      </c>
      <c r="G33" s="379">
        <v>1327</v>
      </c>
      <c r="H33" s="379">
        <v>0</v>
      </c>
      <c r="I33" s="379">
        <v>0</v>
      </c>
      <c r="J33" s="379">
        <v>0</v>
      </c>
      <c r="K33" s="379">
        <v>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</row>
    <row r="34" spans="3:40" x14ac:dyDescent="0.3">
      <c r="C34" s="379">
        <v>25</v>
      </c>
      <c r="D34" s="379">
        <v>4</v>
      </c>
      <c r="E34" s="379">
        <v>6</v>
      </c>
      <c r="F34" s="379">
        <v>1453718</v>
      </c>
      <c r="G34" s="379">
        <v>430450</v>
      </c>
      <c r="H34" s="379">
        <v>0</v>
      </c>
      <c r="I34" s="379">
        <v>460945</v>
      </c>
      <c r="J34" s="379">
        <v>0</v>
      </c>
      <c r="K34" s="379">
        <v>496784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12619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17898</v>
      </c>
      <c r="AF34" s="379">
        <v>0</v>
      </c>
      <c r="AG34" s="379">
        <v>0</v>
      </c>
      <c r="AH34" s="379">
        <v>30172</v>
      </c>
      <c r="AI34" s="379">
        <v>0</v>
      </c>
      <c r="AJ34" s="379">
        <v>0</v>
      </c>
      <c r="AK34" s="379">
        <v>0</v>
      </c>
      <c r="AL34" s="379">
        <v>0</v>
      </c>
      <c r="AM34" s="379">
        <v>4850</v>
      </c>
      <c r="AN34" s="379">
        <v>0</v>
      </c>
    </row>
    <row r="35" spans="3:40" x14ac:dyDescent="0.3">
      <c r="C35" s="379">
        <v>25</v>
      </c>
      <c r="D35" s="379">
        <v>4</v>
      </c>
      <c r="E35" s="379">
        <v>9</v>
      </c>
      <c r="F35" s="379">
        <v>34758</v>
      </c>
      <c r="G35" s="379">
        <v>0</v>
      </c>
      <c r="H35" s="379">
        <v>0</v>
      </c>
      <c r="I35" s="379">
        <v>27258</v>
      </c>
      <c r="J35" s="379">
        <v>0</v>
      </c>
      <c r="K35" s="379">
        <v>7500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</row>
    <row r="36" spans="3:40" x14ac:dyDescent="0.3">
      <c r="C36" s="379">
        <v>25</v>
      </c>
      <c r="D36" s="379">
        <v>4</v>
      </c>
      <c r="E36" s="379">
        <v>11</v>
      </c>
      <c r="F36" s="379">
        <v>2154</v>
      </c>
      <c r="G36" s="379">
        <v>0</v>
      </c>
      <c r="H36" s="379">
        <v>2154</v>
      </c>
      <c r="I36" s="379">
        <v>0</v>
      </c>
      <c r="J36" s="379">
        <v>0</v>
      </c>
      <c r="K36" s="379">
        <v>0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25</v>
      </c>
      <c r="D37" s="379">
        <v>5</v>
      </c>
      <c r="E37" s="379">
        <v>1</v>
      </c>
      <c r="F37" s="379">
        <v>29.25</v>
      </c>
      <c r="G37" s="379">
        <v>0</v>
      </c>
      <c r="H37" s="379">
        <v>0</v>
      </c>
      <c r="I37" s="379">
        <v>7.75</v>
      </c>
      <c r="J37" s="379">
        <v>0</v>
      </c>
      <c r="K37" s="379">
        <v>17.75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0.5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1</v>
      </c>
      <c r="AF37" s="379">
        <v>0</v>
      </c>
      <c r="AG37" s="379">
        <v>0</v>
      </c>
      <c r="AH37" s="379">
        <v>2</v>
      </c>
      <c r="AI37" s="379">
        <v>0</v>
      </c>
      <c r="AJ37" s="379">
        <v>0</v>
      </c>
      <c r="AK37" s="379">
        <v>0</v>
      </c>
      <c r="AL37" s="379">
        <v>0</v>
      </c>
      <c r="AM37" s="379">
        <v>0.25</v>
      </c>
      <c r="AN37" s="379">
        <v>0</v>
      </c>
    </row>
    <row r="38" spans="3:40" x14ac:dyDescent="0.3">
      <c r="C38" s="379">
        <v>25</v>
      </c>
      <c r="D38" s="379">
        <v>5</v>
      </c>
      <c r="E38" s="379">
        <v>2</v>
      </c>
      <c r="F38" s="379">
        <v>4770.95</v>
      </c>
      <c r="G38" s="379">
        <v>0</v>
      </c>
      <c r="H38" s="379">
        <v>0</v>
      </c>
      <c r="I38" s="379">
        <v>1315.2</v>
      </c>
      <c r="J38" s="379">
        <v>0</v>
      </c>
      <c r="K38" s="379">
        <v>2834.5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88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170.5</v>
      </c>
      <c r="AF38" s="379">
        <v>0</v>
      </c>
      <c r="AG38" s="379">
        <v>0</v>
      </c>
      <c r="AH38" s="379">
        <v>322.75</v>
      </c>
      <c r="AI38" s="379">
        <v>0</v>
      </c>
      <c r="AJ38" s="379">
        <v>0</v>
      </c>
      <c r="AK38" s="379">
        <v>0</v>
      </c>
      <c r="AL38" s="379">
        <v>0</v>
      </c>
      <c r="AM38" s="379">
        <v>40</v>
      </c>
      <c r="AN38" s="379">
        <v>0</v>
      </c>
    </row>
    <row r="39" spans="3:40" x14ac:dyDescent="0.3">
      <c r="C39" s="379">
        <v>25</v>
      </c>
      <c r="D39" s="379">
        <v>5</v>
      </c>
      <c r="E39" s="379">
        <v>3</v>
      </c>
      <c r="F39" s="379">
        <v>130</v>
      </c>
      <c r="G39" s="379">
        <v>0</v>
      </c>
      <c r="H39" s="379">
        <v>0</v>
      </c>
      <c r="I39" s="379">
        <v>125</v>
      </c>
      <c r="J39" s="379">
        <v>0</v>
      </c>
      <c r="K39" s="379">
        <v>0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5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</row>
    <row r="40" spans="3:40" x14ac:dyDescent="0.3">
      <c r="C40" s="379">
        <v>25</v>
      </c>
      <c r="D40" s="379">
        <v>5</v>
      </c>
      <c r="E40" s="379">
        <v>4</v>
      </c>
      <c r="F40" s="379">
        <v>135</v>
      </c>
      <c r="G40" s="379">
        <v>0</v>
      </c>
      <c r="H40" s="379">
        <v>0</v>
      </c>
      <c r="I40" s="379">
        <v>102</v>
      </c>
      <c r="J40" s="379">
        <v>0</v>
      </c>
      <c r="K40" s="379">
        <v>28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5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25</v>
      </c>
      <c r="D41" s="379">
        <v>5</v>
      </c>
      <c r="E41" s="379">
        <v>5</v>
      </c>
      <c r="F41" s="379">
        <v>1418</v>
      </c>
      <c r="G41" s="379">
        <v>1418</v>
      </c>
      <c r="H41" s="379">
        <v>0</v>
      </c>
      <c r="I41" s="379">
        <v>0</v>
      </c>
      <c r="J41" s="379">
        <v>0</v>
      </c>
      <c r="K41" s="379">
        <v>0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0</v>
      </c>
      <c r="AD41" s="379">
        <v>0</v>
      </c>
      <c r="AE41" s="379">
        <v>0</v>
      </c>
      <c r="AF41" s="379">
        <v>0</v>
      </c>
      <c r="AG41" s="379">
        <v>0</v>
      </c>
      <c r="AH41" s="379">
        <v>0</v>
      </c>
      <c r="AI41" s="379">
        <v>0</v>
      </c>
      <c r="AJ41" s="379">
        <v>0</v>
      </c>
      <c r="AK41" s="379">
        <v>0</v>
      </c>
      <c r="AL41" s="379">
        <v>0</v>
      </c>
      <c r="AM41" s="379">
        <v>0</v>
      </c>
      <c r="AN41" s="379">
        <v>0</v>
      </c>
    </row>
    <row r="42" spans="3:40" x14ac:dyDescent="0.3">
      <c r="C42" s="379">
        <v>25</v>
      </c>
      <c r="D42" s="379">
        <v>5</v>
      </c>
      <c r="E42" s="379">
        <v>6</v>
      </c>
      <c r="F42" s="379">
        <v>1503024</v>
      </c>
      <c r="G42" s="379">
        <v>463100</v>
      </c>
      <c r="H42" s="379">
        <v>0</v>
      </c>
      <c r="I42" s="379">
        <v>452041</v>
      </c>
      <c r="J42" s="379">
        <v>0</v>
      </c>
      <c r="K42" s="379">
        <v>516905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13676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18920</v>
      </c>
      <c r="AF42" s="379">
        <v>0</v>
      </c>
      <c r="AG42" s="379">
        <v>0</v>
      </c>
      <c r="AH42" s="379">
        <v>33494</v>
      </c>
      <c r="AI42" s="379">
        <v>0</v>
      </c>
      <c r="AJ42" s="379">
        <v>0</v>
      </c>
      <c r="AK42" s="379">
        <v>0</v>
      </c>
      <c r="AL42" s="379">
        <v>0</v>
      </c>
      <c r="AM42" s="379">
        <v>4888</v>
      </c>
      <c r="AN42" s="379">
        <v>0</v>
      </c>
    </row>
    <row r="43" spans="3:40" x14ac:dyDescent="0.3">
      <c r="C43" s="379">
        <v>25</v>
      </c>
      <c r="D43" s="379">
        <v>5</v>
      </c>
      <c r="E43" s="379">
        <v>9</v>
      </c>
      <c r="F43" s="379">
        <v>18542</v>
      </c>
      <c r="G43" s="379">
        <v>0</v>
      </c>
      <c r="H43" s="379">
        <v>0</v>
      </c>
      <c r="I43" s="379">
        <v>18542</v>
      </c>
      <c r="J43" s="379">
        <v>0</v>
      </c>
      <c r="K43" s="379">
        <v>0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25</v>
      </c>
      <c r="D44" s="379">
        <v>5</v>
      </c>
      <c r="E44" s="379">
        <v>11</v>
      </c>
      <c r="F44" s="379">
        <v>2154</v>
      </c>
      <c r="G44" s="379">
        <v>0</v>
      </c>
      <c r="H44" s="379">
        <v>2154</v>
      </c>
      <c r="I44" s="379">
        <v>0</v>
      </c>
      <c r="J44" s="379">
        <v>0</v>
      </c>
      <c r="K44" s="379">
        <v>0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0</v>
      </c>
      <c r="AD44" s="379">
        <v>0</v>
      </c>
      <c r="AE44" s="379">
        <v>0</v>
      </c>
      <c r="AF44" s="379">
        <v>0</v>
      </c>
      <c r="AG44" s="379">
        <v>0</v>
      </c>
      <c r="AH44" s="379">
        <v>0</v>
      </c>
      <c r="AI44" s="379">
        <v>0</v>
      </c>
      <c r="AJ44" s="379">
        <v>0</v>
      </c>
      <c r="AK44" s="379">
        <v>0</v>
      </c>
      <c r="AL44" s="379">
        <v>0</v>
      </c>
      <c r="AM44" s="379">
        <v>0</v>
      </c>
      <c r="AN44" s="379">
        <v>0</v>
      </c>
    </row>
    <row r="45" spans="3:40" x14ac:dyDescent="0.3">
      <c r="C45" s="379">
        <v>25</v>
      </c>
      <c r="D45" s="379">
        <v>6</v>
      </c>
      <c r="E45" s="379">
        <v>1</v>
      </c>
      <c r="F45" s="379">
        <v>29.25</v>
      </c>
      <c r="G45" s="379">
        <v>0</v>
      </c>
      <c r="H45" s="379">
        <v>0</v>
      </c>
      <c r="I45" s="379">
        <v>7.75</v>
      </c>
      <c r="J45" s="379">
        <v>0</v>
      </c>
      <c r="K45" s="379">
        <v>17.75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0.5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1</v>
      </c>
      <c r="AF45" s="379">
        <v>0</v>
      </c>
      <c r="AG45" s="379">
        <v>0</v>
      </c>
      <c r="AH45" s="379">
        <v>2</v>
      </c>
      <c r="AI45" s="379">
        <v>0</v>
      </c>
      <c r="AJ45" s="379">
        <v>0</v>
      </c>
      <c r="AK45" s="379">
        <v>0</v>
      </c>
      <c r="AL45" s="379">
        <v>0</v>
      </c>
      <c r="AM45" s="379">
        <v>0.25</v>
      </c>
      <c r="AN45" s="379">
        <v>0</v>
      </c>
    </row>
    <row r="46" spans="3:40" x14ac:dyDescent="0.3">
      <c r="C46" s="379">
        <v>25</v>
      </c>
      <c r="D46" s="379">
        <v>6</v>
      </c>
      <c r="E46" s="379">
        <v>2</v>
      </c>
      <c r="F46" s="379">
        <v>4279.1000000000004</v>
      </c>
      <c r="G46" s="379">
        <v>0</v>
      </c>
      <c r="H46" s="379">
        <v>0</v>
      </c>
      <c r="I46" s="379">
        <v>1137.5999999999999</v>
      </c>
      <c r="J46" s="379">
        <v>0</v>
      </c>
      <c r="K46" s="379">
        <v>2572.5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80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116.25</v>
      </c>
      <c r="AF46" s="379">
        <v>0</v>
      </c>
      <c r="AG46" s="379">
        <v>0</v>
      </c>
      <c r="AH46" s="379">
        <v>330.75</v>
      </c>
      <c r="AI46" s="379">
        <v>0</v>
      </c>
      <c r="AJ46" s="379">
        <v>0</v>
      </c>
      <c r="AK46" s="379">
        <v>0</v>
      </c>
      <c r="AL46" s="379">
        <v>0</v>
      </c>
      <c r="AM46" s="379">
        <v>42</v>
      </c>
      <c r="AN46" s="379">
        <v>0</v>
      </c>
    </row>
    <row r="47" spans="3:40" x14ac:dyDescent="0.3">
      <c r="C47" s="379">
        <v>25</v>
      </c>
      <c r="D47" s="379">
        <v>6</v>
      </c>
      <c r="E47" s="379">
        <v>3</v>
      </c>
      <c r="F47" s="379">
        <v>141</v>
      </c>
      <c r="G47" s="379">
        <v>0</v>
      </c>
      <c r="H47" s="379">
        <v>0</v>
      </c>
      <c r="I47" s="379">
        <v>136</v>
      </c>
      <c r="J47" s="379">
        <v>0</v>
      </c>
      <c r="K47" s="379">
        <v>0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5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0</v>
      </c>
      <c r="AL47" s="379">
        <v>0</v>
      </c>
      <c r="AM47" s="379">
        <v>0</v>
      </c>
      <c r="AN47" s="379">
        <v>0</v>
      </c>
    </row>
    <row r="48" spans="3:40" x14ac:dyDescent="0.3">
      <c r="C48" s="379">
        <v>25</v>
      </c>
      <c r="D48" s="379">
        <v>6</v>
      </c>
      <c r="E48" s="379">
        <v>4</v>
      </c>
      <c r="F48" s="379">
        <v>158</v>
      </c>
      <c r="G48" s="379">
        <v>0</v>
      </c>
      <c r="H48" s="379">
        <v>0</v>
      </c>
      <c r="I48" s="379">
        <v>102</v>
      </c>
      <c r="J48" s="379">
        <v>0</v>
      </c>
      <c r="K48" s="379">
        <v>51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0</v>
      </c>
      <c r="AD48" s="379">
        <v>0</v>
      </c>
      <c r="AE48" s="379">
        <v>0</v>
      </c>
      <c r="AF48" s="379">
        <v>0</v>
      </c>
      <c r="AG48" s="379">
        <v>0</v>
      </c>
      <c r="AH48" s="379">
        <v>5</v>
      </c>
      <c r="AI48" s="379">
        <v>0</v>
      </c>
      <c r="AJ48" s="379">
        <v>0</v>
      </c>
      <c r="AK48" s="379">
        <v>0</v>
      </c>
      <c r="AL48" s="379">
        <v>0</v>
      </c>
      <c r="AM48" s="379">
        <v>0</v>
      </c>
      <c r="AN48" s="379">
        <v>0</v>
      </c>
    </row>
    <row r="49" spans="3:40" x14ac:dyDescent="0.3">
      <c r="C49" s="379">
        <v>25</v>
      </c>
      <c r="D49" s="379">
        <v>6</v>
      </c>
      <c r="E49" s="379">
        <v>5</v>
      </c>
      <c r="F49" s="379">
        <v>1348</v>
      </c>
      <c r="G49" s="379">
        <v>1348</v>
      </c>
      <c r="H49" s="379">
        <v>0</v>
      </c>
      <c r="I49" s="379">
        <v>0</v>
      </c>
      <c r="J49" s="379">
        <v>0</v>
      </c>
      <c r="K49" s="379">
        <v>0</v>
      </c>
      <c r="L49" s="379">
        <v>0</v>
      </c>
      <c r="M49" s="379">
        <v>0</v>
      </c>
      <c r="N49" s="379">
        <v>0</v>
      </c>
      <c r="O49" s="379">
        <v>0</v>
      </c>
      <c r="P49" s="379">
        <v>0</v>
      </c>
      <c r="Q49" s="379">
        <v>0</v>
      </c>
      <c r="R49" s="379">
        <v>0</v>
      </c>
      <c r="S49" s="379">
        <v>0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0</v>
      </c>
      <c r="AD49" s="379">
        <v>0</v>
      </c>
      <c r="AE49" s="379">
        <v>0</v>
      </c>
      <c r="AF49" s="379">
        <v>0</v>
      </c>
      <c r="AG49" s="379">
        <v>0</v>
      </c>
      <c r="AH49" s="379">
        <v>0</v>
      </c>
      <c r="AI49" s="379">
        <v>0</v>
      </c>
      <c r="AJ49" s="379">
        <v>0</v>
      </c>
      <c r="AK49" s="379">
        <v>0</v>
      </c>
      <c r="AL49" s="379">
        <v>0</v>
      </c>
      <c r="AM49" s="379">
        <v>0</v>
      </c>
      <c r="AN49" s="379">
        <v>0</v>
      </c>
    </row>
    <row r="50" spans="3:40" x14ac:dyDescent="0.3">
      <c r="C50" s="379">
        <v>25</v>
      </c>
      <c r="D50" s="379">
        <v>6</v>
      </c>
      <c r="E50" s="379">
        <v>6</v>
      </c>
      <c r="F50" s="379">
        <v>1458708</v>
      </c>
      <c r="G50" s="379">
        <v>434850</v>
      </c>
      <c r="H50" s="379">
        <v>0</v>
      </c>
      <c r="I50" s="379">
        <v>449907</v>
      </c>
      <c r="J50" s="379">
        <v>0</v>
      </c>
      <c r="K50" s="379">
        <v>503710</v>
      </c>
      <c r="L50" s="379">
        <v>0</v>
      </c>
      <c r="M50" s="379">
        <v>0</v>
      </c>
      <c r="N50" s="379">
        <v>0</v>
      </c>
      <c r="O50" s="379">
        <v>0</v>
      </c>
      <c r="P50" s="379">
        <v>0</v>
      </c>
      <c r="Q50" s="379">
        <v>13714</v>
      </c>
      <c r="R50" s="379">
        <v>0</v>
      </c>
      <c r="S50" s="379">
        <v>0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0</v>
      </c>
      <c r="AD50" s="379">
        <v>0</v>
      </c>
      <c r="AE50" s="379">
        <v>18316</v>
      </c>
      <c r="AF50" s="379">
        <v>0</v>
      </c>
      <c r="AG50" s="379">
        <v>0</v>
      </c>
      <c r="AH50" s="379">
        <v>33361</v>
      </c>
      <c r="AI50" s="379">
        <v>0</v>
      </c>
      <c r="AJ50" s="379">
        <v>0</v>
      </c>
      <c r="AK50" s="379">
        <v>0</v>
      </c>
      <c r="AL50" s="379">
        <v>0</v>
      </c>
      <c r="AM50" s="379">
        <v>4850</v>
      </c>
      <c r="AN50" s="379">
        <v>0</v>
      </c>
    </row>
    <row r="51" spans="3:40" x14ac:dyDescent="0.3">
      <c r="C51" s="379">
        <v>25</v>
      </c>
      <c r="D51" s="379">
        <v>6</v>
      </c>
      <c r="E51" s="379">
        <v>9</v>
      </c>
      <c r="F51" s="379">
        <v>17611</v>
      </c>
      <c r="G51" s="379">
        <v>0</v>
      </c>
      <c r="H51" s="379">
        <v>0</v>
      </c>
      <c r="I51" s="379">
        <v>10111</v>
      </c>
      <c r="J51" s="379">
        <v>0</v>
      </c>
      <c r="K51" s="379">
        <v>7500</v>
      </c>
      <c r="L51" s="379">
        <v>0</v>
      </c>
      <c r="M51" s="379">
        <v>0</v>
      </c>
      <c r="N51" s="379">
        <v>0</v>
      </c>
      <c r="O51" s="379">
        <v>0</v>
      </c>
      <c r="P51" s="379">
        <v>0</v>
      </c>
      <c r="Q51" s="379">
        <v>0</v>
      </c>
      <c r="R51" s="379">
        <v>0</v>
      </c>
      <c r="S51" s="379">
        <v>0</v>
      </c>
      <c r="T51" s="379">
        <v>0</v>
      </c>
      <c r="U51" s="379">
        <v>0</v>
      </c>
      <c r="V51" s="379">
        <v>0</v>
      </c>
      <c r="W51" s="379">
        <v>0</v>
      </c>
      <c r="X51" s="379">
        <v>0</v>
      </c>
      <c r="Y51" s="379">
        <v>0</v>
      </c>
      <c r="Z51" s="379">
        <v>0</v>
      </c>
      <c r="AA51" s="379">
        <v>0</v>
      </c>
      <c r="AB51" s="379">
        <v>0</v>
      </c>
      <c r="AC51" s="379">
        <v>0</v>
      </c>
      <c r="AD51" s="379">
        <v>0</v>
      </c>
      <c r="AE51" s="379">
        <v>0</v>
      </c>
      <c r="AF51" s="379">
        <v>0</v>
      </c>
      <c r="AG51" s="379">
        <v>0</v>
      </c>
      <c r="AH51" s="379">
        <v>0</v>
      </c>
      <c r="AI51" s="379">
        <v>0</v>
      </c>
      <c r="AJ51" s="379">
        <v>0</v>
      </c>
      <c r="AK51" s="379">
        <v>0</v>
      </c>
      <c r="AL51" s="379">
        <v>0</v>
      </c>
      <c r="AM51" s="379">
        <v>0</v>
      </c>
      <c r="AN51" s="379">
        <v>0</v>
      </c>
    </row>
    <row r="52" spans="3:40" x14ac:dyDescent="0.3">
      <c r="C52" s="379">
        <v>25</v>
      </c>
      <c r="D52" s="379">
        <v>6</v>
      </c>
      <c r="E52" s="379">
        <v>11</v>
      </c>
      <c r="F52" s="379">
        <v>2154</v>
      </c>
      <c r="G52" s="379">
        <v>0</v>
      </c>
      <c r="H52" s="379">
        <v>2154</v>
      </c>
      <c r="I52" s="379">
        <v>0</v>
      </c>
      <c r="J52" s="379">
        <v>0</v>
      </c>
      <c r="K52" s="379">
        <v>0</v>
      </c>
      <c r="L52" s="379">
        <v>0</v>
      </c>
      <c r="M52" s="379">
        <v>0</v>
      </c>
      <c r="N52" s="379">
        <v>0</v>
      </c>
      <c r="O52" s="379">
        <v>0</v>
      </c>
      <c r="P52" s="379">
        <v>0</v>
      </c>
      <c r="Q52" s="379">
        <v>0</v>
      </c>
      <c r="R52" s="379">
        <v>0</v>
      </c>
      <c r="S52" s="379">
        <v>0</v>
      </c>
      <c r="T52" s="379">
        <v>0</v>
      </c>
      <c r="U52" s="379">
        <v>0</v>
      </c>
      <c r="V52" s="379">
        <v>0</v>
      </c>
      <c r="W52" s="379">
        <v>0</v>
      </c>
      <c r="X52" s="379">
        <v>0</v>
      </c>
      <c r="Y52" s="379">
        <v>0</v>
      </c>
      <c r="Z52" s="379">
        <v>0</v>
      </c>
      <c r="AA52" s="379">
        <v>0</v>
      </c>
      <c r="AB52" s="379">
        <v>0</v>
      </c>
      <c r="AC52" s="379">
        <v>0</v>
      </c>
      <c r="AD52" s="379">
        <v>0</v>
      </c>
      <c r="AE52" s="379">
        <v>0</v>
      </c>
      <c r="AF52" s="379">
        <v>0</v>
      </c>
      <c r="AG52" s="379">
        <v>0</v>
      </c>
      <c r="AH52" s="379">
        <v>0</v>
      </c>
      <c r="AI52" s="379">
        <v>0</v>
      </c>
      <c r="AJ52" s="379">
        <v>0</v>
      </c>
      <c r="AK52" s="379">
        <v>0</v>
      </c>
      <c r="AL52" s="379">
        <v>0</v>
      </c>
      <c r="AM52" s="379">
        <v>0</v>
      </c>
      <c r="AN52" s="379">
        <v>0</v>
      </c>
    </row>
    <row r="53" spans="3:40" x14ac:dyDescent="0.3">
      <c r="C53" s="379">
        <v>25</v>
      </c>
      <c r="D53" s="379">
        <v>7</v>
      </c>
      <c r="E53" s="379">
        <v>1</v>
      </c>
      <c r="F53" s="379">
        <v>30.25</v>
      </c>
      <c r="G53" s="379">
        <v>0</v>
      </c>
      <c r="H53" s="379">
        <v>0</v>
      </c>
      <c r="I53" s="379">
        <v>7.75</v>
      </c>
      <c r="J53" s="379">
        <v>0</v>
      </c>
      <c r="K53" s="379">
        <v>18.75</v>
      </c>
      <c r="L53" s="379">
        <v>0</v>
      </c>
      <c r="M53" s="379">
        <v>0</v>
      </c>
      <c r="N53" s="379">
        <v>0</v>
      </c>
      <c r="O53" s="379">
        <v>0</v>
      </c>
      <c r="P53" s="379">
        <v>0</v>
      </c>
      <c r="Q53" s="379">
        <v>0.5</v>
      </c>
      <c r="R53" s="379">
        <v>0</v>
      </c>
      <c r="S53" s="379">
        <v>0</v>
      </c>
      <c r="T53" s="379">
        <v>0</v>
      </c>
      <c r="U53" s="379">
        <v>0</v>
      </c>
      <c r="V53" s="379">
        <v>0</v>
      </c>
      <c r="W53" s="379">
        <v>0</v>
      </c>
      <c r="X53" s="379">
        <v>0</v>
      </c>
      <c r="Y53" s="379">
        <v>0</v>
      </c>
      <c r="Z53" s="379">
        <v>0</v>
      </c>
      <c r="AA53" s="379">
        <v>0</v>
      </c>
      <c r="AB53" s="379">
        <v>0</v>
      </c>
      <c r="AC53" s="379">
        <v>0</v>
      </c>
      <c r="AD53" s="379">
        <v>0</v>
      </c>
      <c r="AE53" s="379">
        <v>1</v>
      </c>
      <c r="AF53" s="379">
        <v>0</v>
      </c>
      <c r="AG53" s="379">
        <v>0</v>
      </c>
      <c r="AH53" s="379">
        <v>2</v>
      </c>
      <c r="AI53" s="379">
        <v>0</v>
      </c>
      <c r="AJ53" s="379">
        <v>0</v>
      </c>
      <c r="AK53" s="379">
        <v>0</v>
      </c>
      <c r="AL53" s="379">
        <v>0</v>
      </c>
      <c r="AM53" s="379">
        <v>0.25</v>
      </c>
      <c r="AN53" s="379">
        <v>0</v>
      </c>
    </row>
    <row r="54" spans="3:40" x14ac:dyDescent="0.3">
      <c r="C54" s="379">
        <v>25</v>
      </c>
      <c r="D54" s="379">
        <v>7</v>
      </c>
      <c r="E54" s="379">
        <v>2</v>
      </c>
      <c r="F54" s="379">
        <v>4053.25</v>
      </c>
      <c r="G54" s="379">
        <v>0</v>
      </c>
      <c r="H54" s="379">
        <v>0</v>
      </c>
      <c r="I54" s="379">
        <v>1204</v>
      </c>
      <c r="J54" s="379">
        <v>0</v>
      </c>
      <c r="K54" s="379">
        <v>2358</v>
      </c>
      <c r="L54" s="379">
        <v>0</v>
      </c>
      <c r="M54" s="379">
        <v>0</v>
      </c>
      <c r="N54" s="379">
        <v>0</v>
      </c>
      <c r="O54" s="379">
        <v>0</v>
      </c>
      <c r="P54" s="379">
        <v>0</v>
      </c>
      <c r="Q54" s="379">
        <v>56</v>
      </c>
      <c r="R54" s="379">
        <v>0</v>
      </c>
      <c r="S54" s="379">
        <v>0</v>
      </c>
      <c r="T54" s="379">
        <v>0</v>
      </c>
      <c r="U54" s="379">
        <v>0</v>
      </c>
      <c r="V54" s="379">
        <v>0</v>
      </c>
      <c r="W54" s="379">
        <v>0</v>
      </c>
      <c r="X54" s="379">
        <v>0</v>
      </c>
      <c r="Y54" s="379">
        <v>0</v>
      </c>
      <c r="Z54" s="379">
        <v>0</v>
      </c>
      <c r="AA54" s="379">
        <v>0</v>
      </c>
      <c r="AB54" s="379">
        <v>0</v>
      </c>
      <c r="AC54" s="379">
        <v>0</v>
      </c>
      <c r="AD54" s="379">
        <v>0</v>
      </c>
      <c r="AE54" s="379">
        <v>147.25</v>
      </c>
      <c r="AF54" s="379">
        <v>0</v>
      </c>
      <c r="AG54" s="379">
        <v>0</v>
      </c>
      <c r="AH54" s="379">
        <v>252</v>
      </c>
      <c r="AI54" s="379">
        <v>0</v>
      </c>
      <c r="AJ54" s="379">
        <v>0</v>
      </c>
      <c r="AK54" s="379">
        <v>0</v>
      </c>
      <c r="AL54" s="379">
        <v>0</v>
      </c>
      <c r="AM54" s="379">
        <v>36</v>
      </c>
      <c r="AN54" s="379">
        <v>0</v>
      </c>
    </row>
    <row r="55" spans="3:40" x14ac:dyDescent="0.3">
      <c r="C55" s="379">
        <v>25</v>
      </c>
      <c r="D55" s="379">
        <v>7</v>
      </c>
      <c r="E55" s="379">
        <v>3</v>
      </c>
      <c r="F55" s="379">
        <v>164</v>
      </c>
      <c r="G55" s="379">
        <v>0</v>
      </c>
      <c r="H55" s="379">
        <v>0</v>
      </c>
      <c r="I55" s="379">
        <v>159</v>
      </c>
      <c r="J55" s="379">
        <v>0</v>
      </c>
      <c r="K55" s="379">
        <v>0</v>
      </c>
      <c r="L55" s="379">
        <v>0</v>
      </c>
      <c r="M55" s="379">
        <v>0</v>
      </c>
      <c r="N55" s="379">
        <v>0</v>
      </c>
      <c r="O55" s="379">
        <v>0</v>
      </c>
      <c r="P55" s="379">
        <v>0</v>
      </c>
      <c r="Q55" s="379">
        <v>5</v>
      </c>
      <c r="R55" s="379">
        <v>0</v>
      </c>
      <c r="S55" s="379">
        <v>0</v>
      </c>
      <c r="T55" s="379">
        <v>0</v>
      </c>
      <c r="U55" s="379">
        <v>0</v>
      </c>
      <c r="V55" s="379">
        <v>0</v>
      </c>
      <c r="W55" s="379">
        <v>0</v>
      </c>
      <c r="X55" s="379">
        <v>0</v>
      </c>
      <c r="Y55" s="379">
        <v>0</v>
      </c>
      <c r="Z55" s="379">
        <v>0</v>
      </c>
      <c r="AA55" s="379">
        <v>0</v>
      </c>
      <c r="AB55" s="379">
        <v>0</v>
      </c>
      <c r="AC55" s="379">
        <v>0</v>
      </c>
      <c r="AD55" s="379">
        <v>0</v>
      </c>
      <c r="AE55" s="379">
        <v>0</v>
      </c>
      <c r="AF55" s="379">
        <v>0</v>
      </c>
      <c r="AG55" s="379">
        <v>0</v>
      </c>
      <c r="AH55" s="379">
        <v>0</v>
      </c>
      <c r="AI55" s="379">
        <v>0</v>
      </c>
      <c r="AJ55" s="379">
        <v>0</v>
      </c>
      <c r="AK55" s="379">
        <v>0</v>
      </c>
      <c r="AL55" s="379">
        <v>0</v>
      </c>
      <c r="AM55" s="379">
        <v>0</v>
      </c>
      <c r="AN55" s="379">
        <v>0</v>
      </c>
    </row>
    <row r="56" spans="3:40" x14ac:dyDescent="0.3">
      <c r="C56" s="379">
        <v>25</v>
      </c>
      <c r="D56" s="379">
        <v>7</v>
      </c>
      <c r="E56" s="379">
        <v>4</v>
      </c>
      <c r="F56" s="379">
        <v>202</v>
      </c>
      <c r="G56" s="379">
        <v>0</v>
      </c>
      <c r="H56" s="379">
        <v>0</v>
      </c>
      <c r="I56" s="379">
        <v>102</v>
      </c>
      <c r="J56" s="379">
        <v>0</v>
      </c>
      <c r="K56" s="379">
        <v>95</v>
      </c>
      <c r="L56" s="379">
        <v>0</v>
      </c>
      <c r="M56" s="379">
        <v>0</v>
      </c>
      <c r="N56" s="379">
        <v>0</v>
      </c>
      <c r="O56" s="379">
        <v>0</v>
      </c>
      <c r="P56" s="379">
        <v>0</v>
      </c>
      <c r="Q56" s="379">
        <v>0</v>
      </c>
      <c r="R56" s="379">
        <v>0</v>
      </c>
      <c r="S56" s="379">
        <v>0</v>
      </c>
      <c r="T56" s="379">
        <v>0</v>
      </c>
      <c r="U56" s="379">
        <v>0</v>
      </c>
      <c r="V56" s="379">
        <v>0</v>
      </c>
      <c r="W56" s="379">
        <v>0</v>
      </c>
      <c r="X56" s="379">
        <v>0</v>
      </c>
      <c r="Y56" s="379">
        <v>0</v>
      </c>
      <c r="Z56" s="379">
        <v>0</v>
      </c>
      <c r="AA56" s="379">
        <v>0</v>
      </c>
      <c r="AB56" s="379">
        <v>0</v>
      </c>
      <c r="AC56" s="379">
        <v>0</v>
      </c>
      <c r="AD56" s="379">
        <v>0</v>
      </c>
      <c r="AE56" s="379">
        <v>0</v>
      </c>
      <c r="AF56" s="379">
        <v>0</v>
      </c>
      <c r="AG56" s="379">
        <v>0</v>
      </c>
      <c r="AH56" s="379">
        <v>5</v>
      </c>
      <c r="AI56" s="379">
        <v>0</v>
      </c>
      <c r="AJ56" s="379">
        <v>0</v>
      </c>
      <c r="AK56" s="379">
        <v>0</v>
      </c>
      <c r="AL56" s="379">
        <v>0</v>
      </c>
      <c r="AM56" s="379">
        <v>0</v>
      </c>
      <c r="AN56" s="379">
        <v>0</v>
      </c>
    </row>
    <row r="57" spans="3:40" x14ac:dyDescent="0.3">
      <c r="C57" s="379">
        <v>25</v>
      </c>
      <c r="D57" s="379">
        <v>7</v>
      </c>
      <c r="E57" s="379">
        <v>5</v>
      </c>
      <c r="F57" s="379">
        <v>1287</v>
      </c>
      <c r="G57" s="379">
        <v>1287</v>
      </c>
      <c r="H57" s="379">
        <v>0</v>
      </c>
      <c r="I57" s="379">
        <v>0</v>
      </c>
      <c r="J57" s="379">
        <v>0</v>
      </c>
      <c r="K57" s="379">
        <v>0</v>
      </c>
      <c r="L57" s="379">
        <v>0</v>
      </c>
      <c r="M57" s="379">
        <v>0</v>
      </c>
      <c r="N57" s="379">
        <v>0</v>
      </c>
      <c r="O57" s="379">
        <v>0</v>
      </c>
      <c r="P57" s="379">
        <v>0</v>
      </c>
      <c r="Q57" s="379">
        <v>0</v>
      </c>
      <c r="R57" s="379">
        <v>0</v>
      </c>
      <c r="S57" s="379">
        <v>0</v>
      </c>
      <c r="T57" s="379">
        <v>0</v>
      </c>
      <c r="U57" s="379">
        <v>0</v>
      </c>
      <c r="V57" s="379">
        <v>0</v>
      </c>
      <c r="W57" s="379">
        <v>0</v>
      </c>
      <c r="X57" s="379">
        <v>0</v>
      </c>
      <c r="Y57" s="379">
        <v>0</v>
      </c>
      <c r="Z57" s="379">
        <v>0</v>
      </c>
      <c r="AA57" s="379">
        <v>0</v>
      </c>
      <c r="AB57" s="379">
        <v>0</v>
      </c>
      <c r="AC57" s="379">
        <v>0</v>
      </c>
      <c r="AD57" s="379">
        <v>0</v>
      </c>
      <c r="AE57" s="379">
        <v>0</v>
      </c>
      <c r="AF57" s="379">
        <v>0</v>
      </c>
      <c r="AG57" s="379">
        <v>0</v>
      </c>
      <c r="AH57" s="379">
        <v>0</v>
      </c>
      <c r="AI57" s="379">
        <v>0</v>
      </c>
      <c r="AJ57" s="379">
        <v>0</v>
      </c>
      <c r="AK57" s="379">
        <v>0</v>
      </c>
      <c r="AL57" s="379">
        <v>0</v>
      </c>
      <c r="AM57" s="379">
        <v>0</v>
      </c>
      <c r="AN57" s="379">
        <v>0</v>
      </c>
    </row>
    <row r="58" spans="3:40" x14ac:dyDescent="0.3">
      <c r="C58" s="379">
        <v>25</v>
      </c>
      <c r="D58" s="379">
        <v>7</v>
      </c>
      <c r="E58" s="379">
        <v>6</v>
      </c>
      <c r="F58" s="379">
        <v>2003212</v>
      </c>
      <c r="G58" s="379">
        <v>412350</v>
      </c>
      <c r="H58" s="379">
        <v>0</v>
      </c>
      <c r="I58" s="379">
        <v>731674</v>
      </c>
      <c r="J58" s="379">
        <v>0</v>
      </c>
      <c r="K58" s="379">
        <v>760775</v>
      </c>
      <c r="L58" s="379">
        <v>0</v>
      </c>
      <c r="M58" s="379">
        <v>0</v>
      </c>
      <c r="N58" s="379">
        <v>0</v>
      </c>
      <c r="O58" s="379">
        <v>0</v>
      </c>
      <c r="P58" s="379">
        <v>0</v>
      </c>
      <c r="Q58" s="379">
        <v>18588</v>
      </c>
      <c r="R58" s="379">
        <v>0</v>
      </c>
      <c r="S58" s="379">
        <v>0</v>
      </c>
      <c r="T58" s="379">
        <v>0</v>
      </c>
      <c r="U58" s="379">
        <v>0</v>
      </c>
      <c r="V58" s="379">
        <v>0</v>
      </c>
      <c r="W58" s="379">
        <v>0</v>
      </c>
      <c r="X58" s="379">
        <v>0</v>
      </c>
      <c r="Y58" s="379">
        <v>0</v>
      </c>
      <c r="Z58" s="379">
        <v>0</v>
      </c>
      <c r="AA58" s="379">
        <v>0</v>
      </c>
      <c r="AB58" s="379">
        <v>0</v>
      </c>
      <c r="AC58" s="379">
        <v>0</v>
      </c>
      <c r="AD58" s="379">
        <v>0</v>
      </c>
      <c r="AE58" s="379">
        <v>26163</v>
      </c>
      <c r="AF58" s="379">
        <v>0</v>
      </c>
      <c r="AG58" s="379">
        <v>0</v>
      </c>
      <c r="AH58" s="379">
        <v>46313</v>
      </c>
      <c r="AI58" s="379">
        <v>0</v>
      </c>
      <c r="AJ58" s="379">
        <v>0</v>
      </c>
      <c r="AK58" s="379">
        <v>0</v>
      </c>
      <c r="AL58" s="379">
        <v>0</v>
      </c>
      <c r="AM58" s="379">
        <v>7349</v>
      </c>
      <c r="AN58" s="379">
        <v>0</v>
      </c>
    </row>
    <row r="59" spans="3:40" x14ac:dyDescent="0.3">
      <c r="C59" s="379">
        <v>25</v>
      </c>
      <c r="D59" s="379">
        <v>7</v>
      </c>
      <c r="E59" s="379">
        <v>9</v>
      </c>
      <c r="F59" s="379">
        <v>518524</v>
      </c>
      <c r="G59" s="379">
        <v>0</v>
      </c>
      <c r="H59" s="379">
        <v>0</v>
      </c>
      <c r="I59" s="379">
        <v>271584</v>
      </c>
      <c r="J59" s="379">
        <v>0</v>
      </c>
      <c r="K59" s="379">
        <v>218488</v>
      </c>
      <c r="L59" s="379">
        <v>0</v>
      </c>
      <c r="M59" s="379">
        <v>0</v>
      </c>
      <c r="N59" s="379">
        <v>0</v>
      </c>
      <c r="O59" s="379">
        <v>0</v>
      </c>
      <c r="P59" s="379">
        <v>0</v>
      </c>
      <c r="Q59" s="379">
        <v>4777</v>
      </c>
      <c r="R59" s="379">
        <v>0</v>
      </c>
      <c r="S59" s="379">
        <v>0</v>
      </c>
      <c r="T59" s="379">
        <v>0</v>
      </c>
      <c r="U59" s="379">
        <v>0</v>
      </c>
      <c r="V59" s="379">
        <v>0</v>
      </c>
      <c r="W59" s="379">
        <v>0</v>
      </c>
      <c r="X59" s="379">
        <v>0</v>
      </c>
      <c r="Y59" s="379">
        <v>0</v>
      </c>
      <c r="Z59" s="379">
        <v>0</v>
      </c>
      <c r="AA59" s="379">
        <v>0</v>
      </c>
      <c r="AB59" s="379">
        <v>0</v>
      </c>
      <c r="AC59" s="379">
        <v>0</v>
      </c>
      <c r="AD59" s="379">
        <v>0</v>
      </c>
      <c r="AE59" s="379">
        <v>7866</v>
      </c>
      <c r="AF59" s="379">
        <v>0</v>
      </c>
      <c r="AG59" s="379">
        <v>0</v>
      </c>
      <c r="AH59" s="379">
        <v>13376</v>
      </c>
      <c r="AI59" s="379">
        <v>0</v>
      </c>
      <c r="AJ59" s="379">
        <v>0</v>
      </c>
      <c r="AK59" s="379">
        <v>0</v>
      </c>
      <c r="AL59" s="379">
        <v>0</v>
      </c>
      <c r="AM59" s="379">
        <v>2433</v>
      </c>
      <c r="AN59" s="379">
        <v>0</v>
      </c>
    </row>
    <row r="60" spans="3:40" x14ac:dyDescent="0.3">
      <c r="C60" s="379">
        <v>25</v>
      </c>
      <c r="D60" s="379">
        <v>7</v>
      </c>
      <c r="E60" s="379">
        <v>10</v>
      </c>
      <c r="F60" s="379">
        <v>700</v>
      </c>
      <c r="G60" s="379">
        <v>0</v>
      </c>
      <c r="H60" s="379">
        <v>0</v>
      </c>
      <c r="I60" s="379">
        <v>0</v>
      </c>
      <c r="J60" s="379">
        <v>0</v>
      </c>
      <c r="K60" s="379">
        <v>700</v>
      </c>
      <c r="L60" s="379">
        <v>0</v>
      </c>
      <c r="M60" s="379">
        <v>0</v>
      </c>
      <c r="N60" s="379">
        <v>0</v>
      </c>
      <c r="O60" s="379">
        <v>0</v>
      </c>
      <c r="P60" s="379">
        <v>0</v>
      </c>
      <c r="Q60" s="379">
        <v>0</v>
      </c>
      <c r="R60" s="379">
        <v>0</v>
      </c>
      <c r="S60" s="379">
        <v>0</v>
      </c>
      <c r="T60" s="379">
        <v>0</v>
      </c>
      <c r="U60" s="379">
        <v>0</v>
      </c>
      <c r="V60" s="379">
        <v>0</v>
      </c>
      <c r="W60" s="379">
        <v>0</v>
      </c>
      <c r="X60" s="379">
        <v>0</v>
      </c>
      <c r="Y60" s="379">
        <v>0</v>
      </c>
      <c r="Z60" s="379">
        <v>0</v>
      </c>
      <c r="AA60" s="379">
        <v>0</v>
      </c>
      <c r="AB60" s="379">
        <v>0</v>
      </c>
      <c r="AC60" s="379">
        <v>0</v>
      </c>
      <c r="AD60" s="379">
        <v>0</v>
      </c>
      <c r="AE60" s="379">
        <v>0</v>
      </c>
      <c r="AF60" s="379">
        <v>0</v>
      </c>
      <c r="AG60" s="379">
        <v>0</v>
      </c>
      <c r="AH60" s="379">
        <v>0</v>
      </c>
      <c r="AI60" s="379">
        <v>0</v>
      </c>
      <c r="AJ60" s="379">
        <v>0</v>
      </c>
      <c r="AK60" s="379">
        <v>0</v>
      </c>
      <c r="AL60" s="379">
        <v>0</v>
      </c>
      <c r="AM60" s="379">
        <v>0</v>
      </c>
      <c r="AN60" s="379">
        <v>0</v>
      </c>
    </row>
    <row r="61" spans="3:40" x14ac:dyDescent="0.3">
      <c r="C61" s="379">
        <v>25</v>
      </c>
      <c r="D61" s="379">
        <v>7</v>
      </c>
      <c r="E61" s="379">
        <v>11</v>
      </c>
      <c r="F61" s="379">
        <v>2154</v>
      </c>
      <c r="G61" s="379">
        <v>0</v>
      </c>
      <c r="H61" s="379">
        <v>2154</v>
      </c>
      <c r="I61" s="379">
        <v>0</v>
      </c>
      <c r="J61" s="379">
        <v>0</v>
      </c>
      <c r="K61" s="379">
        <v>0</v>
      </c>
      <c r="L61" s="379">
        <v>0</v>
      </c>
      <c r="M61" s="379">
        <v>0</v>
      </c>
      <c r="N61" s="379">
        <v>0</v>
      </c>
      <c r="O61" s="379">
        <v>0</v>
      </c>
      <c r="P61" s="379">
        <v>0</v>
      </c>
      <c r="Q61" s="379">
        <v>0</v>
      </c>
      <c r="R61" s="379">
        <v>0</v>
      </c>
      <c r="S61" s="379">
        <v>0</v>
      </c>
      <c r="T61" s="379">
        <v>0</v>
      </c>
      <c r="U61" s="379">
        <v>0</v>
      </c>
      <c r="V61" s="379">
        <v>0</v>
      </c>
      <c r="W61" s="379">
        <v>0</v>
      </c>
      <c r="X61" s="379">
        <v>0</v>
      </c>
      <c r="Y61" s="379">
        <v>0</v>
      </c>
      <c r="Z61" s="379">
        <v>0</v>
      </c>
      <c r="AA61" s="379">
        <v>0</v>
      </c>
      <c r="AB61" s="379">
        <v>0</v>
      </c>
      <c r="AC61" s="379">
        <v>0</v>
      </c>
      <c r="AD61" s="379">
        <v>0</v>
      </c>
      <c r="AE61" s="379">
        <v>0</v>
      </c>
      <c r="AF61" s="379">
        <v>0</v>
      </c>
      <c r="AG61" s="379">
        <v>0</v>
      </c>
      <c r="AH61" s="379">
        <v>0</v>
      </c>
      <c r="AI61" s="379">
        <v>0</v>
      </c>
      <c r="AJ61" s="379">
        <v>0</v>
      </c>
      <c r="AK61" s="379">
        <v>0</v>
      </c>
      <c r="AL61" s="379">
        <v>0</v>
      </c>
      <c r="AM61" s="379">
        <v>0</v>
      </c>
      <c r="AN61" s="379">
        <v>0</v>
      </c>
    </row>
    <row r="62" spans="3:40" x14ac:dyDescent="0.3">
      <c r="C62" s="379">
        <v>25</v>
      </c>
      <c r="D62" s="379">
        <v>8</v>
      </c>
      <c r="E62" s="379">
        <v>1</v>
      </c>
      <c r="F62" s="379">
        <v>30.3</v>
      </c>
      <c r="G62" s="379">
        <v>0</v>
      </c>
      <c r="H62" s="379">
        <v>0</v>
      </c>
      <c r="I62" s="379">
        <v>7.8</v>
      </c>
      <c r="J62" s="379">
        <v>0</v>
      </c>
      <c r="K62" s="379">
        <v>18.75</v>
      </c>
      <c r="L62" s="379">
        <v>0</v>
      </c>
      <c r="M62" s="379">
        <v>0</v>
      </c>
      <c r="N62" s="379">
        <v>0</v>
      </c>
      <c r="O62" s="379">
        <v>0</v>
      </c>
      <c r="P62" s="379">
        <v>0</v>
      </c>
      <c r="Q62" s="379">
        <v>0.5</v>
      </c>
      <c r="R62" s="379">
        <v>0</v>
      </c>
      <c r="S62" s="379">
        <v>0</v>
      </c>
      <c r="T62" s="379">
        <v>0</v>
      </c>
      <c r="U62" s="379">
        <v>0</v>
      </c>
      <c r="V62" s="379">
        <v>0</v>
      </c>
      <c r="W62" s="379">
        <v>0</v>
      </c>
      <c r="X62" s="379">
        <v>0</v>
      </c>
      <c r="Y62" s="379">
        <v>0</v>
      </c>
      <c r="Z62" s="379">
        <v>0</v>
      </c>
      <c r="AA62" s="379">
        <v>0</v>
      </c>
      <c r="AB62" s="379">
        <v>0</v>
      </c>
      <c r="AC62" s="379">
        <v>0</v>
      </c>
      <c r="AD62" s="379">
        <v>0</v>
      </c>
      <c r="AE62" s="379">
        <v>1</v>
      </c>
      <c r="AF62" s="379">
        <v>0</v>
      </c>
      <c r="AG62" s="379">
        <v>0</v>
      </c>
      <c r="AH62" s="379">
        <v>2</v>
      </c>
      <c r="AI62" s="379">
        <v>0</v>
      </c>
      <c r="AJ62" s="379">
        <v>0</v>
      </c>
      <c r="AK62" s="379">
        <v>0</v>
      </c>
      <c r="AL62" s="379">
        <v>0</v>
      </c>
      <c r="AM62" s="379">
        <v>0.25</v>
      </c>
      <c r="AN62" s="379">
        <v>0</v>
      </c>
    </row>
    <row r="63" spans="3:40" x14ac:dyDescent="0.3">
      <c r="C63" s="379">
        <v>25</v>
      </c>
      <c r="D63" s="379">
        <v>8</v>
      </c>
      <c r="E63" s="379">
        <v>2</v>
      </c>
      <c r="F63" s="379">
        <v>3654.6</v>
      </c>
      <c r="G63" s="379">
        <v>0</v>
      </c>
      <c r="H63" s="379">
        <v>0</v>
      </c>
      <c r="I63" s="379">
        <v>914.6</v>
      </c>
      <c r="J63" s="379">
        <v>0</v>
      </c>
      <c r="K63" s="379">
        <v>2245.5</v>
      </c>
      <c r="L63" s="379">
        <v>0</v>
      </c>
      <c r="M63" s="379">
        <v>0</v>
      </c>
      <c r="N63" s="379">
        <v>0</v>
      </c>
      <c r="O63" s="379">
        <v>0</v>
      </c>
      <c r="P63" s="379">
        <v>0</v>
      </c>
      <c r="Q63" s="379">
        <v>80</v>
      </c>
      <c r="R63" s="379">
        <v>0</v>
      </c>
      <c r="S63" s="379">
        <v>0</v>
      </c>
      <c r="T63" s="379">
        <v>0</v>
      </c>
      <c r="U63" s="379">
        <v>0</v>
      </c>
      <c r="V63" s="379">
        <v>0</v>
      </c>
      <c r="W63" s="379">
        <v>0</v>
      </c>
      <c r="X63" s="379">
        <v>0</v>
      </c>
      <c r="Y63" s="379">
        <v>0</v>
      </c>
      <c r="Z63" s="379">
        <v>0</v>
      </c>
      <c r="AA63" s="379">
        <v>0</v>
      </c>
      <c r="AB63" s="379">
        <v>0</v>
      </c>
      <c r="AC63" s="379">
        <v>0</v>
      </c>
      <c r="AD63" s="379">
        <v>0</v>
      </c>
      <c r="AE63" s="379">
        <v>131.75</v>
      </c>
      <c r="AF63" s="379">
        <v>0</v>
      </c>
      <c r="AG63" s="379">
        <v>0</v>
      </c>
      <c r="AH63" s="379">
        <v>250.75</v>
      </c>
      <c r="AI63" s="379">
        <v>0</v>
      </c>
      <c r="AJ63" s="379">
        <v>0</v>
      </c>
      <c r="AK63" s="379">
        <v>0</v>
      </c>
      <c r="AL63" s="379">
        <v>0</v>
      </c>
      <c r="AM63" s="379">
        <v>32</v>
      </c>
      <c r="AN63" s="379">
        <v>0</v>
      </c>
    </row>
    <row r="64" spans="3:40" x14ac:dyDescent="0.3">
      <c r="C64" s="379">
        <v>25</v>
      </c>
      <c r="D64" s="379">
        <v>8</v>
      </c>
      <c r="E64" s="379">
        <v>3</v>
      </c>
      <c r="F64" s="379">
        <v>72</v>
      </c>
      <c r="G64" s="379">
        <v>0</v>
      </c>
      <c r="H64" s="379">
        <v>0</v>
      </c>
      <c r="I64" s="379">
        <v>68</v>
      </c>
      <c r="J64" s="379">
        <v>0</v>
      </c>
      <c r="K64" s="379">
        <v>0</v>
      </c>
      <c r="L64" s="379">
        <v>0</v>
      </c>
      <c r="M64" s="379">
        <v>0</v>
      </c>
      <c r="N64" s="379">
        <v>0</v>
      </c>
      <c r="O64" s="379">
        <v>0</v>
      </c>
      <c r="P64" s="379">
        <v>0</v>
      </c>
      <c r="Q64" s="379">
        <v>4</v>
      </c>
      <c r="R64" s="379">
        <v>0</v>
      </c>
      <c r="S64" s="379">
        <v>0</v>
      </c>
      <c r="T64" s="379">
        <v>0</v>
      </c>
      <c r="U64" s="379">
        <v>0</v>
      </c>
      <c r="V64" s="379">
        <v>0</v>
      </c>
      <c r="W64" s="379">
        <v>0</v>
      </c>
      <c r="X64" s="379">
        <v>0</v>
      </c>
      <c r="Y64" s="379">
        <v>0</v>
      </c>
      <c r="Z64" s="379">
        <v>0</v>
      </c>
      <c r="AA64" s="379">
        <v>0</v>
      </c>
      <c r="AB64" s="379">
        <v>0</v>
      </c>
      <c r="AC64" s="379">
        <v>0</v>
      </c>
      <c r="AD64" s="379">
        <v>0</v>
      </c>
      <c r="AE64" s="379">
        <v>0</v>
      </c>
      <c r="AF64" s="379">
        <v>0</v>
      </c>
      <c r="AG64" s="379">
        <v>0</v>
      </c>
      <c r="AH64" s="379">
        <v>0</v>
      </c>
      <c r="AI64" s="379">
        <v>0</v>
      </c>
      <c r="AJ64" s="379">
        <v>0</v>
      </c>
      <c r="AK64" s="379">
        <v>0</v>
      </c>
      <c r="AL64" s="379">
        <v>0</v>
      </c>
      <c r="AM64" s="379">
        <v>0</v>
      </c>
      <c r="AN64" s="379">
        <v>0</v>
      </c>
    </row>
    <row r="65" spans="3:40" x14ac:dyDescent="0.3">
      <c r="C65" s="379">
        <v>25</v>
      </c>
      <c r="D65" s="379">
        <v>8</v>
      </c>
      <c r="E65" s="379">
        <v>4</v>
      </c>
      <c r="F65" s="379">
        <v>183</v>
      </c>
      <c r="G65" s="379">
        <v>0</v>
      </c>
      <c r="H65" s="379">
        <v>0</v>
      </c>
      <c r="I65" s="379">
        <v>102</v>
      </c>
      <c r="J65" s="379">
        <v>0</v>
      </c>
      <c r="K65" s="379">
        <v>76</v>
      </c>
      <c r="L65" s="379">
        <v>0</v>
      </c>
      <c r="M65" s="379">
        <v>0</v>
      </c>
      <c r="N65" s="379">
        <v>0</v>
      </c>
      <c r="O65" s="379">
        <v>0</v>
      </c>
      <c r="P65" s="379">
        <v>0</v>
      </c>
      <c r="Q65" s="379">
        <v>0</v>
      </c>
      <c r="R65" s="379">
        <v>0</v>
      </c>
      <c r="S65" s="379">
        <v>0</v>
      </c>
      <c r="T65" s="379">
        <v>0</v>
      </c>
      <c r="U65" s="379">
        <v>0</v>
      </c>
      <c r="V65" s="379">
        <v>0</v>
      </c>
      <c r="W65" s="379">
        <v>0</v>
      </c>
      <c r="X65" s="379">
        <v>0</v>
      </c>
      <c r="Y65" s="379">
        <v>0</v>
      </c>
      <c r="Z65" s="379">
        <v>0</v>
      </c>
      <c r="AA65" s="379">
        <v>0</v>
      </c>
      <c r="AB65" s="379">
        <v>0</v>
      </c>
      <c r="AC65" s="379">
        <v>0</v>
      </c>
      <c r="AD65" s="379">
        <v>0</v>
      </c>
      <c r="AE65" s="379">
        <v>0</v>
      </c>
      <c r="AF65" s="379">
        <v>0</v>
      </c>
      <c r="AG65" s="379">
        <v>0</v>
      </c>
      <c r="AH65" s="379">
        <v>5</v>
      </c>
      <c r="AI65" s="379">
        <v>0</v>
      </c>
      <c r="AJ65" s="379">
        <v>0</v>
      </c>
      <c r="AK65" s="379">
        <v>0</v>
      </c>
      <c r="AL65" s="379">
        <v>0</v>
      </c>
      <c r="AM65" s="379">
        <v>0</v>
      </c>
      <c r="AN65" s="379">
        <v>0</v>
      </c>
    </row>
    <row r="66" spans="3:40" x14ac:dyDescent="0.3">
      <c r="C66" s="379">
        <v>25</v>
      </c>
      <c r="D66" s="379">
        <v>8</v>
      </c>
      <c r="E66" s="379">
        <v>5</v>
      </c>
      <c r="F66" s="379">
        <v>1457</v>
      </c>
      <c r="G66" s="379">
        <v>1457</v>
      </c>
      <c r="H66" s="379">
        <v>0</v>
      </c>
      <c r="I66" s="379">
        <v>0</v>
      </c>
      <c r="J66" s="379">
        <v>0</v>
      </c>
      <c r="K66" s="379">
        <v>0</v>
      </c>
      <c r="L66" s="379">
        <v>0</v>
      </c>
      <c r="M66" s="379">
        <v>0</v>
      </c>
      <c r="N66" s="379">
        <v>0</v>
      </c>
      <c r="O66" s="379">
        <v>0</v>
      </c>
      <c r="P66" s="379">
        <v>0</v>
      </c>
      <c r="Q66" s="379">
        <v>0</v>
      </c>
      <c r="R66" s="379">
        <v>0</v>
      </c>
      <c r="S66" s="379">
        <v>0</v>
      </c>
      <c r="T66" s="379">
        <v>0</v>
      </c>
      <c r="U66" s="379">
        <v>0</v>
      </c>
      <c r="V66" s="379">
        <v>0</v>
      </c>
      <c r="W66" s="379">
        <v>0</v>
      </c>
      <c r="X66" s="379">
        <v>0</v>
      </c>
      <c r="Y66" s="379">
        <v>0</v>
      </c>
      <c r="Z66" s="379">
        <v>0</v>
      </c>
      <c r="AA66" s="379">
        <v>0</v>
      </c>
      <c r="AB66" s="379">
        <v>0</v>
      </c>
      <c r="AC66" s="379">
        <v>0</v>
      </c>
      <c r="AD66" s="379">
        <v>0</v>
      </c>
      <c r="AE66" s="379">
        <v>0</v>
      </c>
      <c r="AF66" s="379">
        <v>0</v>
      </c>
      <c r="AG66" s="379">
        <v>0</v>
      </c>
      <c r="AH66" s="379">
        <v>0</v>
      </c>
      <c r="AI66" s="379">
        <v>0</v>
      </c>
      <c r="AJ66" s="379">
        <v>0</v>
      </c>
      <c r="AK66" s="379">
        <v>0</v>
      </c>
      <c r="AL66" s="379">
        <v>0</v>
      </c>
      <c r="AM66" s="379">
        <v>0</v>
      </c>
      <c r="AN66" s="379">
        <v>0</v>
      </c>
    </row>
    <row r="67" spans="3:40" x14ac:dyDescent="0.3">
      <c r="C67" s="379">
        <v>25</v>
      </c>
      <c r="D67" s="379">
        <v>8</v>
      </c>
      <c r="E67" s="379">
        <v>6</v>
      </c>
      <c r="F67" s="379">
        <v>1498405</v>
      </c>
      <c r="G67" s="379">
        <v>480700</v>
      </c>
      <c r="H67" s="379">
        <v>0</v>
      </c>
      <c r="I67" s="379">
        <v>429667</v>
      </c>
      <c r="J67" s="379">
        <v>0</v>
      </c>
      <c r="K67" s="379">
        <v>518511</v>
      </c>
      <c r="L67" s="379">
        <v>0</v>
      </c>
      <c r="M67" s="379">
        <v>0</v>
      </c>
      <c r="N67" s="379">
        <v>0</v>
      </c>
      <c r="O67" s="379">
        <v>0</v>
      </c>
      <c r="P67" s="379">
        <v>0</v>
      </c>
      <c r="Q67" s="379">
        <v>13521</v>
      </c>
      <c r="R67" s="379">
        <v>0</v>
      </c>
      <c r="S67" s="379">
        <v>0</v>
      </c>
      <c r="T67" s="379">
        <v>0</v>
      </c>
      <c r="U67" s="379">
        <v>0</v>
      </c>
      <c r="V67" s="379">
        <v>0</v>
      </c>
      <c r="W67" s="379">
        <v>0</v>
      </c>
      <c r="X67" s="379">
        <v>0</v>
      </c>
      <c r="Y67" s="379">
        <v>0</v>
      </c>
      <c r="Z67" s="379">
        <v>0</v>
      </c>
      <c r="AA67" s="379">
        <v>0</v>
      </c>
      <c r="AB67" s="379">
        <v>0</v>
      </c>
      <c r="AC67" s="379">
        <v>0</v>
      </c>
      <c r="AD67" s="379">
        <v>0</v>
      </c>
      <c r="AE67" s="379">
        <v>18348</v>
      </c>
      <c r="AF67" s="379">
        <v>0</v>
      </c>
      <c r="AG67" s="379">
        <v>0</v>
      </c>
      <c r="AH67" s="379">
        <v>32842</v>
      </c>
      <c r="AI67" s="379">
        <v>0</v>
      </c>
      <c r="AJ67" s="379">
        <v>0</v>
      </c>
      <c r="AK67" s="379">
        <v>0</v>
      </c>
      <c r="AL67" s="379">
        <v>0</v>
      </c>
      <c r="AM67" s="379">
        <v>4816</v>
      </c>
      <c r="AN67" s="379">
        <v>0</v>
      </c>
    </row>
    <row r="68" spans="3:40" x14ac:dyDescent="0.3">
      <c r="C68" s="379">
        <v>25</v>
      </c>
      <c r="D68" s="379">
        <v>8</v>
      </c>
      <c r="E68" s="379">
        <v>9</v>
      </c>
      <c r="F68" s="379">
        <v>2500</v>
      </c>
      <c r="G68" s="379">
        <v>0</v>
      </c>
      <c r="H68" s="379">
        <v>0</v>
      </c>
      <c r="I68" s="379">
        <v>2500</v>
      </c>
      <c r="J68" s="379">
        <v>0</v>
      </c>
      <c r="K68" s="379">
        <v>0</v>
      </c>
      <c r="L68" s="379">
        <v>0</v>
      </c>
      <c r="M68" s="379">
        <v>0</v>
      </c>
      <c r="N68" s="379">
        <v>0</v>
      </c>
      <c r="O68" s="379">
        <v>0</v>
      </c>
      <c r="P68" s="379">
        <v>0</v>
      </c>
      <c r="Q68" s="379">
        <v>0</v>
      </c>
      <c r="R68" s="379">
        <v>0</v>
      </c>
      <c r="S68" s="379">
        <v>0</v>
      </c>
      <c r="T68" s="379">
        <v>0</v>
      </c>
      <c r="U68" s="379">
        <v>0</v>
      </c>
      <c r="V68" s="379">
        <v>0</v>
      </c>
      <c r="W68" s="379">
        <v>0</v>
      </c>
      <c r="X68" s="379">
        <v>0</v>
      </c>
      <c r="Y68" s="379">
        <v>0</v>
      </c>
      <c r="Z68" s="379">
        <v>0</v>
      </c>
      <c r="AA68" s="379">
        <v>0</v>
      </c>
      <c r="AB68" s="379">
        <v>0</v>
      </c>
      <c r="AC68" s="379">
        <v>0</v>
      </c>
      <c r="AD68" s="379">
        <v>0</v>
      </c>
      <c r="AE68" s="379">
        <v>0</v>
      </c>
      <c r="AF68" s="379">
        <v>0</v>
      </c>
      <c r="AG68" s="379">
        <v>0</v>
      </c>
      <c r="AH68" s="379">
        <v>0</v>
      </c>
      <c r="AI68" s="379">
        <v>0</v>
      </c>
      <c r="AJ68" s="379">
        <v>0</v>
      </c>
      <c r="AK68" s="379">
        <v>0</v>
      </c>
      <c r="AL68" s="379">
        <v>0</v>
      </c>
      <c r="AM68" s="379">
        <v>0</v>
      </c>
      <c r="AN68" s="379">
        <v>0</v>
      </c>
    </row>
    <row r="69" spans="3:40" x14ac:dyDescent="0.3">
      <c r="C69" s="379">
        <v>25</v>
      </c>
      <c r="D69" s="379">
        <v>8</v>
      </c>
      <c r="E69" s="379">
        <v>11</v>
      </c>
      <c r="F69" s="379">
        <v>2154</v>
      </c>
      <c r="G69" s="379">
        <v>0</v>
      </c>
      <c r="H69" s="379">
        <v>2154</v>
      </c>
      <c r="I69" s="379">
        <v>0</v>
      </c>
      <c r="J69" s="379">
        <v>0</v>
      </c>
      <c r="K69" s="379">
        <v>0</v>
      </c>
      <c r="L69" s="379">
        <v>0</v>
      </c>
      <c r="M69" s="379">
        <v>0</v>
      </c>
      <c r="N69" s="379">
        <v>0</v>
      </c>
      <c r="O69" s="379">
        <v>0</v>
      </c>
      <c r="P69" s="379">
        <v>0</v>
      </c>
      <c r="Q69" s="379">
        <v>0</v>
      </c>
      <c r="R69" s="379">
        <v>0</v>
      </c>
      <c r="S69" s="379">
        <v>0</v>
      </c>
      <c r="T69" s="379">
        <v>0</v>
      </c>
      <c r="U69" s="379">
        <v>0</v>
      </c>
      <c r="V69" s="379">
        <v>0</v>
      </c>
      <c r="W69" s="379">
        <v>0</v>
      </c>
      <c r="X69" s="379">
        <v>0</v>
      </c>
      <c r="Y69" s="379">
        <v>0</v>
      </c>
      <c r="Z69" s="379">
        <v>0</v>
      </c>
      <c r="AA69" s="379">
        <v>0</v>
      </c>
      <c r="AB69" s="379">
        <v>0</v>
      </c>
      <c r="AC69" s="379">
        <v>0</v>
      </c>
      <c r="AD69" s="379">
        <v>0</v>
      </c>
      <c r="AE69" s="379">
        <v>0</v>
      </c>
      <c r="AF69" s="379">
        <v>0</v>
      </c>
      <c r="AG69" s="379">
        <v>0</v>
      </c>
      <c r="AH69" s="379">
        <v>0</v>
      </c>
      <c r="AI69" s="379">
        <v>0</v>
      </c>
      <c r="AJ69" s="379">
        <v>0</v>
      </c>
      <c r="AK69" s="379">
        <v>0</v>
      </c>
      <c r="AL69" s="379">
        <v>0</v>
      </c>
      <c r="AM69" s="379">
        <v>0</v>
      </c>
      <c r="AN69" s="379">
        <v>0</v>
      </c>
    </row>
    <row r="70" spans="3:40" x14ac:dyDescent="0.3">
      <c r="C70" s="379">
        <v>25</v>
      </c>
      <c r="D70" s="379">
        <v>9</v>
      </c>
      <c r="E70" s="379">
        <v>1</v>
      </c>
      <c r="F70" s="379">
        <v>30.3</v>
      </c>
      <c r="G70" s="379">
        <v>0</v>
      </c>
      <c r="H70" s="379">
        <v>0</v>
      </c>
      <c r="I70" s="379">
        <v>7.8</v>
      </c>
      <c r="J70" s="379">
        <v>0</v>
      </c>
      <c r="K70" s="379">
        <v>18.75</v>
      </c>
      <c r="L70" s="379">
        <v>0</v>
      </c>
      <c r="M70" s="379">
        <v>0</v>
      </c>
      <c r="N70" s="379">
        <v>0</v>
      </c>
      <c r="O70" s="379">
        <v>0</v>
      </c>
      <c r="P70" s="379">
        <v>0</v>
      </c>
      <c r="Q70" s="379">
        <v>0.5</v>
      </c>
      <c r="R70" s="379">
        <v>0</v>
      </c>
      <c r="S70" s="379">
        <v>0</v>
      </c>
      <c r="T70" s="379">
        <v>0</v>
      </c>
      <c r="U70" s="379">
        <v>0</v>
      </c>
      <c r="V70" s="379">
        <v>0</v>
      </c>
      <c r="W70" s="379">
        <v>0</v>
      </c>
      <c r="X70" s="379">
        <v>0</v>
      </c>
      <c r="Y70" s="379">
        <v>0</v>
      </c>
      <c r="Z70" s="379">
        <v>0</v>
      </c>
      <c r="AA70" s="379">
        <v>0</v>
      </c>
      <c r="AB70" s="379">
        <v>0</v>
      </c>
      <c r="AC70" s="379">
        <v>0</v>
      </c>
      <c r="AD70" s="379">
        <v>0</v>
      </c>
      <c r="AE70" s="379">
        <v>1</v>
      </c>
      <c r="AF70" s="379">
        <v>0</v>
      </c>
      <c r="AG70" s="379">
        <v>0</v>
      </c>
      <c r="AH70" s="379">
        <v>2</v>
      </c>
      <c r="AI70" s="379">
        <v>0</v>
      </c>
      <c r="AJ70" s="379">
        <v>0</v>
      </c>
      <c r="AK70" s="379">
        <v>0</v>
      </c>
      <c r="AL70" s="379">
        <v>0</v>
      </c>
      <c r="AM70" s="379">
        <v>0.25</v>
      </c>
      <c r="AN70" s="379">
        <v>0</v>
      </c>
    </row>
    <row r="71" spans="3:40" x14ac:dyDescent="0.3">
      <c r="C71" s="379">
        <v>25</v>
      </c>
      <c r="D71" s="379">
        <v>9</v>
      </c>
      <c r="E71" s="379">
        <v>2</v>
      </c>
      <c r="F71" s="379">
        <v>4411.05</v>
      </c>
      <c r="G71" s="379">
        <v>0</v>
      </c>
      <c r="H71" s="379">
        <v>0</v>
      </c>
      <c r="I71" s="379">
        <v>1182.8</v>
      </c>
      <c r="J71" s="379">
        <v>0</v>
      </c>
      <c r="K71" s="379">
        <v>2641.5</v>
      </c>
      <c r="L71" s="379">
        <v>0</v>
      </c>
      <c r="M71" s="379">
        <v>0</v>
      </c>
      <c r="N71" s="379">
        <v>0</v>
      </c>
      <c r="O71" s="379">
        <v>0</v>
      </c>
      <c r="P71" s="379">
        <v>0</v>
      </c>
      <c r="Q71" s="379">
        <v>80</v>
      </c>
      <c r="R71" s="379">
        <v>0</v>
      </c>
      <c r="S71" s="379">
        <v>0</v>
      </c>
      <c r="T71" s="379">
        <v>0</v>
      </c>
      <c r="U71" s="379">
        <v>0</v>
      </c>
      <c r="V71" s="379">
        <v>0</v>
      </c>
      <c r="W71" s="379">
        <v>0</v>
      </c>
      <c r="X71" s="379">
        <v>0</v>
      </c>
      <c r="Y71" s="379">
        <v>0</v>
      </c>
      <c r="Z71" s="379">
        <v>0</v>
      </c>
      <c r="AA71" s="379">
        <v>0</v>
      </c>
      <c r="AB71" s="379">
        <v>0</v>
      </c>
      <c r="AC71" s="379">
        <v>0</v>
      </c>
      <c r="AD71" s="379">
        <v>0</v>
      </c>
      <c r="AE71" s="379">
        <v>116.25</v>
      </c>
      <c r="AF71" s="379">
        <v>0</v>
      </c>
      <c r="AG71" s="379">
        <v>0</v>
      </c>
      <c r="AH71" s="379">
        <v>346.5</v>
      </c>
      <c r="AI71" s="379">
        <v>0</v>
      </c>
      <c r="AJ71" s="379">
        <v>0</v>
      </c>
      <c r="AK71" s="379">
        <v>0</v>
      </c>
      <c r="AL71" s="379">
        <v>0</v>
      </c>
      <c r="AM71" s="379">
        <v>44</v>
      </c>
      <c r="AN71" s="379">
        <v>0</v>
      </c>
    </row>
    <row r="72" spans="3:40" x14ac:dyDescent="0.3">
      <c r="C72" s="379">
        <v>25</v>
      </c>
      <c r="D72" s="379">
        <v>9</v>
      </c>
      <c r="E72" s="379">
        <v>3</v>
      </c>
      <c r="F72" s="379">
        <v>128</v>
      </c>
      <c r="G72" s="379">
        <v>0</v>
      </c>
      <c r="H72" s="379">
        <v>0</v>
      </c>
      <c r="I72" s="379">
        <v>123</v>
      </c>
      <c r="J72" s="379">
        <v>0</v>
      </c>
      <c r="K72" s="379">
        <v>0</v>
      </c>
      <c r="L72" s="379">
        <v>0</v>
      </c>
      <c r="M72" s="379">
        <v>0</v>
      </c>
      <c r="N72" s="379">
        <v>0</v>
      </c>
      <c r="O72" s="379">
        <v>0</v>
      </c>
      <c r="P72" s="379">
        <v>0</v>
      </c>
      <c r="Q72" s="379">
        <v>5</v>
      </c>
      <c r="R72" s="379">
        <v>0</v>
      </c>
      <c r="S72" s="379">
        <v>0</v>
      </c>
      <c r="T72" s="379">
        <v>0</v>
      </c>
      <c r="U72" s="379">
        <v>0</v>
      </c>
      <c r="V72" s="379">
        <v>0</v>
      </c>
      <c r="W72" s="379">
        <v>0</v>
      </c>
      <c r="X72" s="379">
        <v>0</v>
      </c>
      <c r="Y72" s="379">
        <v>0</v>
      </c>
      <c r="Z72" s="379">
        <v>0</v>
      </c>
      <c r="AA72" s="379">
        <v>0</v>
      </c>
      <c r="AB72" s="379">
        <v>0</v>
      </c>
      <c r="AC72" s="379">
        <v>0</v>
      </c>
      <c r="AD72" s="379">
        <v>0</v>
      </c>
      <c r="AE72" s="379">
        <v>0</v>
      </c>
      <c r="AF72" s="379">
        <v>0</v>
      </c>
      <c r="AG72" s="379">
        <v>0</v>
      </c>
      <c r="AH72" s="379">
        <v>0</v>
      </c>
      <c r="AI72" s="379">
        <v>0</v>
      </c>
      <c r="AJ72" s="379">
        <v>0</v>
      </c>
      <c r="AK72" s="379">
        <v>0</v>
      </c>
      <c r="AL72" s="379">
        <v>0</v>
      </c>
      <c r="AM72" s="379">
        <v>0</v>
      </c>
      <c r="AN72" s="379">
        <v>0</v>
      </c>
    </row>
    <row r="73" spans="3:40" x14ac:dyDescent="0.3">
      <c r="C73" s="379">
        <v>25</v>
      </c>
      <c r="D73" s="379">
        <v>9</v>
      </c>
      <c r="E73" s="379">
        <v>4</v>
      </c>
      <c r="F73" s="379">
        <v>215</v>
      </c>
      <c r="G73" s="379">
        <v>0</v>
      </c>
      <c r="H73" s="379">
        <v>0</v>
      </c>
      <c r="I73" s="379">
        <v>102</v>
      </c>
      <c r="J73" s="379">
        <v>0</v>
      </c>
      <c r="K73" s="379">
        <v>106</v>
      </c>
      <c r="L73" s="379">
        <v>0</v>
      </c>
      <c r="M73" s="379">
        <v>0</v>
      </c>
      <c r="N73" s="379">
        <v>0</v>
      </c>
      <c r="O73" s="379">
        <v>0</v>
      </c>
      <c r="P73" s="379">
        <v>0</v>
      </c>
      <c r="Q73" s="379">
        <v>0</v>
      </c>
      <c r="R73" s="379">
        <v>0</v>
      </c>
      <c r="S73" s="379">
        <v>0</v>
      </c>
      <c r="T73" s="379">
        <v>0</v>
      </c>
      <c r="U73" s="379">
        <v>0</v>
      </c>
      <c r="V73" s="379">
        <v>0</v>
      </c>
      <c r="W73" s="379">
        <v>0</v>
      </c>
      <c r="X73" s="379">
        <v>0</v>
      </c>
      <c r="Y73" s="379">
        <v>0</v>
      </c>
      <c r="Z73" s="379">
        <v>0</v>
      </c>
      <c r="AA73" s="379">
        <v>0</v>
      </c>
      <c r="AB73" s="379">
        <v>0</v>
      </c>
      <c r="AC73" s="379">
        <v>0</v>
      </c>
      <c r="AD73" s="379">
        <v>0</v>
      </c>
      <c r="AE73" s="379">
        <v>5</v>
      </c>
      <c r="AF73" s="379">
        <v>0</v>
      </c>
      <c r="AG73" s="379">
        <v>0</v>
      </c>
      <c r="AH73" s="379">
        <v>2</v>
      </c>
      <c r="AI73" s="379">
        <v>0</v>
      </c>
      <c r="AJ73" s="379">
        <v>0</v>
      </c>
      <c r="AK73" s="379">
        <v>0</v>
      </c>
      <c r="AL73" s="379">
        <v>0</v>
      </c>
      <c r="AM73" s="379">
        <v>0</v>
      </c>
      <c r="AN73" s="379">
        <v>0</v>
      </c>
    </row>
    <row r="74" spans="3:40" x14ac:dyDescent="0.3">
      <c r="C74" s="379">
        <v>25</v>
      </c>
      <c r="D74" s="379">
        <v>9</v>
      </c>
      <c r="E74" s="379">
        <v>5</v>
      </c>
      <c r="F74" s="379">
        <v>1319</v>
      </c>
      <c r="G74" s="379">
        <v>1319</v>
      </c>
      <c r="H74" s="379">
        <v>0</v>
      </c>
      <c r="I74" s="379">
        <v>0</v>
      </c>
      <c r="J74" s="379">
        <v>0</v>
      </c>
      <c r="K74" s="379">
        <v>0</v>
      </c>
      <c r="L74" s="379">
        <v>0</v>
      </c>
      <c r="M74" s="379">
        <v>0</v>
      </c>
      <c r="N74" s="379">
        <v>0</v>
      </c>
      <c r="O74" s="379">
        <v>0</v>
      </c>
      <c r="P74" s="379">
        <v>0</v>
      </c>
      <c r="Q74" s="379">
        <v>0</v>
      </c>
      <c r="R74" s="379">
        <v>0</v>
      </c>
      <c r="S74" s="379">
        <v>0</v>
      </c>
      <c r="T74" s="379">
        <v>0</v>
      </c>
      <c r="U74" s="379">
        <v>0</v>
      </c>
      <c r="V74" s="379">
        <v>0</v>
      </c>
      <c r="W74" s="379">
        <v>0</v>
      </c>
      <c r="X74" s="379">
        <v>0</v>
      </c>
      <c r="Y74" s="379">
        <v>0</v>
      </c>
      <c r="Z74" s="379">
        <v>0</v>
      </c>
      <c r="AA74" s="379">
        <v>0</v>
      </c>
      <c r="AB74" s="379">
        <v>0</v>
      </c>
      <c r="AC74" s="379">
        <v>0</v>
      </c>
      <c r="AD74" s="379">
        <v>0</v>
      </c>
      <c r="AE74" s="379">
        <v>0</v>
      </c>
      <c r="AF74" s="379">
        <v>0</v>
      </c>
      <c r="AG74" s="379">
        <v>0</v>
      </c>
      <c r="AH74" s="379">
        <v>0</v>
      </c>
      <c r="AI74" s="379">
        <v>0</v>
      </c>
      <c r="AJ74" s="379">
        <v>0</v>
      </c>
      <c r="AK74" s="379">
        <v>0</v>
      </c>
      <c r="AL74" s="379">
        <v>0</v>
      </c>
      <c r="AM74" s="379">
        <v>0</v>
      </c>
      <c r="AN74" s="379">
        <v>0</v>
      </c>
    </row>
    <row r="75" spans="3:40" x14ac:dyDescent="0.3">
      <c r="C75" s="379">
        <v>25</v>
      </c>
      <c r="D75" s="379">
        <v>9</v>
      </c>
      <c r="E75" s="379">
        <v>6</v>
      </c>
      <c r="F75" s="379">
        <v>1500033</v>
      </c>
      <c r="G75" s="379">
        <v>428300</v>
      </c>
      <c r="H75" s="379">
        <v>0</v>
      </c>
      <c r="I75" s="379">
        <v>471990</v>
      </c>
      <c r="J75" s="379">
        <v>0</v>
      </c>
      <c r="K75" s="379">
        <v>530225</v>
      </c>
      <c r="L75" s="379">
        <v>0</v>
      </c>
      <c r="M75" s="379">
        <v>0</v>
      </c>
      <c r="N75" s="379">
        <v>0</v>
      </c>
      <c r="O75" s="379">
        <v>0</v>
      </c>
      <c r="P75" s="379">
        <v>0</v>
      </c>
      <c r="Q75" s="379">
        <v>13661</v>
      </c>
      <c r="R75" s="379">
        <v>0</v>
      </c>
      <c r="S75" s="379">
        <v>0</v>
      </c>
      <c r="T75" s="379">
        <v>0</v>
      </c>
      <c r="U75" s="379">
        <v>0</v>
      </c>
      <c r="V75" s="379">
        <v>0</v>
      </c>
      <c r="W75" s="379">
        <v>0</v>
      </c>
      <c r="X75" s="379">
        <v>0</v>
      </c>
      <c r="Y75" s="379">
        <v>0</v>
      </c>
      <c r="Z75" s="379">
        <v>0</v>
      </c>
      <c r="AA75" s="379">
        <v>0</v>
      </c>
      <c r="AB75" s="379">
        <v>0</v>
      </c>
      <c r="AC75" s="379">
        <v>0</v>
      </c>
      <c r="AD75" s="379">
        <v>0</v>
      </c>
      <c r="AE75" s="379">
        <v>18987</v>
      </c>
      <c r="AF75" s="379">
        <v>0</v>
      </c>
      <c r="AG75" s="379">
        <v>0</v>
      </c>
      <c r="AH75" s="379">
        <v>32020</v>
      </c>
      <c r="AI75" s="379">
        <v>0</v>
      </c>
      <c r="AJ75" s="379">
        <v>0</v>
      </c>
      <c r="AK75" s="379">
        <v>0</v>
      </c>
      <c r="AL75" s="379">
        <v>0</v>
      </c>
      <c r="AM75" s="379">
        <v>4850</v>
      </c>
      <c r="AN75" s="379">
        <v>0</v>
      </c>
    </row>
    <row r="76" spans="3:40" x14ac:dyDescent="0.3">
      <c r="C76" s="379">
        <v>25</v>
      </c>
      <c r="D76" s="379">
        <v>9</v>
      </c>
      <c r="E76" s="379">
        <v>9</v>
      </c>
      <c r="F76" s="379">
        <v>34177</v>
      </c>
      <c r="G76" s="379">
        <v>0</v>
      </c>
      <c r="H76" s="379">
        <v>0</v>
      </c>
      <c r="I76" s="379">
        <v>26677</v>
      </c>
      <c r="J76" s="379">
        <v>0</v>
      </c>
      <c r="K76" s="379">
        <v>7500</v>
      </c>
      <c r="L76" s="379">
        <v>0</v>
      </c>
      <c r="M76" s="379">
        <v>0</v>
      </c>
      <c r="N76" s="379">
        <v>0</v>
      </c>
      <c r="O76" s="379">
        <v>0</v>
      </c>
      <c r="P76" s="379">
        <v>0</v>
      </c>
      <c r="Q76" s="379">
        <v>0</v>
      </c>
      <c r="R76" s="379">
        <v>0</v>
      </c>
      <c r="S76" s="379">
        <v>0</v>
      </c>
      <c r="T76" s="379">
        <v>0</v>
      </c>
      <c r="U76" s="379">
        <v>0</v>
      </c>
      <c r="V76" s="379">
        <v>0</v>
      </c>
      <c r="W76" s="379">
        <v>0</v>
      </c>
      <c r="X76" s="379">
        <v>0</v>
      </c>
      <c r="Y76" s="379">
        <v>0</v>
      </c>
      <c r="Z76" s="379">
        <v>0</v>
      </c>
      <c r="AA76" s="379">
        <v>0</v>
      </c>
      <c r="AB76" s="379">
        <v>0</v>
      </c>
      <c r="AC76" s="379">
        <v>0</v>
      </c>
      <c r="AD76" s="379">
        <v>0</v>
      </c>
      <c r="AE76" s="379">
        <v>0</v>
      </c>
      <c r="AF76" s="379">
        <v>0</v>
      </c>
      <c r="AG76" s="379">
        <v>0</v>
      </c>
      <c r="AH76" s="379">
        <v>0</v>
      </c>
      <c r="AI76" s="379">
        <v>0</v>
      </c>
      <c r="AJ76" s="379">
        <v>0</v>
      </c>
      <c r="AK76" s="379">
        <v>0</v>
      </c>
      <c r="AL76" s="379">
        <v>0</v>
      </c>
      <c r="AM76" s="379">
        <v>0</v>
      </c>
      <c r="AN76" s="379">
        <v>0</v>
      </c>
    </row>
    <row r="77" spans="3:40" x14ac:dyDescent="0.3">
      <c r="C77" s="379">
        <v>25</v>
      </c>
      <c r="D77" s="379">
        <v>9</v>
      </c>
      <c r="E77" s="379">
        <v>11</v>
      </c>
      <c r="F77" s="379">
        <v>2154</v>
      </c>
      <c r="G77" s="379">
        <v>0</v>
      </c>
      <c r="H77" s="379">
        <v>2154</v>
      </c>
      <c r="I77" s="379">
        <v>0</v>
      </c>
      <c r="J77" s="379">
        <v>0</v>
      </c>
      <c r="K77" s="379">
        <v>0</v>
      </c>
      <c r="L77" s="379">
        <v>0</v>
      </c>
      <c r="M77" s="379">
        <v>0</v>
      </c>
      <c r="N77" s="379">
        <v>0</v>
      </c>
      <c r="O77" s="379">
        <v>0</v>
      </c>
      <c r="P77" s="379">
        <v>0</v>
      </c>
      <c r="Q77" s="379">
        <v>0</v>
      </c>
      <c r="R77" s="379">
        <v>0</v>
      </c>
      <c r="S77" s="379">
        <v>0</v>
      </c>
      <c r="T77" s="379">
        <v>0</v>
      </c>
      <c r="U77" s="379">
        <v>0</v>
      </c>
      <c r="V77" s="379">
        <v>0</v>
      </c>
      <c r="W77" s="379">
        <v>0</v>
      </c>
      <c r="X77" s="379">
        <v>0</v>
      </c>
      <c r="Y77" s="379">
        <v>0</v>
      </c>
      <c r="Z77" s="379">
        <v>0</v>
      </c>
      <c r="AA77" s="379">
        <v>0</v>
      </c>
      <c r="AB77" s="379">
        <v>0</v>
      </c>
      <c r="AC77" s="379">
        <v>0</v>
      </c>
      <c r="AD77" s="379">
        <v>0</v>
      </c>
      <c r="AE77" s="379">
        <v>0</v>
      </c>
      <c r="AF77" s="379">
        <v>0</v>
      </c>
      <c r="AG77" s="379">
        <v>0</v>
      </c>
      <c r="AH77" s="379">
        <v>0</v>
      </c>
      <c r="AI77" s="379">
        <v>0</v>
      </c>
      <c r="AJ77" s="379">
        <v>0</v>
      </c>
      <c r="AK77" s="379">
        <v>0</v>
      </c>
      <c r="AL77" s="379">
        <v>0</v>
      </c>
      <c r="AM77" s="379">
        <v>0</v>
      </c>
      <c r="AN77" s="379">
        <v>0</v>
      </c>
    </row>
    <row r="78" spans="3:40" x14ac:dyDescent="0.3">
      <c r="C78" s="379">
        <v>25</v>
      </c>
      <c r="D78" s="379">
        <v>10</v>
      </c>
      <c r="E78" s="379">
        <v>1</v>
      </c>
      <c r="F78" s="379">
        <v>29.3</v>
      </c>
      <c r="G78" s="379">
        <v>0</v>
      </c>
      <c r="H78" s="379">
        <v>0</v>
      </c>
      <c r="I78" s="379">
        <v>7.8</v>
      </c>
      <c r="J78" s="379">
        <v>0</v>
      </c>
      <c r="K78" s="379">
        <v>17.75</v>
      </c>
      <c r="L78" s="379">
        <v>0</v>
      </c>
      <c r="M78" s="379">
        <v>0</v>
      </c>
      <c r="N78" s="379">
        <v>0</v>
      </c>
      <c r="O78" s="379">
        <v>0</v>
      </c>
      <c r="P78" s="379">
        <v>0</v>
      </c>
      <c r="Q78" s="379">
        <v>0.5</v>
      </c>
      <c r="R78" s="379">
        <v>0</v>
      </c>
      <c r="S78" s="379">
        <v>0</v>
      </c>
      <c r="T78" s="379">
        <v>0</v>
      </c>
      <c r="U78" s="379">
        <v>0</v>
      </c>
      <c r="V78" s="379">
        <v>0</v>
      </c>
      <c r="W78" s="379">
        <v>0</v>
      </c>
      <c r="X78" s="379">
        <v>0</v>
      </c>
      <c r="Y78" s="379">
        <v>0</v>
      </c>
      <c r="Z78" s="379">
        <v>0</v>
      </c>
      <c r="AA78" s="379">
        <v>0</v>
      </c>
      <c r="AB78" s="379">
        <v>0</v>
      </c>
      <c r="AC78" s="379">
        <v>0</v>
      </c>
      <c r="AD78" s="379">
        <v>0</v>
      </c>
      <c r="AE78" s="379">
        <v>1</v>
      </c>
      <c r="AF78" s="379">
        <v>0</v>
      </c>
      <c r="AG78" s="379">
        <v>0</v>
      </c>
      <c r="AH78" s="379">
        <v>2</v>
      </c>
      <c r="AI78" s="379">
        <v>0</v>
      </c>
      <c r="AJ78" s="379">
        <v>0</v>
      </c>
      <c r="AK78" s="379">
        <v>0</v>
      </c>
      <c r="AL78" s="379">
        <v>0</v>
      </c>
      <c r="AM78" s="379">
        <v>0.25</v>
      </c>
      <c r="AN78" s="379">
        <v>0</v>
      </c>
    </row>
    <row r="79" spans="3:40" x14ac:dyDescent="0.3">
      <c r="C79" s="379">
        <v>25</v>
      </c>
      <c r="D79" s="379">
        <v>10</v>
      </c>
      <c r="E79" s="379">
        <v>2</v>
      </c>
      <c r="F79" s="379">
        <v>4951.3999999999996</v>
      </c>
      <c r="G79" s="379">
        <v>0</v>
      </c>
      <c r="H79" s="379">
        <v>0</v>
      </c>
      <c r="I79" s="379">
        <v>1373.4</v>
      </c>
      <c r="J79" s="379">
        <v>0</v>
      </c>
      <c r="K79" s="379">
        <v>2903.5</v>
      </c>
      <c r="L79" s="379">
        <v>0</v>
      </c>
      <c r="M79" s="379">
        <v>0</v>
      </c>
      <c r="N79" s="379">
        <v>0</v>
      </c>
      <c r="O79" s="379">
        <v>0</v>
      </c>
      <c r="P79" s="379">
        <v>0</v>
      </c>
      <c r="Q79" s="379">
        <v>88</v>
      </c>
      <c r="R79" s="379">
        <v>0</v>
      </c>
      <c r="S79" s="379">
        <v>0</v>
      </c>
      <c r="T79" s="379">
        <v>0</v>
      </c>
      <c r="U79" s="379">
        <v>0</v>
      </c>
      <c r="V79" s="379">
        <v>0</v>
      </c>
      <c r="W79" s="379">
        <v>0</v>
      </c>
      <c r="X79" s="379">
        <v>0</v>
      </c>
      <c r="Y79" s="379">
        <v>0</v>
      </c>
      <c r="Z79" s="379">
        <v>0</v>
      </c>
      <c r="AA79" s="379">
        <v>0</v>
      </c>
      <c r="AB79" s="379">
        <v>0</v>
      </c>
      <c r="AC79" s="379">
        <v>0</v>
      </c>
      <c r="AD79" s="379">
        <v>0</v>
      </c>
      <c r="AE79" s="379">
        <v>178.25</v>
      </c>
      <c r="AF79" s="379">
        <v>0</v>
      </c>
      <c r="AG79" s="379">
        <v>0</v>
      </c>
      <c r="AH79" s="379">
        <v>362.25</v>
      </c>
      <c r="AI79" s="379">
        <v>0</v>
      </c>
      <c r="AJ79" s="379">
        <v>0</v>
      </c>
      <c r="AK79" s="379">
        <v>0</v>
      </c>
      <c r="AL79" s="379">
        <v>0</v>
      </c>
      <c r="AM79" s="379">
        <v>46</v>
      </c>
      <c r="AN79" s="379">
        <v>0</v>
      </c>
    </row>
    <row r="80" spans="3:40" x14ac:dyDescent="0.3">
      <c r="C80" s="379">
        <v>25</v>
      </c>
      <c r="D80" s="379">
        <v>10</v>
      </c>
      <c r="E80" s="379">
        <v>3</v>
      </c>
      <c r="F80" s="379">
        <v>90</v>
      </c>
      <c r="G80" s="379">
        <v>0</v>
      </c>
      <c r="H80" s="379">
        <v>0</v>
      </c>
      <c r="I80" s="379">
        <v>90</v>
      </c>
      <c r="J80" s="379">
        <v>0</v>
      </c>
      <c r="K80" s="379">
        <v>0</v>
      </c>
      <c r="L80" s="379">
        <v>0</v>
      </c>
      <c r="M80" s="379">
        <v>0</v>
      </c>
      <c r="N80" s="379">
        <v>0</v>
      </c>
      <c r="O80" s="379">
        <v>0</v>
      </c>
      <c r="P80" s="379">
        <v>0</v>
      </c>
      <c r="Q80" s="379">
        <v>0</v>
      </c>
      <c r="R80" s="379">
        <v>0</v>
      </c>
      <c r="S80" s="379">
        <v>0</v>
      </c>
      <c r="T80" s="379">
        <v>0</v>
      </c>
      <c r="U80" s="379">
        <v>0</v>
      </c>
      <c r="V80" s="379">
        <v>0</v>
      </c>
      <c r="W80" s="379">
        <v>0</v>
      </c>
      <c r="X80" s="379">
        <v>0</v>
      </c>
      <c r="Y80" s="379">
        <v>0</v>
      </c>
      <c r="Z80" s="379">
        <v>0</v>
      </c>
      <c r="AA80" s="379">
        <v>0</v>
      </c>
      <c r="AB80" s="379">
        <v>0</v>
      </c>
      <c r="AC80" s="379">
        <v>0</v>
      </c>
      <c r="AD80" s="379">
        <v>0</v>
      </c>
      <c r="AE80" s="379">
        <v>0</v>
      </c>
      <c r="AF80" s="379">
        <v>0</v>
      </c>
      <c r="AG80" s="379">
        <v>0</v>
      </c>
      <c r="AH80" s="379">
        <v>0</v>
      </c>
      <c r="AI80" s="379">
        <v>0</v>
      </c>
      <c r="AJ80" s="379">
        <v>0</v>
      </c>
      <c r="AK80" s="379">
        <v>0</v>
      </c>
      <c r="AL80" s="379">
        <v>0</v>
      </c>
      <c r="AM80" s="379">
        <v>0</v>
      </c>
      <c r="AN80" s="379">
        <v>0</v>
      </c>
    </row>
    <row r="81" spans="3:40" x14ac:dyDescent="0.3">
      <c r="C81" s="379">
        <v>25</v>
      </c>
      <c r="D81" s="379">
        <v>10</v>
      </c>
      <c r="E81" s="379">
        <v>4</v>
      </c>
      <c r="F81" s="379">
        <v>194</v>
      </c>
      <c r="G81" s="379">
        <v>0</v>
      </c>
      <c r="H81" s="379">
        <v>0</v>
      </c>
      <c r="I81" s="379">
        <v>102</v>
      </c>
      <c r="J81" s="379">
        <v>0</v>
      </c>
      <c r="K81" s="379">
        <v>82</v>
      </c>
      <c r="L81" s="379">
        <v>0</v>
      </c>
      <c r="M81" s="379">
        <v>0</v>
      </c>
      <c r="N81" s="379">
        <v>0</v>
      </c>
      <c r="O81" s="379">
        <v>0</v>
      </c>
      <c r="P81" s="379">
        <v>0</v>
      </c>
      <c r="Q81" s="379">
        <v>0</v>
      </c>
      <c r="R81" s="379">
        <v>0</v>
      </c>
      <c r="S81" s="379">
        <v>0</v>
      </c>
      <c r="T81" s="379">
        <v>0</v>
      </c>
      <c r="U81" s="379">
        <v>0</v>
      </c>
      <c r="V81" s="379">
        <v>0</v>
      </c>
      <c r="W81" s="379">
        <v>0</v>
      </c>
      <c r="X81" s="379">
        <v>0</v>
      </c>
      <c r="Y81" s="379">
        <v>0</v>
      </c>
      <c r="Z81" s="379">
        <v>0</v>
      </c>
      <c r="AA81" s="379">
        <v>0</v>
      </c>
      <c r="AB81" s="379">
        <v>0</v>
      </c>
      <c r="AC81" s="379">
        <v>0</v>
      </c>
      <c r="AD81" s="379">
        <v>0</v>
      </c>
      <c r="AE81" s="379">
        <v>5</v>
      </c>
      <c r="AF81" s="379">
        <v>0</v>
      </c>
      <c r="AG81" s="379">
        <v>0</v>
      </c>
      <c r="AH81" s="379">
        <v>5</v>
      </c>
      <c r="AI81" s="379">
        <v>0</v>
      </c>
      <c r="AJ81" s="379">
        <v>0</v>
      </c>
      <c r="AK81" s="379">
        <v>0</v>
      </c>
      <c r="AL81" s="379">
        <v>0</v>
      </c>
      <c r="AM81" s="379">
        <v>0</v>
      </c>
      <c r="AN81" s="379">
        <v>0</v>
      </c>
    </row>
    <row r="82" spans="3:40" x14ac:dyDescent="0.3">
      <c r="C82" s="379">
        <v>25</v>
      </c>
      <c r="D82" s="379">
        <v>10</v>
      </c>
      <c r="E82" s="379">
        <v>5</v>
      </c>
      <c r="F82" s="379">
        <v>1384</v>
      </c>
      <c r="G82" s="379">
        <v>1384</v>
      </c>
      <c r="H82" s="379">
        <v>0</v>
      </c>
      <c r="I82" s="379">
        <v>0</v>
      </c>
      <c r="J82" s="379">
        <v>0</v>
      </c>
      <c r="K82" s="379">
        <v>0</v>
      </c>
      <c r="L82" s="379">
        <v>0</v>
      </c>
      <c r="M82" s="379">
        <v>0</v>
      </c>
      <c r="N82" s="379">
        <v>0</v>
      </c>
      <c r="O82" s="379">
        <v>0</v>
      </c>
      <c r="P82" s="379">
        <v>0</v>
      </c>
      <c r="Q82" s="379">
        <v>0</v>
      </c>
      <c r="R82" s="379">
        <v>0</v>
      </c>
      <c r="S82" s="379">
        <v>0</v>
      </c>
      <c r="T82" s="379">
        <v>0</v>
      </c>
      <c r="U82" s="379">
        <v>0</v>
      </c>
      <c r="V82" s="379">
        <v>0</v>
      </c>
      <c r="W82" s="379">
        <v>0</v>
      </c>
      <c r="X82" s="379">
        <v>0</v>
      </c>
      <c r="Y82" s="379">
        <v>0</v>
      </c>
      <c r="Z82" s="379">
        <v>0</v>
      </c>
      <c r="AA82" s="379">
        <v>0</v>
      </c>
      <c r="AB82" s="379">
        <v>0</v>
      </c>
      <c r="AC82" s="379">
        <v>0</v>
      </c>
      <c r="AD82" s="379">
        <v>0</v>
      </c>
      <c r="AE82" s="379">
        <v>0</v>
      </c>
      <c r="AF82" s="379">
        <v>0</v>
      </c>
      <c r="AG82" s="379">
        <v>0</v>
      </c>
      <c r="AH82" s="379">
        <v>0</v>
      </c>
      <c r="AI82" s="379">
        <v>0</v>
      </c>
      <c r="AJ82" s="379">
        <v>0</v>
      </c>
      <c r="AK82" s="379">
        <v>0</v>
      </c>
      <c r="AL82" s="379">
        <v>0</v>
      </c>
      <c r="AM82" s="379">
        <v>0</v>
      </c>
      <c r="AN82" s="379">
        <v>0</v>
      </c>
    </row>
    <row r="83" spans="3:40" x14ac:dyDescent="0.3">
      <c r="C83" s="379">
        <v>25</v>
      </c>
      <c r="D83" s="379">
        <v>10</v>
      </c>
      <c r="E83" s="379">
        <v>6</v>
      </c>
      <c r="F83" s="379">
        <v>1490675</v>
      </c>
      <c r="G83" s="379">
        <v>453250</v>
      </c>
      <c r="H83" s="379">
        <v>0</v>
      </c>
      <c r="I83" s="379">
        <v>445770</v>
      </c>
      <c r="J83" s="379">
        <v>0</v>
      </c>
      <c r="K83" s="379">
        <v>521814</v>
      </c>
      <c r="L83" s="379">
        <v>0</v>
      </c>
      <c r="M83" s="379">
        <v>0</v>
      </c>
      <c r="N83" s="379">
        <v>0</v>
      </c>
      <c r="O83" s="379">
        <v>0</v>
      </c>
      <c r="P83" s="379">
        <v>0</v>
      </c>
      <c r="Q83" s="379">
        <v>13006</v>
      </c>
      <c r="R83" s="379">
        <v>0</v>
      </c>
      <c r="S83" s="379">
        <v>0</v>
      </c>
      <c r="T83" s="379">
        <v>0</v>
      </c>
      <c r="U83" s="379">
        <v>0</v>
      </c>
      <c r="V83" s="379">
        <v>0</v>
      </c>
      <c r="W83" s="379">
        <v>0</v>
      </c>
      <c r="X83" s="379">
        <v>0</v>
      </c>
      <c r="Y83" s="379">
        <v>0</v>
      </c>
      <c r="Z83" s="379">
        <v>0</v>
      </c>
      <c r="AA83" s="379">
        <v>0</v>
      </c>
      <c r="AB83" s="379">
        <v>0</v>
      </c>
      <c r="AC83" s="379">
        <v>0</v>
      </c>
      <c r="AD83" s="379">
        <v>0</v>
      </c>
      <c r="AE83" s="379">
        <v>19253</v>
      </c>
      <c r="AF83" s="379">
        <v>0</v>
      </c>
      <c r="AG83" s="379">
        <v>0</v>
      </c>
      <c r="AH83" s="379">
        <v>32732</v>
      </c>
      <c r="AI83" s="379">
        <v>0</v>
      </c>
      <c r="AJ83" s="379">
        <v>0</v>
      </c>
      <c r="AK83" s="379">
        <v>0</v>
      </c>
      <c r="AL83" s="379">
        <v>0</v>
      </c>
      <c r="AM83" s="379">
        <v>4850</v>
      </c>
      <c r="AN83" s="379">
        <v>0</v>
      </c>
    </row>
    <row r="84" spans="3:40" x14ac:dyDescent="0.3">
      <c r="C84" s="379">
        <v>25</v>
      </c>
      <c r="D84" s="379">
        <v>10</v>
      </c>
      <c r="E84" s="379">
        <v>9</v>
      </c>
      <c r="F84" s="379">
        <v>14000</v>
      </c>
      <c r="G84" s="379">
        <v>0</v>
      </c>
      <c r="H84" s="379">
        <v>0</v>
      </c>
      <c r="I84" s="379">
        <v>14000</v>
      </c>
      <c r="J84" s="379">
        <v>0</v>
      </c>
      <c r="K84" s="379">
        <v>0</v>
      </c>
      <c r="L84" s="379">
        <v>0</v>
      </c>
      <c r="M84" s="379">
        <v>0</v>
      </c>
      <c r="N84" s="379">
        <v>0</v>
      </c>
      <c r="O84" s="379">
        <v>0</v>
      </c>
      <c r="P84" s="379">
        <v>0</v>
      </c>
      <c r="Q84" s="379">
        <v>0</v>
      </c>
      <c r="R84" s="379">
        <v>0</v>
      </c>
      <c r="S84" s="379">
        <v>0</v>
      </c>
      <c r="T84" s="379">
        <v>0</v>
      </c>
      <c r="U84" s="379">
        <v>0</v>
      </c>
      <c r="V84" s="379">
        <v>0</v>
      </c>
      <c r="W84" s="379">
        <v>0</v>
      </c>
      <c r="X84" s="379">
        <v>0</v>
      </c>
      <c r="Y84" s="379">
        <v>0</v>
      </c>
      <c r="Z84" s="379">
        <v>0</v>
      </c>
      <c r="AA84" s="379">
        <v>0</v>
      </c>
      <c r="AB84" s="379">
        <v>0</v>
      </c>
      <c r="AC84" s="379">
        <v>0</v>
      </c>
      <c r="AD84" s="379">
        <v>0</v>
      </c>
      <c r="AE84" s="379">
        <v>0</v>
      </c>
      <c r="AF84" s="379">
        <v>0</v>
      </c>
      <c r="AG84" s="379">
        <v>0</v>
      </c>
      <c r="AH84" s="379">
        <v>0</v>
      </c>
      <c r="AI84" s="379">
        <v>0</v>
      </c>
      <c r="AJ84" s="379">
        <v>0</v>
      </c>
      <c r="AK84" s="379">
        <v>0</v>
      </c>
      <c r="AL84" s="379">
        <v>0</v>
      </c>
      <c r="AM84" s="379">
        <v>0</v>
      </c>
      <c r="AN84" s="379">
        <v>0</v>
      </c>
    </row>
    <row r="85" spans="3:40" x14ac:dyDescent="0.3">
      <c r="C85" s="379">
        <v>25</v>
      </c>
      <c r="D85" s="379">
        <v>10</v>
      </c>
      <c r="E85" s="379">
        <v>11</v>
      </c>
      <c r="F85" s="379">
        <v>2154</v>
      </c>
      <c r="G85" s="379">
        <v>0</v>
      </c>
      <c r="H85" s="379">
        <v>2154</v>
      </c>
      <c r="I85" s="379">
        <v>0</v>
      </c>
      <c r="J85" s="379">
        <v>0</v>
      </c>
      <c r="K85" s="379">
        <v>0</v>
      </c>
      <c r="L85" s="379">
        <v>0</v>
      </c>
      <c r="M85" s="379">
        <v>0</v>
      </c>
      <c r="N85" s="379">
        <v>0</v>
      </c>
      <c r="O85" s="379">
        <v>0</v>
      </c>
      <c r="P85" s="379">
        <v>0</v>
      </c>
      <c r="Q85" s="379">
        <v>0</v>
      </c>
      <c r="R85" s="379">
        <v>0</v>
      </c>
      <c r="S85" s="379">
        <v>0</v>
      </c>
      <c r="T85" s="379">
        <v>0</v>
      </c>
      <c r="U85" s="379">
        <v>0</v>
      </c>
      <c r="V85" s="379">
        <v>0</v>
      </c>
      <c r="W85" s="379">
        <v>0</v>
      </c>
      <c r="X85" s="379">
        <v>0</v>
      </c>
      <c r="Y85" s="379">
        <v>0</v>
      </c>
      <c r="Z85" s="379">
        <v>0</v>
      </c>
      <c r="AA85" s="379">
        <v>0</v>
      </c>
      <c r="AB85" s="379">
        <v>0</v>
      </c>
      <c r="AC85" s="379">
        <v>0</v>
      </c>
      <c r="AD85" s="379">
        <v>0</v>
      </c>
      <c r="AE85" s="379">
        <v>0</v>
      </c>
      <c r="AF85" s="379">
        <v>0</v>
      </c>
      <c r="AG85" s="379">
        <v>0</v>
      </c>
      <c r="AH85" s="379">
        <v>0</v>
      </c>
      <c r="AI85" s="379">
        <v>0</v>
      </c>
      <c r="AJ85" s="379">
        <v>0</v>
      </c>
      <c r="AK85" s="379">
        <v>0</v>
      </c>
      <c r="AL85" s="379">
        <v>0</v>
      </c>
      <c r="AM85" s="379">
        <v>0</v>
      </c>
      <c r="AN85" s="379">
        <v>0</v>
      </c>
    </row>
    <row r="86" spans="3:40" x14ac:dyDescent="0.3">
      <c r="C86" s="379">
        <v>25</v>
      </c>
      <c r="D86" s="379">
        <v>11</v>
      </c>
      <c r="E86" s="379">
        <v>1</v>
      </c>
      <c r="F86" s="379">
        <v>29.3</v>
      </c>
      <c r="G86" s="379">
        <v>0</v>
      </c>
      <c r="H86" s="379">
        <v>0</v>
      </c>
      <c r="I86" s="379">
        <v>7.8</v>
      </c>
      <c r="J86" s="379">
        <v>0</v>
      </c>
      <c r="K86" s="379">
        <v>17.75</v>
      </c>
      <c r="L86" s="379">
        <v>0</v>
      </c>
      <c r="M86" s="379">
        <v>0</v>
      </c>
      <c r="N86" s="379">
        <v>0</v>
      </c>
      <c r="O86" s="379">
        <v>0</v>
      </c>
      <c r="P86" s="379">
        <v>0</v>
      </c>
      <c r="Q86" s="379">
        <v>0.5</v>
      </c>
      <c r="R86" s="379">
        <v>0</v>
      </c>
      <c r="S86" s="379">
        <v>0</v>
      </c>
      <c r="T86" s="379">
        <v>0</v>
      </c>
      <c r="U86" s="379">
        <v>0</v>
      </c>
      <c r="V86" s="379">
        <v>0</v>
      </c>
      <c r="W86" s="379">
        <v>0</v>
      </c>
      <c r="X86" s="379">
        <v>0</v>
      </c>
      <c r="Y86" s="379">
        <v>0</v>
      </c>
      <c r="Z86" s="379">
        <v>0</v>
      </c>
      <c r="AA86" s="379">
        <v>0</v>
      </c>
      <c r="AB86" s="379">
        <v>0</v>
      </c>
      <c r="AC86" s="379">
        <v>0</v>
      </c>
      <c r="AD86" s="379">
        <v>0</v>
      </c>
      <c r="AE86" s="379">
        <v>1</v>
      </c>
      <c r="AF86" s="379">
        <v>0</v>
      </c>
      <c r="AG86" s="379">
        <v>0</v>
      </c>
      <c r="AH86" s="379">
        <v>2</v>
      </c>
      <c r="AI86" s="379">
        <v>0</v>
      </c>
      <c r="AJ86" s="379">
        <v>0</v>
      </c>
      <c r="AK86" s="379">
        <v>0</v>
      </c>
      <c r="AL86" s="379">
        <v>0</v>
      </c>
      <c r="AM86" s="379">
        <v>0.25</v>
      </c>
      <c r="AN86" s="379">
        <v>0</v>
      </c>
    </row>
    <row r="87" spans="3:40" x14ac:dyDescent="0.3">
      <c r="C87" s="379">
        <v>25</v>
      </c>
      <c r="D87" s="379">
        <v>11</v>
      </c>
      <c r="E87" s="379">
        <v>2</v>
      </c>
      <c r="F87" s="379">
        <v>4158.7</v>
      </c>
      <c r="G87" s="379">
        <v>0</v>
      </c>
      <c r="H87" s="379">
        <v>0</v>
      </c>
      <c r="I87" s="379">
        <v>1073.2</v>
      </c>
      <c r="J87" s="379">
        <v>0</v>
      </c>
      <c r="K87" s="379">
        <v>2531</v>
      </c>
      <c r="L87" s="379">
        <v>0</v>
      </c>
      <c r="M87" s="379">
        <v>0</v>
      </c>
      <c r="N87" s="379">
        <v>0</v>
      </c>
      <c r="O87" s="379">
        <v>0</v>
      </c>
      <c r="P87" s="379">
        <v>0</v>
      </c>
      <c r="Q87" s="379">
        <v>68</v>
      </c>
      <c r="R87" s="379">
        <v>0</v>
      </c>
      <c r="S87" s="379">
        <v>0</v>
      </c>
      <c r="T87" s="379">
        <v>0</v>
      </c>
      <c r="U87" s="379">
        <v>0</v>
      </c>
      <c r="V87" s="379">
        <v>0</v>
      </c>
      <c r="W87" s="379">
        <v>0</v>
      </c>
      <c r="X87" s="379">
        <v>0</v>
      </c>
      <c r="Y87" s="379">
        <v>0</v>
      </c>
      <c r="Z87" s="379">
        <v>0</v>
      </c>
      <c r="AA87" s="379">
        <v>0</v>
      </c>
      <c r="AB87" s="379">
        <v>0</v>
      </c>
      <c r="AC87" s="379">
        <v>0</v>
      </c>
      <c r="AD87" s="379">
        <v>0</v>
      </c>
      <c r="AE87" s="379">
        <v>139.5</v>
      </c>
      <c r="AF87" s="379">
        <v>0</v>
      </c>
      <c r="AG87" s="379">
        <v>0</v>
      </c>
      <c r="AH87" s="379">
        <v>315</v>
      </c>
      <c r="AI87" s="379">
        <v>0</v>
      </c>
      <c r="AJ87" s="379">
        <v>0</v>
      </c>
      <c r="AK87" s="379">
        <v>0</v>
      </c>
      <c r="AL87" s="379">
        <v>0</v>
      </c>
      <c r="AM87" s="379">
        <v>32</v>
      </c>
      <c r="AN87" s="379">
        <v>0</v>
      </c>
    </row>
    <row r="88" spans="3:40" x14ac:dyDescent="0.3">
      <c r="C88" s="379">
        <v>25</v>
      </c>
      <c r="D88" s="379">
        <v>11</v>
      </c>
      <c r="E88" s="379">
        <v>3</v>
      </c>
      <c r="F88" s="379">
        <v>39</v>
      </c>
      <c r="G88" s="379">
        <v>0</v>
      </c>
      <c r="H88" s="379">
        <v>0</v>
      </c>
      <c r="I88" s="379">
        <v>34</v>
      </c>
      <c r="J88" s="379">
        <v>0</v>
      </c>
      <c r="K88" s="379">
        <v>0</v>
      </c>
      <c r="L88" s="379">
        <v>0</v>
      </c>
      <c r="M88" s="379">
        <v>0</v>
      </c>
      <c r="N88" s="379">
        <v>0</v>
      </c>
      <c r="O88" s="379">
        <v>0</v>
      </c>
      <c r="P88" s="379">
        <v>0</v>
      </c>
      <c r="Q88" s="379">
        <v>5</v>
      </c>
      <c r="R88" s="379">
        <v>0</v>
      </c>
      <c r="S88" s="379">
        <v>0</v>
      </c>
      <c r="T88" s="379">
        <v>0</v>
      </c>
      <c r="U88" s="379">
        <v>0</v>
      </c>
      <c r="V88" s="379">
        <v>0</v>
      </c>
      <c r="W88" s="379">
        <v>0</v>
      </c>
      <c r="X88" s="379">
        <v>0</v>
      </c>
      <c r="Y88" s="379">
        <v>0</v>
      </c>
      <c r="Z88" s="379">
        <v>0</v>
      </c>
      <c r="AA88" s="379">
        <v>0</v>
      </c>
      <c r="AB88" s="379">
        <v>0</v>
      </c>
      <c r="AC88" s="379">
        <v>0</v>
      </c>
      <c r="AD88" s="379">
        <v>0</v>
      </c>
      <c r="AE88" s="379">
        <v>0</v>
      </c>
      <c r="AF88" s="379">
        <v>0</v>
      </c>
      <c r="AG88" s="379">
        <v>0</v>
      </c>
      <c r="AH88" s="379">
        <v>0</v>
      </c>
      <c r="AI88" s="379">
        <v>0</v>
      </c>
      <c r="AJ88" s="379">
        <v>0</v>
      </c>
      <c r="AK88" s="379">
        <v>0</v>
      </c>
      <c r="AL88" s="379">
        <v>0</v>
      </c>
      <c r="AM88" s="379">
        <v>0</v>
      </c>
      <c r="AN88" s="379">
        <v>0</v>
      </c>
    </row>
    <row r="89" spans="3:40" x14ac:dyDescent="0.3">
      <c r="C89" s="379">
        <v>25</v>
      </c>
      <c r="D89" s="379">
        <v>11</v>
      </c>
      <c r="E89" s="379">
        <v>4</v>
      </c>
      <c r="F89" s="379">
        <v>160</v>
      </c>
      <c r="G89" s="379">
        <v>0</v>
      </c>
      <c r="H89" s="379">
        <v>0</v>
      </c>
      <c r="I89" s="379">
        <v>102</v>
      </c>
      <c r="J89" s="379">
        <v>0</v>
      </c>
      <c r="K89" s="379">
        <v>48</v>
      </c>
      <c r="L89" s="379">
        <v>0</v>
      </c>
      <c r="M89" s="379">
        <v>0</v>
      </c>
      <c r="N89" s="379">
        <v>0</v>
      </c>
      <c r="O89" s="379">
        <v>0</v>
      </c>
      <c r="P89" s="379">
        <v>0</v>
      </c>
      <c r="Q89" s="379">
        <v>0</v>
      </c>
      <c r="R89" s="379">
        <v>0</v>
      </c>
      <c r="S89" s="379">
        <v>0</v>
      </c>
      <c r="T89" s="379">
        <v>0</v>
      </c>
      <c r="U89" s="379">
        <v>0</v>
      </c>
      <c r="V89" s="379">
        <v>0</v>
      </c>
      <c r="W89" s="379">
        <v>0</v>
      </c>
      <c r="X89" s="379">
        <v>0</v>
      </c>
      <c r="Y89" s="379">
        <v>0</v>
      </c>
      <c r="Z89" s="379">
        <v>0</v>
      </c>
      <c r="AA89" s="379">
        <v>0</v>
      </c>
      <c r="AB89" s="379">
        <v>0</v>
      </c>
      <c r="AC89" s="379">
        <v>0</v>
      </c>
      <c r="AD89" s="379">
        <v>0</v>
      </c>
      <c r="AE89" s="379">
        <v>5</v>
      </c>
      <c r="AF89" s="379">
        <v>0</v>
      </c>
      <c r="AG89" s="379">
        <v>0</v>
      </c>
      <c r="AH89" s="379">
        <v>5</v>
      </c>
      <c r="AI89" s="379">
        <v>0</v>
      </c>
      <c r="AJ89" s="379">
        <v>0</v>
      </c>
      <c r="AK89" s="379">
        <v>0</v>
      </c>
      <c r="AL89" s="379">
        <v>0</v>
      </c>
      <c r="AM89" s="379">
        <v>0</v>
      </c>
      <c r="AN89" s="379">
        <v>0</v>
      </c>
    </row>
    <row r="90" spans="3:40" x14ac:dyDescent="0.3">
      <c r="C90" s="379">
        <v>25</v>
      </c>
      <c r="D90" s="379">
        <v>11</v>
      </c>
      <c r="E90" s="379">
        <v>5</v>
      </c>
      <c r="F90" s="379">
        <v>1372</v>
      </c>
      <c r="G90" s="379">
        <v>1372</v>
      </c>
      <c r="H90" s="379">
        <v>0</v>
      </c>
      <c r="I90" s="379">
        <v>0</v>
      </c>
      <c r="J90" s="379">
        <v>0</v>
      </c>
      <c r="K90" s="379">
        <v>0</v>
      </c>
      <c r="L90" s="379">
        <v>0</v>
      </c>
      <c r="M90" s="379">
        <v>0</v>
      </c>
      <c r="N90" s="379">
        <v>0</v>
      </c>
      <c r="O90" s="379">
        <v>0</v>
      </c>
      <c r="P90" s="379">
        <v>0</v>
      </c>
      <c r="Q90" s="379">
        <v>0</v>
      </c>
      <c r="R90" s="379">
        <v>0</v>
      </c>
      <c r="S90" s="379">
        <v>0</v>
      </c>
      <c r="T90" s="379">
        <v>0</v>
      </c>
      <c r="U90" s="379">
        <v>0</v>
      </c>
      <c r="V90" s="379">
        <v>0</v>
      </c>
      <c r="W90" s="379">
        <v>0</v>
      </c>
      <c r="X90" s="379">
        <v>0</v>
      </c>
      <c r="Y90" s="379">
        <v>0</v>
      </c>
      <c r="Z90" s="379">
        <v>0</v>
      </c>
      <c r="AA90" s="379">
        <v>0</v>
      </c>
      <c r="AB90" s="379">
        <v>0</v>
      </c>
      <c r="AC90" s="379">
        <v>0</v>
      </c>
      <c r="AD90" s="379">
        <v>0</v>
      </c>
      <c r="AE90" s="379">
        <v>0</v>
      </c>
      <c r="AF90" s="379">
        <v>0</v>
      </c>
      <c r="AG90" s="379">
        <v>0</v>
      </c>
      <c r="AH90" s="379">
        <v>0</v>
      </c>
      <c r="AI90" s="379">
        <v>0</v>
      </c>
      <c r="AJ90" s="379">
        <v>0</v>
      </c>
      <c r="AK90" s="379">
        <v>0</v>
      </c>
      <c r="AL90" s="379">
        <v>0</v>
      </c>
      <c r="AM90" s="379">
        <v>0</v>
      </c>
      <c r="AN90" s="379">
        <v>0</v>
      </c>
    </row>
    <row r="91" spans="3:40" x14ac:dyDescent="0.3">
      <c r="C91" s="379">
        <v>25</v>
      </c>
      <c r="D91" s="379">
        <v>11</v>
      </c>
      <c r="E91" s="379">
        <v>6</v>
      </c>
      <c r="F91" s="379">
        <v>2029398</v>
      </c>
      <c r="G91" s="379">
        <v>452800</v>
      </c>
      <c r="H91" s="379">
        <v>0</v>
      </c>
      <c r="I91" s="379">
        <v>714683</v>
      </c>
      <c r="J91" s="379">
        <v>0</v>
      </c>
      <c r="K91" s="379">
        <v>757677</v>
      </c>
      <c r="L91" s="379">
        <v>0</v>
      </c>
      <c r="M91" s="379">
        <v>0</v>
      </c>
      <c r="N91" s="379">
        <v>0</v>
      </c>
      <c r="O91" s="379">
        <v>0</v>
      </c>
      <c r="P91" s="379">
        <v>0</v>
      </c>
      <c r="Q91" s="379">
        <v>19279</v>
      </c>
      <c r="R91" s="379">
        <v>0</v>
      </c>
      <c r="S91" s="379">
        <v>0</v>
      </c>
      <c r="T91" s="379">
        <v>0</v>
      </c>
      <c r="U91" s="379">
        <v>0</v>
      </c>
      <c r="V91" s="379">
        <v>0</v>
      </c>
      <c r="W91" s="379">
        <v>0</v>
      </c>
      <c r="X91" s="379">
        <v>0</v>
      </c>
      <c r="Y91" s="379">
        <v>0</v>
      </c>
      <c r="Z91" s="379">
        <v>0</v>
      </c>
      <c r="AA91" s="379">
        <v>0</v>
      </c>
      <c r="AB91" s="379">
        <v>0</v>
      </c>
      <c r="AC91" s="379">
        <v>0</v>
      </c>
      <c r="AD91" s="379">
        <v>0</v>
      </c>
      <c r="AE91" s="379">
        <v>28474</v>
      </c>
      <c r="AF91" s="379">
        <v>0</v>
      </c>
      <c r="AG91" s="379">
        <v>0</v>
      </c>
      <c r="AH91" s="379">
        <v>48298</v>
      </c>
      <c r="AI91" s="379">
        <v>0</v>
      </c>
      <c r="AJ91" s="379">
        <v>0</v>
      </c>
      <c r="AK91" s="379">
        <v>0</v>
      </c>
      <c r="AL91" s="379">
        <v>0</v>
      </c>
      <c r="AM91" s="379">
        <v>8187</v>
      </c>
      <c r="AN91" s="379">
        <v>0</v>
      </c>
    </row>
    <row r="92" spans="3:40" x14ac:dyDescent="0.3">
      <c r="C92" s="379">
        <v>25</v>
      </c>
      <c r="D92" s="379">
        <v>11</v>
      </c>
      <c r="E92" s="379">
        <v>9</v>
      </c>
      <c r="F92" s="379">
        <v>576340</v>
      </c>
      <c r="G92" s="379">
        <v>0</v>
      </c>
      <c r="H92" s="379">
        <v>0</v>
      </c>
      <c r="I92" s="379">
        <v>293311</v>
      </c>
      <c r="J92" s="379">
        <v>0</v>
      </c>
      <c r="K92" s="379">
        <v>249802</v>
      </c>
      <c r="L92" s="379">
        <v>0</v>
      </c>
      <c r="M92" s="379">
        <v>0</v>
      </c>
      <c r="N92" s="379">
        <v>0</v>
      </c>
      <c r="O92" s="379">
        <v>0</v>
      </c>
      <c r="P92" s="379">
        <v>0</v>
      </c>
      <c r="Q92" s="379">
        <v>5587</v>
      </c>
      <c r="R92" s="379">
        <v>0</v>
      </c>
      <c r="S92" s="379">
        <v>0</v>
      </c>
      <c r="T92" s="379">
        <v>0</v>
      </c>
      <c r="U92" s="379">
        <v>0</v>
      </c>
      <c r="V92" s="379">
        <v>0</v>
      </c>
      <c r="W92" s="379">
        <v>0</v>
      </c>
      <c r="X92" s="379">
        <v>0</v>
      </c>
      <c r="Y92" s="379">
        <v>0</v>
      </c>
      <c r="Z92" s="379">
        <v>0</v>
      </c>
      <c r="AA92" s="379">
        <v>0</v>
      </c>
      <c r="AB92" s="379">
        <v>0</v>
      </c>
      <c r="AC92" s="379">
        <v>0</v>
      </c>
      <c r="AD92" s="379">
        <v>0</v>
      </c>
      <c r="AE92" s="379">
        <v>8994</v>
      </c>
      <c r="AF92" s="379">
        <v>0</v>
      </c>
      <c r="AG92" s="379">
        <v>0</v>
      </c>
      <c r="AH92" s="379">
        <v>15294</v>
      </c>
      <c r="AI92" s="379">
        <v>0</v>
      </c>
      <c r="AJ92" s="379">
        <v>0</v>
      </c>
      <c r="AK92" s="379">
        <v>0</v>
      </c>
      <c r="AL92" s="379">
        <v>0</v>
      </c>
      <c r="AM92" s="379">
        <v>3352</v>
      </c>
      <c r="AN92" s="379">
        <v>0</v>
      </c>
    </row>
    <row r="93" spans="3:40" x14ac:dyDescent="0.3">
      <c r="C93" s="379">
        <v>25</v>
      </c>
      <c r="D93" s="379">
        <v>11</v>
      </c>
      <c r="E93" s="379">
        <v>10</v>
      </c>
      <c r="F93" s="379">
        <v>500</v>
      </c>
      <c r="G93" s="379">
        <v>0</v>
      </c>
      <c r="H93" s="379">
        <v>0</v>
      </c>
      <c r="I93" s="379">
        <v>0</v>
      </c>
      <c r="J93" s="379">
        <v>0</v>
      </c>
      <c r="K93" s="379">
        <v>500</v>
      </c>
      <c r="L93" s="379">
        <v>0</v>
      </c>
      <c r="M93" s="379">
        <v>0</v>
      </c>
      <c r="N93" s="379">
        <v>0</v>
      </c>
      <c r="O93" s="379">
        <v>0</v>
      </c>
      <c r="P93" s="379">
        <v>0</v>
      </c>
      <c r="Q93" s="379">
        <v>0</v>
      </c>
      <c r="R93" s="379">
        <v>0</v>
      </c>
      <c r="S93" s="379">
        <v>0</v>
      </c>
      <c r="T93" s="379">
        <v>0</v>
      </c>
      <c r="U93" s="379">
        <v>0</v>
      </c>
      <c r="V93" s="379">
        <v>0</v>
      </c>
      <c r="W93" s="379">
        <v>0</v>
      </c>
      <c r="X93" s="379">
        <v>0</v>
      </c>
      <c r="Y93" s="379">
        <v>0</v>
      </c>
      <c r="Z93" s="379">
        <v>0</v>
      </c>
      <c r="AA93" s="379">
        <v>0</v>
      </c>
      <c r="AB93" s="379">
        <v>0</v>
      </c>
      <c r="AC93" s="379">
        <v>0</v>
      </c>
      <c r="AD93" s="379">
        <v>0</v>
      </c>
      <c r="AE93" s="379">
        <v>0</v>
      </c>
      <c r="AF93" s="379">
        <v>0</v>
      </c>
      <c r="AG93" s="379">
        <v>0</v>
      </c>
      <c r="AH93" s="379">
        <v>0</v>
      </c>
      <c r="AI93" s="379">
        <v>0</v>
      </c>
      <c r="AJ93" s="379">
        <v>0</v>
      </c>
      <c r="AK93" s="379">
        <v>0</v>
      </c>
      <c r="AL93" s="379">
        <v>0</v>
      </c>
      <c r="AM93" s="379">
        <v>0</v>
      </c>
      <c r="AN93" s="379">
        <v>0</v>
      </c>
    </row>
    <row r="94" spans="3:40" x14ac:dyDescent="0.3">
      <c r="C94" s="379">
        <v>25</v>
      </c>
      <c r="D94" s="379">
        <v>11</v>
      </c>
      <c r="E94" s="379">
        <v>11</v>
      </c>
      <c r="F94" s="379">
        <v>2154</v>
      </c>
      <c r="G94" s="379">
        <v>0</v>
      </c>
      <c r="H94" s="379">
        <v>2154</v>
      </c>
      <c r="I94" s="379">
        <v>0</v>
      </c>
      <c r="J94" s="379">
        <v>0</v>
      </c>
      <c r="K94" s="379">
        <v>0</v>
      </c>
      <c r="L94" s="379">
        <v>0</v>
      </c>
      <c r="M94" s="379">
        <v>0</v>
      </c>
      <c r="N94" s="379">
        <v>0</v>
      </c>
      <c r="O94" s="379">
        <v>0</v>
      </c>
      <c r="P94" s="379">
        <v>0</v>
      </c>
      <c r="Q94" s="379">
        <v>0</v>
      </c>
      <c r="R94" s="379">
        <v>0</v>
      </c>
      <c r="S94" s="379">
        <v>0</v>
      </c>
      <c r="T94" s="379">
        <v>0</v>
      </c>
      <c r="U94" s="379">
        <v>0</v>
      </c>
      <c r="V94" s="379">
        <v>0</v>
      </c>
      <c r="W94" s="379">
        <v>0</v>
      </c>
      <c r="X94" s="379">
        <v>0</v>
      </c>
      <c r="Y94" s="379">
        <v>0</v>
      </c>
      <c r="Z94" s="379">
        <v>0</v>
      </c>
      <c r="AA94" s="379">
        <v>0</v>
      </c>
      <c r="AB94" s="379">
        <v>0</v>
      </c>
      <c r="AC94" s="379">
        <v>0</v>
      </c>
      <c r="AD94" s="379">
        <v>0</v>
      </c>
      <c r="AE94" s="379">
        <v>0</v>
      </c>
      <c r="AF94" s="379">
        <v>0</v>
      </c>
      <c r="AG94" s="379">
        <v>0</v>
      </c>
      <c r="AH94" s="379">
        <v>0</v>
      </c>
      <c r="AI94" s="379">
        <v>0</v>
      </c>
      <c r="AJ94" s="379">
        <v>0</v>
      </c>
      <c r="AK94" s="379">
        <v>0</v>
      </c>
      <c r="AL94" s="379">
        <v>0</v>
      </c>
      <c r="AM94" s="379">
        <v>0</v>
      </c>
      <c r="AN94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3209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16968727.969999999</v>
      </c>
      <c r="C3" s="352">
        <f t="shared" ref="C3:R3" si="0">SUBTOTAL(9,C6:C1048576)</f>
        <v>4</v>
      </c>
      <c r="D3" s="352">
        <f t="shared" si="0"/>
        <v>17636093.509999994</v>
      </c>
      <c r="E3" s="352">
        <f t="shared" si="0"/>
        <v>3.3821441197620987</v>
      </c>
      <c r="F3" s="352">
        <f t="shared" si="0"/>
        <v>18296816.709999997</v>
      </c>
      <c r="G3" s="353">
        <f>IF(B3&lt;&gt;0,F3/B3,"")</f>
        <v>1.0782668413535772</v>
      </c>
      <c r="H3" s="354">
        <f t="shared" si="0"/>
        <v>237282</v>
      </c>
      <c r="I3" s="352">
        <f t="shared" si="0"/>
        <v>2</v>
      </c>
      <c r="J3" s="352">
        <f t="shared" si="0"/>
        <v>242600.53</v>
      </c>
      <c r="K3" s="352">
        <f t="shared" si="0"/>
        <v>1.6295585878062768</v>
      </c>
      <c r="L3" s="352">
        <f t="shared" si="0"/>
        <v>234495.05</v>
      </c>
      <c r="M3" s="355">
        <f>IF(H3&lt;&gt;0,L3/H3,"")</f>
        <v>0.98825469272848332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2"/>
      <c r="B5" s="783">
        <v>2012</v>
      </c>
      <c r="C5" s="784"/>
      <c r="D5" s="784">
        <v>2013</v>
      </c>
      <c r="E5" s="784"/>
      <c r="F5" s="784">
        <v>2014</v>
      </c>
      <c r="G5" s="785" t="s">
        <v>2</v>
      </c>
      <c r="H5" s="783">
        <v>2012</v>
      </c>
      <c r="I5" s="784"/>
      <c r="J5" s="784">
        <v>2013</v>
      </c>
      <c r="K5" s="784"/>
      <c r="L5" s="784">
        <v>2014</v>
      </c>
      <c r="M5" s="785" t="s">
        <v>2</v>
      </c>
      <c r="N5" s="783">
        <v>2012</v>
      </c>
      <c r="O5" s="784"/>
      <c r="P5" s="784">
        <v>2013</v>
      </c>
      <c r="Q5" s="784"/>
      <c r="R5" s="784">
        <v>2014</v>
      </c>
      <c r="S5" s="785" t="s">
        <v>2</v>
      </c>
    </row>
    <row r="6" spans="1:19" ht="14.4" customHeight="1" x14ac:dyDescent="0.3">
      <c r="A6" s="747" t="s">
        <v>3202</v>
      </c>
      <c r="B6" s="786">
        <v>6555.56</v>
      </c>
      <c r="C6" s="733">
        <v>1</v>
      </c>
      <c r="D6" s="786">
        <v>327.78</v>
      </c>
      <c r="E6" s="733">
        <v>5.0000305084538919E-2</v>
      </c>
      <c r="F6" s="786"/>
      <c r="G6" s="738"/>
      <c r="H6" s="786"/>
      <c r="I6" s="733"/>
      <c r="J6" s="786"/>
      <c r="K6" s="733"/>
      <c r="L6" s="786"/>
      <c r="M6" s="738"/>
      <c r="N6" s="786"/>
      <c r="O6" s="733"/>
      <c r="P6" s="786"/>
      <c r="Q6" s="733"/>
      <c r="R6" s="786"/>
      <c r="S6" s="235"/>
    </row>
    <row r="7" spans="1:19" ht="14.4" customHeight="1" x14ac:dyDescent="0.3">
      <c r="A7" s="686" t="s">
        <v>3203</v>
      </c>
      <c r="B7" s="787">
        <v>12114459.399999999</v>
      </c>
      <c r="C7" s="660">
        <v>1</v>
      </c>
      <c r="D7" s="787">
        <v>12580824.489999998</v>
      </c>
      <c r="E7" s="660">
        <v>1.0384965663428614</v>
      </c>
      <c r="F7" s="787">
        <v>12665543.399999999</v>
      </c>
      <c r="G7" s="676">
        <v>1.0454897723294199</v>
      </c>
      <c r="H7" s="787">
        <v>233525</v>
      </c>
      <c r="I7" s="660">
        <v>1</v>
      </c>
      <c r="J7" s="787">
        <v>240345</v>
      </c>
      <c r="K7" s="660">
        <v>1.0292045819505407</v>
      </c>
      <c r="L7" s="787">
        <v>231733</v>
      </c>
      <c r="M7" s="676">
        <v>0.99232630339364092</v>
      </c>
      <c r="N7" s="787"/>
      <c r="O7" s="660"/>
      <c r="P7" s="787"/>
      <c r="Q7" s="660"/>
      <c r="R7" s="787"/>
      <c r="S7" s="699"/>
    </row>
    <row r="8" spans="1:19" ht="14.4" customHeight="1" x14ac:dyDescent="0.3">
      <c r="A8" s="686" t="s">
        <v>3204</v>
      </c>
      <c r="B8" s="787">
        <v>4652650.0099999988</v>
      </c>
      <c r="C8" s="660">
        <v>1</v>
      </c>
      <c r="D8" s="787">
        <v>4809160.2399999956</v>
      </c>
      <c r="E8" s="660">
        <v>1.0336389433255473</v>
      </c>
      <c r="F8" s="787">
        <v>5366622.3099999996</v>
      </c>
      <c r="G8" s="676">
        <v>1.153454976941195</v>
      </c>
      <c r="H8" s="787"/>
      <c r="I8" s="660"/>
      <c r="J8" s="787"/>
      <c r="K8" s="660"/>
      <c r="L8" s="787"/>
      <c r="M8" s="676"/>
      <c r="N8" s="787"/>
      <c r="O8" s="660"/>
      <c r="P8" s="787"/>
      <c r="Q8" s="660"/>
      <c r="R8" s="787"/>
      <c r="S8" s="699"/>
    </row>
    <row r="9" spans="1:19" ht="14.4" customHeight="1" thickBot="1" x14ac:dyDescent="0.35">
      <c r="A9" s="789" t="s">
        <v>3205</v>
      </c>
      <c r="B9" s="788">
        <v>195063</v>
      </c>
      <c r="C9" s="666">
        <v>1</v>
      </c>
      <c r="D9" s="788">
        <v>245781</v>
      </c>
      <c r="E9" s="666">
        <v>1.2600083050091508</v>
      </c>
      <c r="F9" s="788">
        <v>264651</v>
      </c>
      <c r="G9" s="677">
        <v>1.3567462819704403</v>
      </c>
      <c r="H9" s="788">
        <v>3757</v>
      </c>
      <c r="I9" s="666">
        <v>1</v>
      </c>
      <c r="J9" s="788">
        <v>2255.5300000000007</v>
      </c>
      <c r="K9" s="666">
        <v>0.60035400585573617</v>
      </c>
      <c r="L9" s="788">
        <v>2762.05</v>
      </c>
      <c r="M9" s="677">
        <v>0.7351743412297046</v>
      </c>
      <c r="N9" s="788"/>
      <c r="O9" s="666"/>
      <c r="P9" s="788"/>
      <c r="Q9" s="666"/>
      <c r="R9" s="788"/>
      <c r="S9" s="700"/>
    </row>
    <row r="10" spans="1:19" ht="14.4" customHeight="1" x14ac:dyDescent="0.3">
      <c r="A10" s="790" t="s">
        <v>3206</v>
      </c>
    </row>
    <row r="11" spans="1:19" ht="14.4" customHeight="1" x14ac:dyDescent="0.3">
      <c r="A11" s="791" t="s">
        <v>3207</v>
      </c>
    </row>
    <row r="12" spans="1:19" ht="14.4" customHeight="1" x14ac:dyDescent="0.3">
      <c r="A12" s="790" t="s">
        <v>3208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4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3214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72984</v>
      </c>
      <c r="C3" s="469">
        <f t="shared" si="0"/>
        <v>76480</v>
      </c>
      <c r="D3" s="469">
        <f t="shared" si="0"/>
        <v>82321</v>
      </c>
      <c r="E3" s="354">
        <f t="shared" si="0"/>
        <v>16968727.969999988</v>
      </c>
      <c r="F3" s="352">
        <f t="shared" si="0"/>
        <v>17636093.509999998</v>
      </c>
      <c r="G3" s="470">
        <f t="shared" si="0"/>
        <v>18296816.710000005</v>
      </c>
    </row>
    <row r="4" spans="1:7" ht="14.4" customHeight="1" x14ac:dyDescent="0.3">
      <c r="A4" s="552" t="s">
        <v>168</v>
      </c>
      <c r="B4" s="553" t="s">
        <v>332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782"/>
      <c r="B5" s="783">
        <v>2012</v>
      </c>
      <c r="C5" s="784">
        <v>2013</v>
      </c>
      <c r="D5" s="784">
        <v>2014</v>
      </c>
      <c r="E5" s="783">
        <v>2012</v>
      </c>
      <c r="F5" s="784">
        <v>2013</v>
      </c>
      <c r="G5" s="792">
        <v>2014</v>
      </c>
    </row>
    <row r="6" spans="1:7" ht="14.4" customHeight="1" x14ac:dyDescent="0.3">
      <c r="A6" s="747" t="s">
        <v>3210</v>
      </c>
      <c r="B6" s="229">
        <v>44332</v>
      </c>
      <c r="C6" s="229">
        <v>41450</v>
      </c>
      <c r="D6" s="229">
        <v>42250</v>
      </c>
      <c r="E6" s="786">
        <v>13425969.039999994</v>
      </c>
      <c r="F6" s="786">
        <v>13178591.02</v>
      </c>
      <c r="G6" s="793">
        <v>13169272.889999999</v>
      </c>
    </row>
    <row r="7" spans="1:7" ht="14.4" customHeight="1" x14ac:dyDescent="0.3">
      <c r="A7" s="686" t="s">
        <v>1752</v>
      </c>
      <c r="B7" s="663">
        <v>66</v>
      </c>
      <c r="C7" s="663">
        <v>1704</v>
      </c>
      <c r="D7" s="663">
        <v>3319</v>
      </c>
      <c r="E7" s="787">
        <v>0</v>
      </c>
      <c r="F7" s="787">
        <v>246421.14999999994</v>
      </c>
      <c r="G7" s="794">
        <v>495738.9</v>
      </c>
    </row>
    <row r="8" spans="1:7" ht="14.4" customHeight="1" x14ac:dyDescent="0.3">
      <c r="A8" s="686" t="s">
        <v>1753</v>
      </c>
      <c r="B8" s="663">
        <v>1462</v>
      </c>
      <c r="C8" s="663">
        <v>1258</v>
      </c>
      <c r="D8" s="663">
        <v>819</v>
      </c>
      <c r="E8" s="787">
        <v>214939.99999999988</v>
      </c>
      <c r="F8" s="787">
        <v>179134.46</v>
      </c>
      <c r="G8" s="794">
        <v>117812.24999999999</v>
      </c>
    </row>
    <row r="9" spans="1:7" ht="14.4" customHeight="1" x14ac:dyDescent="0.3">
      <c r="A9" s="686" t="s">
        <v>1754</v>
      </c>
      <c r="B9" s="663">
        <v>82</v>
      </c>
      <c r="C9" s="663">
        <v>1830</v>
      </c>
      <c r="D9" s="663">
        <v>2801</v>
      </c>
      <c r="E9" s="787">
        <v>0</v>
      </c>
      <c r="F9" s="787">
        <v>285987.74</v>
      </c>
      <c r="G9" s="794">
        <v>480644.44999999995</v>
      </c>
    </row>
    <row r="10" spans="1:7" ht="14.4" customHeight="1" x14ac:dyDescent="0.3">
      <c r="A10" s="686" t="s">
        <v>3211</v>
      </c>
      <c r="B10" s="663">
        <v>2697</v>
      </c>
      <c r="C10" s="663">
        <v>1701</v>
      </c>
      <c r="D10" s="663"/>
      <c r="E10" s="787">
        <v>409483.37</v>
      </c>
      <c r="F10" s="787">
        <v>255262.26000000004</v>
      </c>
      <c r="G10" s="794"/>
    </row>
    <row r="11" spans="1:7" ht="14.4" customHeight="1" x14ac:dyDescent="0.3">
      <c r="A11" s="686" t="s">
        <v>1755</v>
      </c>
      <c r="B11" s="663">
        <v>3332</v>
      </c>
      <c r="C11" s="663">
        <v>3208</v>
      </c>
      <c r="D11" s="663">
        <v>3957</v>
      </c>
      <c r="E11" s="787">
        <v>421915.58000000007</v>
      </c>
      <c r="F11" s="787">
        <v>401552.25000000006</v>
      </c>
      <c r="G11" s="794">
        <v>490531.15</v>
      </c>
    </row>
    <row r="12" spans="1:7" ht="14.4" customHeight="1" x14ac:dyDescent="0.3">
      <c r="A12" s="686" t="s">
        <v>1756</v>
      </c>
      <c r="B12" s="663">
        <v>1330</v>
      </c>
      <c r="C12" s="663">
        <v>29</v>
      </c>
      <c r="D12" s="663">
        <v>19</v>
      </c>
      <c r="E12" s="787">
        <v>147592.20000000001</v>
      </c>
      <c r="F12" s="787">
        <v>2655.5599999999995</v>
      </c>
      <c r="G12" s="794">
        <v>4483.33</v>
      </c>
    </row>
    <row r="13" spans="1:7" ht="14.4" customHeight="1" x14ac:dyDescent="0.3">
      <c r="A13" s="686" t="s">
        <v>1757</v>
      </c>
      <c r="B13" s="663">
        <v>2606</v>
      </c>
      <c r="C13" s="663">
        <v>1415</v>
      </c>
      <c r="D13" s="663">
        <v>555</v>
      </c>
      <c r="E13" s="787">
        <v>382528.86000000004</v>
      </c>
      <c r="F13" s="787">
        <v>208478.89000000004</v>
      </c>
      <c r="G13" s="794">
        <v>85531.12999999999</v>
      </c>
    </row>
    <row r="14" spans="1:7" ht="14.4" customHeight="1" x14ac:dyDescent="0.3">
      <c r="A14" s="686" t="s">
        <v>1758</v>
      </c>
      <c r="B14" s="663">
        <v>2589</v>
      </c>
      <c r="C14" s="663">
        <v>2296</v>
      </c>
      <c r="D14" s="663">
        <v>2305</v>
      </c>
      <c r="E14" s="787">
        <v>418334.42999999993</v>
      </c>
      <c r="F14" s="787">
        <v>366374.43</v>
      </c>
      <c r="G14" s="794">
        <v>371358.9</v>
      </c>
    </row>
    <row r="15" spans="1:7" ht="14.4" customHeight="1" x14ac:dyDescent="0.3">
      <c r="A15" s="686" t="s">
        <v>1759</v>
      </c>
      <c r="B15" s="663">
        <v>305</v>
      </c>
      <c r="C15" s="663">
        <v>360</v>
      </c>
      <c r="D15" s="663">
        <v>338</v>
      </c>
      <c r="E15" s="787">
        <v>9503.33</v>
      </c>
      <c r="F15" s="787">
        <v>0</v>
      </c>
      <c r="G15" s="794">
        <v>34</v>
      </c>
    </row>
    <row r="16" spans="1:7" ht="14.4" customHeight="1" x14ac:dyDescent="0.3">
      <c r="A16" s="686" t="s">
        <v>1760</v>
      </c>
      <c r="B16" s="663">
        <v>68</v>
      </c>
      <c r="C16" s="663">
        <v>58</v>
      </c>
      <c r="D16" s="663">
        <v>284</v>
      </c>
      <c r="E16" s="787">
        <v>0</v>
      </c>
      <c r="F16" s="787">
        <v>0</v>
      </c>
      <c r="G16" s="794">
        <v>808.9</v>
      </c>
    </row>
    <row r="17" spans="1:7" ht="14.4" customHeight="1" x14ac:dyDescent="0.3">
      <c r="A17" s="686" t="s">
        <v>1761</v>
      </c>
      <c r="B17" s="663">
        <v>266</v>
      </c>
      <c r="C17" s="663">
        <v>286</v>
      </c>
      <c r="D17" s="663">
        <v>287</v>
      </c>
      <c r="E17" s="787">
        <v>0</v>
      </c>
      <c r="F17" s="787">
        <v>0</v>
      </c>
      <c r="G17" s="794">
        <v>0</v>
      </c>
    </row>
    <row r="18" spans="1:7" ht="14.4" customHeight="1" x14ac:dyDescent="0.3">
      <c r="A18" s="686" t="s">
        <v>1763</v>
      </c>
      <c r="B18" s="663">
        <v>1327</v>
      </c>
      <c r="C18" s="663">
        <v>1909</v>
      </c>
      <c r="D18" s="663">
        <v>1372</v>
      </c>
      <c r="E18" s="787">
        <v>209543.30999999997</v>
      </c>
      <c r="F18" s="787">
        <v>294978.90999999997</v>
      </c>
      <c r="G18" s="794">
        <v>224511.11000000002</v>
      </c>
    </row>
    <row r="19" spans="1:7" ht="14.4" customHeight="1" x14ac:dyDescent="0.3">
      <c r="A19" s="686" t="s">
        <v>1764</v>
      </c>
      <c r="B19" s="663">
        <v>4547</v>
      </c>
      <c r="C19" s="663">
        <v>3220</v>
      </c>
      <c r="D19" s="663">
        <v>5440</v>
      </c>
      <c r="E19" s="787">
        <v>536587.78</v>
      </c>
      <c r="F19" s="787">
        <v>298366.65999999992</v>
      </c>
      <c r="G19" s="794">
        <v>599681.31000000017</v>
      </c>
    </row>
    <row r="20" spans="1:7" ht="14.4" customHeight="1" x14ac:dyDescent="0.3">
      <c r="A20" s="686" t="s">
        <v>1779</v>
      </c>
      <c r="B20" s="663"/>
      <c r="C20" s="663"/>
      <c r="D20" s="663">
        <v>767</v>
      </c>
      <c r="E20" s="787"/>
      <c r="F20" s="787"/>
      <c r="G20" s="794">
        <v>127354.48999999999</v>
      </c>
    </row>
    <row r="21" spans="1:7" ht="14.4" customHeight="1" x14ac:dyDescent="0.3">
      <c r="A21" s="686" t="s">
        <v>1765</v>
      </c>
      <c r="B21" s="663">
        <v>253</v>
      </c>
      <c r="C21" s="663">
        <v>2484</v>
      </c>
      <c r="D21" s="663">
        <v>2896</v>
      </c>
      <c r="E21" s="787">
        <v>0</v>
      </c>
      <c r="F21" s="787">
        <v>282023.32</v>
      </c>
      <c r="G21" s="794">
        <v>348741.11000000004</v>
      </c>
    </row>
    <row r="22" spans="1:7" ht="14.4" customHeight="1" x14ac:dyDescent="0.3">
      <c r="A22" s="686" t="s">
        <v>1766</v>
      </c>
      <c r="B22" s="663">
        <v>2127</v>
      </c>
      <c r="C22" s="663">
        <v>2707</v>
      </c>
      <c r="D22" s="663">
        <v>2855</v>
      </c>
      <c r="E22" s="787">
        <v>347770.01999999996</v>
      </c>
      <c r="F22" s="787">
        <v>442895.59999999992</v>
      </c>
      <c r="G22" s="794">
        <v>455541.09000000014</v>
      </c>
    </row>
    <row r="23" spans="1:7" ht="14.4" customHeight="1" x14ac:dyDescent="0.3">
      <c r="A23" s="686" t="s">
        <v>1767</v>
      </c>
      <c r="B23" s="663"/>
      <c r="C23" s="663">
        <v>378</v>
      </c>
      <c r="D23" s="663">
        <v>370</v>
      </c>
      <c r="E23" s="787"/>
      <c r="F23" s="787">
        <v>2511.13</v>
      </c>
      <c r="G23" s="794">
        <v>2950.01</v>
      </c>
    </row>
    <row r="24" spans="1:7" ht="14.4" customHeight="1" x14ac:dyDescent="0.3">
      <c r="A24" s="686" t="s">
        <v>1768</v>
      </c>
      <c r="B24" s="663">
        <v>391</v>
      </c>
      <c r="C24" s="663">
        <v>439</v>
      </c>
      <c r="D24" s="663">
        <v>359</v>
      </c>
      <c r="E24" s="787">
        <v>0</v>
      </c>
      <c r="F24" s="787">
        <v>0</v>
      </c>
      <c r="G24" s="794">
        <v>0</v>
      </c>
    </row>
    <row r="25" spans="1:7" ht="14.4" customHeight="1" x14ac:dyDescent="0.3">
      <c r="A25" s="686" t="s">
        <v>1769</v>
      </c>
      <c r="B25" s="663"/>
      <c r="C25" s="663">
        <v>1442</v>
      </c>
      <c r="D25" s="663">
        <v>2737</v>
      </c>
      <c r="E25" s="787"/>
      <c r="F25" s="787">
        <v>230208.91</v>
      </c>
      <c r="G25" s="794">
        <v>428953.34</v>
      </c>
    </row>
    <row r="26" spans="1:7" ht="14.4" customHeight="1" x14ac:dyDescent="0.3">
      <c r="A26" s="686" t="s">
        <v>1770</v>
      </c>
      <c r="B26" s="663">
        <v>778</v>
      </c>
      <c r="C26" s="663">
        <v>860</v>
      </c>
      <c r="D26" s="663">
        <v>773</v>
      </c>
      <c r="E26" s="787">
        <v>731.12</v>
      </c>
      <c r="F26" s="787">
        <v>505.56</v>
      </c>
      <c r="G26" s="794">
        <v>0</v>
      </c>
    </row>
    <row r="27" spans="1:7" ht="14.4" customHeight="1" x14ac:dyDescent="0.3">
      <c r="A27" s="686" t="s">
        <v>1771</v>
      </c>
      <c r="B27" s="663">
        <v>501</v>
      </c>
      <c r="C27" s="663">
        <v>484</v>
      </c>
      <c r="D27" s="663">
        <v>415</v>
      </c>
      <c r="E27" s="787">
        <v>0</v>
      </c>
      <c r="F27" s="787">
        <v>1827.78</v>
      </c>
      <c r="G27" s="794">
        <v>88.89</v>
      </c>
    </row>
    <row r="28" spans="1:7" ht="14.4" customHeight="1" x14ac:dyDescent="0.3">
      <c r="A28" s="686" t="s">
        <v>3212</v>
      </c>
      <c r="B28" s="663"/>
      <c r="C28" s="663">
        <v>195</v>
      </c>
      <c r="D28" s="663"/>
      <c r="E28" s="787"/>
      <c r="F28" s="787">
        <v>31703.35</v>
      </c>
      <c r="G28" s="794"/>
    </row>
    <row r="29" spans="1:7" ht="14.4" customHeight="1" x14ac:dyDescent="0.3">
      <c r="A29" s="686" t="s">
        <v>1772</v>
      </c>
      <c r="B29" s="663">
        <v>903</v>
      </c>
      <c r="C29" s="663">
        <v>1262</v>
      </c>
      <c r="D29" s="663">
        <v>1533</v>
      </c>
      <c r="E29" s="787">
        <v>84642.249999999985</v>
      </c>
      <c r="F29" s="787">
        <v>127903.37999999998</v>
      </c>
      <c r="G29" s="794">
        <v>171348.89000000007</v>
      </c>
    </row>
    <row r="30" spans="1:7" ht="14.4" customHeight="1" x14ac:dyDescent="0.3">
      <c r="A30" s="686" t="s">
        <v>1773</v>
      </c>
      <c r="B30" s="663">
        <v>225</v>
      </c>
      <c r="C30" s="663">
        <v>1332</v>
      </c>
      <c r="D30" s="663">
        <v>140</v>
      </c>
      <c r="E30" s="787">
        <v>0</v>
      </c>
      <c r="F30" s="787">
        <v>205147.78999999998</v>
      </c>
      <c r="G30" s="794">
        <v>0</v>
      </c>
    </row>
    <row r="31" spans="1:7" ht="14.4" customHeight="1" x14ac:dyDescent="0.3">
      <c r="A31" s="686" t="s">
        <v>3213</v>
      </c>
      <c r="B31" s="663"/>
      <c r="C31" s="663"/>
      <c r="D31" s="663">
        <v>1</v>
      </c>
      <c r="E31" s="787"/>
      <c r="F31" s="787"/>
      <c r="G31" s="794">
        <v>35</v>
      </c>
    </row>
    <row r="32" spans="1:7" ht="14.4" customHeight="1" x14ac:dyDescent="0.3">
      <c r="A32" s="686" t="s">
        <v>1774</v>
      </c>
      <c r="B32" s="663">
        <v>250</v>
      </c>
      <c r="C32" s="663">
        <v>183</v>
      </c>
      <c r="D32" s="663">
        <v>223</v>
      </c>
      <c r="E32" s="787">
        <v>2431.1200000000003</v>
      </c>
      <c r="F32" s="787">
        <v>4133.34</v>
      </c>
      <c r="G32" s="794">
        <v>0</v>
      </c>
    </row>
    <row r="33" spans="1:7" ht="14.4" customHeight="1" x14ac:dyDescent="0.3">
      <c r="A33" s="686" t="s">
        <v>1775</v>
      </c>
      <c r="B33" s="663">
        <v>2370</v>
      </c>
      <c r="C33" s="663">
        <v>1876</v>
      </c>
      <c r="D33" s="663">
        <v>1610</v>
      </c>
      <c r="E33" s="787">
        <v>354905.55999999994</v>
      </c>
      <c r="F33" s="787">
        <v>284199.99</v>
      </c>
      <c r="G33" s="794">
        <v>244536.68000000002</v>
      </c>
    </row>
    <row r="34" spans="1:7" ht="14.4" customHeight="1" x14ac:dyDescent="0.3">
      <c r="A34" s="686" t="s">
        <v>1776</v>
      </c>
      <c r="B34" s="663">
        <v>177</v>
      </c>
      <c r="C34" s="663">
        <v>202</v>
      </c>
      <c r="D34" s="663">
        <v>212</v>
      </c>
      <c r="E34" s="787">
        <v>1849.9999999999998</v>
      </c>
      <c r="F34" s="787">
        <v>1755.56</v>
      </c>
      <c r="G34" s="794">
        <v>1394.4399999999998</v>
      </c>
    </row>
    <row r="35" spans="1:7" ht="14.4" customHeight="1" x14ac:dyDescent="0.3">
      <c r="A35" s="686" t="s">
        <v>1777</v>
      </c>
      <c r="B35" s="663"/>
      <c r="C35" s="663">
        <v>1912</v>
      </c>
      <c r="D35" s="663">
        <v>2587</v>
      </c>
      <c r="E35" s="787"/>
      <c r="F35" s="787">
        <v>303474.47000000015</v>
      </c>
      <c r="G35" s="794">
        <v>445764.44000000006</v>
      </c>
    </row>
    <row r="36" spans="1:7" ht="14.4" customHeight="1" x14ac:dyDescent="0.3">
      <c r="A36" s="686" t="s">
        <v>1781</v>
      </c>
      <c r="B36" s="663"/>
      <c r="C36" s="663"/>
      <c r="D36" s="663">
        <v>606</v>
      </c>
      <c r="E36" s="787"/>
      <c r="F36" s="787"/>
      <c r="G36" s="794">
        <v>13013.330000000002</v>
      </c>
    </row>
    <row r="37" spans="1:7" ht="14.4" customHeight="1" thickBot="1" x14ac:dyDescent="0.35">
      <c r="A37" s="789" t="s">
        <v>1780</v>
      </c>
      <c r="B37" s="669"/>
      <c r="C37" s="669"/>
      <c r="D37" s="669">
        <v>491</v>
      </c>
      <c r="E37" s="788"/>
      <c r="F37" s="788"/>
      <c r="G37" s="795">
        <v>16686.680000000004</v>
      </c>
    </row>
    <row r="38" spans="1:7" ht="14.4" customHeight="1" x14ac:dyDescent="0.3">
      <c r="A38" s="790" t="s">
        <v>3206</v>
      </c>
    </row>
    <row r="39" spans="1:7" ht="14.4" customHeight="1" x14ac:dyDescent="0.3">
      <c r="A39" s="791" t="s">
        <v>3207</v>
      </c>
    </row>
    <row r="40" spans="1:7" ht="14.4" customHeight="1" x14ac:dyDescent="0.3">
      <c r="A40" s="790" t="s">
        <v>3208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9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22.21875" style="254" customWidth="1"/>
    <col min="4" max="4" width="8" style="254" customWidth="1"/>
    <col min="5" max="5" width="50.88671875" style="254" bestFit="1" customWidth="1"/>
    <col min="6" max="7" width="11.109375" style="337" customWidth="1"/>
    <col min="8" max="9" width="9.33203125" style="254" hidden="1" customWidth="1"/>
    <col min="10" max="11" width="11.109375" style="337" customWidth="1"/>
    <col min="12" max="13" width="9.33203125" style="254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3391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467"/>
      <c r="E2" s="255"/>
      <c r="F2" s="358"/>
      <c r="G2" s="358"/>
      <c r="H2" s="255"/>
      <c r="I2" s="255"/>
      <c r="J2" s="358"/>
      <c r="K2" s="358"/>
      <c r="L2" s="255"/>
      <c r="M2" s="255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73305.55</v>
      </c>
      <c r="G3" s="212">
        <f t="shared" si="0"/>
        <v>17206009.969999995</v>
      </c>
      <c r="H3" s="78"/>
      <c r="I3" s="78"/>
      <c r="J3" s="212">
        <f t="shared" si="0"/>
        <v>76803.17</v>
      </c>
      <c r="K3" s="212">
        <f t="shared" si="0"/>
        <v>17878694.039999999</v>
      </c>
      <c r="L3" s="78"/>
      <c r="M3" s="78"/>
      <c r="N3" s="212">
        <f t="shared" si="0"/>
        <v>82630.66</v>
      </c>
      <c r="O3" s="212">
        <f t="shared" si="0"/>
        <v>18531311.760000005</v>
      </c>
      <c r="P3" s="79">
        <f>IF(G3=0,0,O3/G3)</f>
        <v>1.0770255156373136</v>
      </c>
      <c r="Q3" s="213">
        <f>IF(N3=0,0,O3/N3)</f>
        <v>224.26677652096697</v>
      </c>
    </row>
    <row r="4" spans="1:17" ht="14.4" customHeight="1" x14ac:dyDescent="0.3">
      <c r="A4" s="560" t="s">
        <v>119</v>
      </c>
      <c r="B4" s="561" t="s">
        <v>120</v>
      </c>
      <c r="C4" s="562" t="s">
        <v>168</v>
      </c>
      <c r="D4" s="567" t="s">
        <v>90</v>
      </c>
      <c r="E4" s="563" t="s">
        <v>81</v>
      </c>
      <c r="F4" s="564">
        <v>2012</v>
      </c>
      <c r="G4" s="565"/>
      <c r="H4" s="210"/>
      <c r="I4" s="210"/>
      <c r="J4" s="564">
        <v>2013</v>
      </c>
      <c r="K4" s="565"/>
      <c r="L4" s="210"/>
      <c r="M4" s="210"/>
      <c r="N4" s="564">
        <v>2014</v>
      </c>
      <c r="O4" s="565"/>
      <c r="P4" s="566" t="s">
        <v>2</v>
      </c>
      <c r="Q4" s="559" t="s">
        <v>122</v>
      </c>
    </row>
    <row r="5" spans="1:17" ht="14.4" customHeight="1" thickBot="1" x14ac:dyDescent="0.35">
      <c r="A5" s="796"/>
      <c r="B5" s="797"/>
      <c r="C5" s="798"/>
      <c r="D5" s="799"/>
      <c r="E5" s="800"/>
      <c r="F5" s="801" t="s">
        <v>91</v>
      </c>
      <c r="G5" s="802" t="s">
        <v>14</v>
      </c>
      <c r="H5" s="803"/>
      <c r="I5" s="803"/>
      <c r="J5" s="801" t="s">
        <v>91</v>
      </c>
      <c r="K5" s="802" t="s">
        <v>14</v>
      </c>
      <c r="L5" s="803"/>
      <c r="M5" s="803"/>
      <c r="N5" s="801" t="s">
        <v>91</v>
      </c>
      <c r="O5" s="802" t="s">
        <v>14</v>
      </c>
      <c r="P5" s="804"/>
      <c r="Q5" s="805"/>
    </row>
    <row r="6" spans="1:17" ht="14.4" customHeight="1" x14ac:dyDescent="0.3">
      <c r="A6" s="732" t="s">
        <v>3215</v>
      </c>
      <c r="B6" s="733" t="s">
        <v>3216</v>
      </c>
      <c r="C6" s="733" t="s">
        <v>3210</v>
      </c>
      <c r="D6" s="733" t="s">
        <v>3217</v>
      </c>
      <c r="E6" s="733" t="s">
        <v>3218</v>
      </c>
      <c r="F6" s="229">
        <v>20</v>
      </c>
      <c r="G6" s="229">
        <v>6555.56</v>
      </c>
      <c r="H6" s="733">
        <v>1</v>
      </c>
      <c r="I6" s="733">
        <v>327.77800000000002</v>
      </c>
      <c r="J6" s="229"/>
      <c r="K6" s="229"/>
      <c r="L6" s="733"/>
      <c r="M6" s="733"/>
      <c r="N6" s="229"/>
      <c r="O6" s="229"/>
      <c r="P6" s="738"/>
      <c r="Q6" s="746"/>
    </row>
    <row r="7" spans="1:17" ht="14.4" customHeight="1" x14ac:dyDescent="0.3">
      <c r="A7" s="659" t="s">
        <v>3215</v>
      </c>
      <c r="B7" s="660" t="s">
        <v>3216</v>
      </c>
      <c r="C7" s="660" t="s">
        <v>1754</v>
      </c>
      <c r="D7" s="660" t="s">
        <v>3217</v>
      </c>
      <c r="E7" s="660" t="s">
        <v>3218</v>
      </c>
      <c r="F7" s="663"/>
      <c r="G7" s="663"/>
      <c r="H7" s="660"/>
      <c r="I7" s="660"/>
      <c r="J7" s="663">
        <v>1</v>
      </c>
      <c r="K7" s="663">
        <v>327.78</v>
      </c>
      <c r="L7" s="660"/>
      <c r="M7" s="660">
        <v>327.78</v>
      </c>
      <c r="N7" s="663"/>
      <c r="O7" s="663"/>
      <c r="P7" s="676"/>
      <c r="Q7" s="664"/>
    </row>
    <row r="8" spans="1:17" ht="14.4" customHeight="1" x14ac:dyDescent="0.3">
      <c r="A8" s="659" t="s">
        <v>3219</v>
      </c>
      <c r="B8" s="660" t="s">
        <v>3220</v>
      </c>
      <c r="C8" s="660" t="s">
        <v>3210</v>
      </c>
      <c r="D8" s="660" t="s">
        <v>3221</v>
      </c>
      <c r="E8" s="660" t="s">
        <v>3206</v>
      </c>
      <c r="F8" s="663">
        <v>1</v>
      </c>
      <c r="G8" s="663">
        <v>1008</v>
      </c>
      <c r="H8" s="660">
        <v>1</v>
      </c>
      <c r="I8" s="660">
        <v>1008</v>
      </c>
      <c r="J8" s="663">
        <v>9</v>
      </c>
      <c r="K8" s="663">
        <v>9072</v>
      </c>
      <c r="L8" s="660">
        <v>9</v>
      </c>
      <c r="M8" s="660">
        <v>1008</v>
      </c>
      <c r="N8" s="663">
        <v>1</v>
      </c>
      <c r="O8" s="663">
        <v>1008</v>
      </c>
      <c r="P8" s="676">
        <v>1</v>
      </c>
      <c r="Q8" s="664">
        <v>1008</v>
      </c>
    </row>
    <row r="9" spans="1:17" ht="14.4" customHeight="1" x14ac:dyDescent="0.3">
      <c r="A9" s="659" t="s">
        <v>3219</v>
      </c>
      <c r="B9" s="660" t="s">
        <v>3220</v>
      </c>
      <c r="C9" s="660" t="s">
        <v>3210</v>
      </c>
      <c r="D9" s="660" t="s">
        <v>3222</v>
      </c>
      <c r="E9" s="660" t="s">
        <v>3206</v>
      </c>
      <c r="F9" s="663">
        <v>8</v>
      </c>
      <c r="G9" s="663">
        <v>4768</v>
      </c>
      <c r="H9" s="660">
        <v>1</v>
      </c>
      <c r="I9" s="660">
        <v>596</v>
      </c>
      <c r="J9" s="663">
        <v>18</v>
      </c>
      <c r="K9" s="663">
        <v>10728</v>
      </c>
      <c r="L9" s="660">
        <v>2.25</v>
      </c>
      <c r="M9" s="660">
        <v>596</v>
      </c>
      <c r="N9" s="663">
        <v>2</v>
      </c>
      <c r="O9" s="663">
        <v>1192</v>
      </c>
      <c r="P9" s="676">
        <v>0.25</v>
      </c>
      <c r="Q9" s="664">
        <v>596</v>
      </c>
    </row>
    <row r="10" spans="1:17" ht="14.4" customHeight="1" x14ac:dyDescent="0.3">
      <c r="A10" s="659" t="s">
        <v>3219</v>
      </c>
      <c r="B10" s="660" t="s">
        <v>3220</v>
      </c>
      <c r="C10" s="660" t="s">
        <v>3210</v>
      </c>
      <c r="D10" s="660" t="s">
        <v>3223</v>
      </c>
      <c r="E10" s="660" t="s">
        <v>3206</v>
      </c>
      <c r="F10" s="663">
        <v>4</v>
      </c>
      <c r="G10" s="663">
        <v>2664</v>
      </c>
      <c r="H10" s="660">
        <v>1</v>
      </c>
      <c r="I10" s="660">
        <v>666</v>
      </c>
      <c r="J10" s="663">
        <v>2</v>
      </c>
      <c r="K10" s="663">
        <v>1332</v>
      </c>
      <c r="L10" s="660">
        <v>0.5</v>
      </c>
      <c r="M10" s="660">
        <v>666</v>
      </c>
      <c r="N10" s="663">
        <v>1</v>
      </c>
      <c r="O10" s="663">
        <v>666</v>
      </c>
      <c r="P10" s="676">
        <v>0.25</v>
      </c>
      <c r="Q10" s="664">
        <v>666</v>
      </c>
    </row>
    <row r="11" spans="1:17" ht="14.4" customHeight="1" x14ac:dyDescent="0.3">
      <c r="A11" s="659" t="s">
        <v>3219</v>
      </c>
      <c r="B11" s="660" t="s">
        <v>3220</v>
      </c>
      <c r="C11" s="660" t="s">
        <v>3210</v>
      </c>
      <c r="D11" s="660" t="s">
        <v>3224</v>
      </c>
      <c r="E11" s="660" t="s">
        <v>3206</v>
      </c>
      <c r="F11" s="663">
        <v>7</v>
      </c>
      <c r="G11" s="663">
        <v>4144</v>
      </c>
      <c r="H11" s="660">
        <v>1</v>
      </c>
      <c r="I11" s="660">
        <v>592</v>
      </c>
      <c r="J11" s="663"/>
      <c r="K11" s="663"/>
      <c r="L11" s="660"/>
      <c r="M11" s="660"/>
      <c r="N11" s="663"/>
      <c r="O11" s="663"/>
      <c r="P11" s="676"/>
      <c r="Q11" s="664"/>
    </row>
    <row r="12" spans="1:17" ht="14.4" customHeight="1" x14ac:dyDescent="0.3">
      <c r="A12" s="659" t="s">
        <v>3219</v>
      </c>
      <c r="B12" s="660" t="s">
        <v>3220</v>
      </c>
      <c r="C12" s="660" t="s">
        <v>3210</v>
      </c>
      <c r="D12" s="660" t="s">
        <v>3225</v>
      </c>
      <c r="E12" s="660" t="s">
        <v>3206</v>
      </c>
      <c r="F12" s="663">
        <v>37</v>
      </c>
      <c r="G12" s="663">
        <v>20757</v>
      </c>
      <c r="H12" s="660">
        <v>1</v>
      </c>
      <c r="I12" s="660">
        <v>561</v>
      </c>
      <c r="J12" s="663">
        <v>40</v>
      </c>
      <c r="K12" s="663">
        <v>22440</v>
      </c>
      <c r="L12" s="660">
        <v>1.0810810810810811</v>
      </c>
      <c r="M12" s="660">
        <v>561</v>
      </c>
      <c r="N12" s="663">
        <v>36</v>
      </c>
      <c r="O12" s="663">
        <v>20196</v>
      </c>
      <c r="P12" s="676">
        <v>0.97297297297297303</v>
      </c>
      <c r="Q12" s="664">
        <v>561</v>
      </c>
    </row>
    <row r="13" spans="1:17" ht="14.4" customHeight="1" x14ac:dyDescent="0.3">
      <c r="A13" s="659" t="s">
        <v>3219</v>
      </c>
      <c r="B13" s="660" t="s">
        <v>3220</v>
      </c>
      <c r="C13" s="660" t="s">
        <v>3210</v>
      </c>
      <c r="D13" s="660" t="s">
        <v>3226</v>
      </c>
      <c r="E13" s="660" t="s">
        <v>3206</v>
      </c>
      <c r="F13" s="663">
        <v>31</v>
      </c>
      <c r="G13" s="663">
        <v>16089</v>
      </c>
      <c r="H13" s="660">
        <v>1</v>
      </c>
      <c r="I13" s="660">
        <v>519</v>
      </c>
      <c r="J13" s="663">
        <v>34</v>
      </c>
      <c r="K13" s="663">
        <v>17646</v>
      </c>
      <c r="L13" s="660">
        <v>1.096774193548387</v>
      </c>
      <c r="M13" s="660">
        <v>519</v>
      </c>
      <c r="N13" s="663">
        <v>34</v>
      </c>
      <c r="O13" s="663">
        <v>17646</v>
      </c>
      <c r="P13" s="676">
        <v>1.096774193548387</v>
      </c>
      <c r="Q13" s="664">
        <v>519</v>
      </c>
    </row>
    <row r="14" spans="1:17" ht="14.4" customHeight="1" x14ac:dyDescent="0.3">
      <c r="A14" s="659" t="s">
        <v>3219</v>
      </c>
      <c r="B14" s="660" t="s">
        <v>3220</v>
      </c>
      <c r="C14" s="660" t="s">
        <v>3210</v>
      </c>
      <c r="D14" s="660" t="s">
        <v>3227</v>
      </c>
      <c r="E14" s="660" t="s">
        <v>3206</v>
      </c>
      <c r="F14" s="663">
        <v>11</v>
      </c>
      <c r="G14" s="663">
        <v>3531</v>
      </c>
      <c r="H14" s="660">
        <v>1</v>
      </c>
      <c r="I14" s="660">
        <v>321</v>
      </c>
      <c r="J14" s="663">
        <v>26</v>
      </c>
      <c r="K14" s="663">
        <v>8346</v>
      </c>
      <c r="L14" s="660">
        <v>2.3636363636363638</v>
      </c>
      <c r="M14" s="660">
        <v>321</v>
      </c>
      <c r="N14" s="663">
        <v>24</v>
      </c>
      <c r="O14" s="663">
        <v>7704</v>
      </c>
      <c r="P14" s="676">
        <v>2.1818181818181817</v>
      </c>
      <c r="Q14" s="664">
        <v>321</v>
      </c>
    </row>
    <row r="15" spans="1:17" ht="14.4" customHeight="1" x14ac:dyDescent="0.3">
      <c r="A15" s="659" t="s">
        <v>3219</v>
      </c>
      <c r="B15" s="660" t="s">
        <v>3220</v>
      </c>
      <c r="C15" s="660" t="s">
        <v>3210</v>
      </c>
      <c r="D15" s="660" t="s">
        <v>3228</v>
      </c>
      <c r="E15" s="660" t="s">
        <v>3206</v>
      </c>
      <c r="F15" s="663">
        <v>8</v>
      </c>
      <c r="G15" s="663">
        <v>2256</v>
      </c>
      <c r="H15" s="660">
        <v>1</v>
      </c>
      <c r="I15" s="660">
        <v>282</v>
      </c>
      <c r="J15" s="663">
        <v>7</v>
      </c>
      <c r="K15" s="663">
        <v>1974</v>
      </c>
      <c r="L15" s="660">
        <v>0.875</v>
      </c>
      <c r="M15" s="660">
        <v>282</v>
      </c>
      <c r="N15" s="663">
        <v>5</v>
      </c>
      <c r="O15" s="663">
        <v>1410</v>
      </c>
      <c r="P15" s="676">
        <v>0.625</v>
      </c>
      <c r="Q15" s="664">
        <v>282</v>
      </c>
    </row>
    <row r="16" spans="1:17" ht="14.4" customHeight="1" x14ac:dyDescent="0.3">
      <c r="A16" s="659" t="s">
        <v>3219</v>
      </c>
      <c r="B16" s="660" t="s">
        <v>3220</v>
      </c>
      <c r="C16" s="660" t="s">
        <v>3210</v>
      </c>
      <c r="D16" s="660" t="s">
        <v>3229</v>
      </c>
      <c r="E16" s="660" t="s">
        <v>3206</v>
      </c>
      <c r="F16" s="663">
        <v>2</v>
      </c>
      <c r="G16" s="663">
        <v>1358</v>
      </c>
      <c r="H16" s="660">
        <v>1</v>
      </c>
      <c r="I16" s="660">
        <v>679</v>
      </c>
      <c r="J16" s="663">
        <v>2</v>
      </c>
      <c r="K16" s="663">
        <v>1358</v>
      </c>
      <c r="L16" s="660">
        <v>1</v>
      </c>
      <c r="M16" s="660">
        <v>679</v>
      </c>
      <c r="N16" s="663">
        <v>2</v>
      </c>
      <c r="O16" s="663">
        <v>1358</v>
      </c>
      <c r="P16" s="676">
        <v>1</v>
      </c>
      <c r="Q16" s="664">
        <v>679</v>
      </c>
    </row>
    <row r="17" spans="1:17" ht="14.4" customHeight="1" x14ac:dyDescent="0.3">
      <c r="A17" s="659" t="s">
        <v>3219</v>
      </c>
      <c r="B17" s="660" t="s">
        <v>3220</v>
      </c>
      <c r="C17" s="660" t="s">
        <v>3210</v>
      </c>
      <c r="D17" s="660" t="s">
        <v>3230</v>
      </c>
      <c r="E17" s="660" t="s">
        <v>3206</v>
      </c>
      <c r="F17" s="663">
        <v>1</v>
      </c>
      <c r="G17" s="663">
        <v>929</v>
      </c>
      <c r="H17" s="660">
        <v>1</v>
      </c>
      <c r="I17" s="660">
        <v>929</v>
      </c>
      <c r="J17" s="663">
        <v>3</v>
      </c>
      <c r="K17" s="663">
        <v>2787</v>
      </c>
      <c r="L17" s="660">
        <v>3</v>
      </c>
      <c r="M17" s="660">
        <v>929</v>
      </c>
      <c r="N17" s="663"/>
      <c r="O17" s="663"/>
      <c r="P17" s="676"/>
      <c r="Q17" s="664"/>
    </row>
    <row r="18" spans="1:17" ht="14.4" customHeight="1" x14ac:dyDescent="0.3">
      <c r="A18" s="659" t="s">
        <v>3219</v>
      </c>
      <c r="B18" s="660" t="s">
        <v>3220</v>
      </c>
      <c r="C18" s="660" t="s">
        <v>3210</v>
      </c>
      <c r="D18" s="660" t="s">
        <v>3231</v>
      </c>
      <c r="E18" s="660" t="s">
        <v>3206</v>
      </c>
      <c r="F18" s="663">
        <v>2</v>
      </c>
      <c r="G18" s="663">
        <v>3480</v>
      </c>
      <c r="H18" s="660">
        <v>1</v>
      </c>
      <c r="I18" s="660">
        <v>1740</v>
      </c>
      <c r="J18" s="663"/>
      <c r="K18" s="663"/>
      <c r="L18" s="660"/>
      <c r="M18" s="660"/>
      <c r="N18" s="663">
        <v>1</v>
      </c>
      <c r="O18" s="663">
        <v>1740</v>
      </c>
      <c r="P18" s="676">
        <v>0.5</v>
      </c>
      <c r="Q18" s="664">
        <v>1740</v>
      </c>
    </row>
    <row r="19" spans="1:17" ht="14.4" customHeight="1" x14ac:dyDescent="0.3">
      <c r="A19" s="659" t="s">
        <v>3219</v>
      </c>
      <c r="B19" s="660" t="s">
        <v>3220</v>
      </c>
      <c r="C19" s="660" t="s">
        <v>3210</v>
      </c>
      <c r="D19" s="660" t="s">
        <v>3232</v>
      </c>
      <c r="E19" s="660" t="s">
        <v>3206</v>
      </c>
      <c r="F19" s="663">
        <v>3</v>
      </c>
      <c r="G19" s="663">
        <v>6072</v>
      </c>
      <c r="H19" s="660">
        <v>1</v>
      </c>
      <c r="I19" s="660">
        <v>2024</v>
      </c>
      <c r="J19" s="663"/>
      <c r="K19" s="663"/>
      <c r="L19" s="660"/>
      <c r="M19" s="660"/>
      <c r="N19" s="663">
        <v>1</v>
      </c>
      <c r="O19" s="663">
        <v>2024</v>
      </c>
      <c r="P19" s="676">
        <v>0.33333333333333331</v>
      </c>
      <c r="Q19" s="664">
        <v>2024</v>
      </c>
    </row>
    <row r="20" spans="1:17" ht="14.4" customHeight="1" x14ac:dyDescent="0.3">
      <c r="A20" s="659" t="s">
        <v>3219</v>
      </c>
      <c r="B20" s="660" t="s">
        <v>3220</v>
      </c>
      <c r="C20" s="660" t="s">
        <v>3210</v>
      </c>
      <c r="D20" s="660" t="s">
        <v>3233</v>
      </c>
      <c r="E20" s="660" t="s">
        <v>3206</v>
      </c>
      <c r="F20" s="663">
        <v>8</v>
      </c>
      <c r="G20" s="663">
        <v>28432</v>
      </c>
      <c r="H20" s="660">
        <v>1</v>
      </c>
      <c r="I20" s="660">
        <v>3554</v>
      </c>
      <c r="J20" s="663">
        <v>4</v>
      </c>
      <c r="K20" s="663">
        <v>14216</v>
      </c>
      <c r="L20" s="660">
        <v>0.5</v>
      </c>
      <c r="M20" s="660">
        <v>3554</v>
      </c>
      <c r="N20" s="663">
        <v>2</v>
      </c>
      <c r="O20" s="663">
        <v>7108</v>
      </c>
      <c r="P20" s="676">
        <v>0.25</v>
      </c>
      <c r="Q20" s="664">
        <v>3554</v>
      </c>
    </row>
    <row r="21" spans="1:17" ht="14.4" customHeight="1" x14ac:dyDescent="0.3">
      <c r="A21" s="659" t="s">
        <v>3219</v>
      </c>
      <c r="B21" s="660" t="s">
        <v>3220</v>
      </c>
      <c r="C21" s="660" t="s">
        <v>3210</v>
      </c>
      <c r="D21" s="660" t="s">
        <v>3234</v>
      </c>
      <c r="E21" s="660" t="s">
        <v>3206</v>
      </c>
      <c r="F21" s="663">
        <v>3</v>
      </c>
      <c r="G21" s="663">
        <v>10851</v>
      </c>
      <c r="H21" s="660">
        <v>1</v>
      </c>
      <c r="I21" s="660">
        <v>3617</v>
      </c>
      <c r="J21" s="663">
        <v>4</v>
      </c>
      <c r="K21" s="663">
        <v>14468</v>
      </c>
      <c r="L21" s="660">
        <v>1.3333333333333333</v>
      </c>
      <c r="M21" s="660">
        <v>3617</v>
      </c>
      <c r="N21" s="663">
        <v>2</v>
      </c>
      <c r="O21" s="663">
        <v>7234</v>
      </c>
      <c r="P21" s="676">
        <v>0.66666666666666663</v>
      </c>
      <c r="Q21" s="664">
        <v>3617</v>
      </c>
    </row>
    <row r="22" spans="1:17" ht="14.4" customHeight="1" x14ac:dyDescent="0.3">
      <c r="A22" s="659" t="s">
        <v>3219</v>
      </c>
      <c r="B22" s="660" t="s">
        <v>3220</v>
      </c>
      <c r="C22" s="660" t="s">
        <v>3210</v>
      </c>
      <c r="D22" s="660" t="s">
        <v>3235</v>
      </c>
      <c r="E22" s="660" t="s">
        <v>3206</v>
      </c>
      <c r="F22" s="663">
        <v>2</v>
      </c>
      <c r="G22" s="663">
        <v>2702</v>
      </c>
      <c r="H22" s="660">
        <v>1</v>
      </c>
      <c r="I22" s="660">
        <v>1351</v>
      </c>
      <c r="J22" s="663">
        <v>2</v>
      </c>
      <c r="K22" s="663">
        <v>2702</v>
      </c>
      <c r="L22" s="660">
        <v>1</v>
      </c>
      <c r="M22" s="660">
        <v>1351</v>
      </c>
      <c r="N22" s="663">
        <v>3</v>
      </c>
      <c r="O22" s="663">
        <v>4053</v>
      </c>
      <c r="P22" s="676">
        <v>1.5</v>
      </c>
      <c r="Q22" s="664">
        <v>1351</v>
      </c>
    </row>
    <row r="23" spans="1:17" ht="14.4" customHeight="1" x14ac:dyDescent="0.3">
      <c r="A23" s="659" t="s">
        <v>3219</v>
      </c>
      <c r="B23" s="660" t="s">
        <v>3220</v>
      </c>
      <c r="C23" s="660" t="s">
        <v>3210</v>
      </c>
      <c r="D23" s="660" t="s">
        <v>3236</v>
      </c>
      <c r="E23" s="660" t="s">
        <v>3206</v>
      </c>
      <c r="F23" s="663">
        <v>2</v>
      </c>
      <c r="G23" s="663">
        <v>328</v>
      </c>
      <c r="H23" s="660">
        <v>1</v>
      </c>
      <c r="I23" s="660">
        <v>164</v>
      </c>
      <c r="J23" s="663"/>
      <c r="K23" s="663"/>
      <c r="L23" s="660"/>
      <c r="M23" s="660"/>
      <c r="N23" s="663">
        <v>3</v>
      </c>
      <c r="O23" s="663">
        <v>492</v>
      </c>
      <c r="P23" s="676">
        <v>1.5</v>
      </c>
      <c r="Q23" s="664">
        <v>164</v>
      </c>
    </row>
    <row r="24" spans="1:17" ht="14.4" customHeight="1" x14ac:dyDescent="0.3">
      <c r="A24" s="659" t="s">
        <v>3219</v>
      </c>
      <c r="B24" s="660" t="s">
        <v>3220</v>
      </c>
      <c r="C24" s="660" t="s">
        <v>3210</v>
      </c>
      <c r="D24" s="660" t="s">
        <v>3237</v>
      </c>
      <c r="E24" s="660" t="s">
        <v>3206</v>
      </c>
      <c r="F24" s="663">
        <v>2</v>
      </c>
      <c r="G24" s="663">
        <v>450</v>
      </c>
      <c r="H24" s="660">
        <v>1</v>
      </c>
      <c r="I24" s="660">
        <v>225</v>
      </c>
      <c r="J24" s="663">
        <v>4</v>
      </c>
      <c r="K24" s="663">
        <v>900</v>
      </c>
      <c r="L24" s="660">
        <v>2</v>
      </c>
      <c r="M24" s="660">
        <v>225</v>
      </c>
      <c r="N24" s="663"/>
      <c r="O24" s="663"/>
      <c r="P24" s="676"/>
      <c r="Q24" s="664"/>
    </row>
    <row r="25" spans="1:17" ht="14.4" customHeight="1" x14ac:dyDescent="0.3">
      <c r="A25" s="659" t="s">
        <v>3219</v>
      </c>
      <c r="B25" s="660" t="s">
        <v>3220</v>
      </c>
      <c r="C25" s="660" t="s">
        <v>3210</v>
      </c>
      <c r="D25" s="660" t="s">
        <v>3238</v>
      </c>
      <c r="E25" s="660" t="s">
        <v>3206</v>
      </c>
      <c r="F25" s="663">
        <v>1</v>
      </c>
      <c r="G25" s="663">
        <v>587</v>
      </c>
      <c r="H25" s="660">
        <v>1</v>
      </c>
      <c r="I25" s="660">
        <v>587</v>
      </c>
      <c r="J25" s="663">
        <v>1</v>
      </c>
      <c r="K25" s="663">
        <v>587</v>
      </c>
      <c r="L25" s="660">
        <v>1</v>
      </c>
      <c r="M25" s="660">
        <v>587</v>
      </c>
      <c r="N25" s="663">
        <v>0</v>
      </c>
      <c r="O25" s="663">
        <v>0</v>
      </c>
      <c r="P25" s="676">
        <v>0</v>
      </c>
      <c r="Q25" s="664"/>
    </row>
    <row r="26" spans="1:17" ht="14.4" customHeight="1" x14ac:dyDescent="0.3">
      <c r="A26" s="659" t="s">
        <v>3219</v>
      </c>
      <c r="B26" s="660" t="s">
        <v>3220</v>
      </c>
      <c r="C26" s="660" t="s">
        <v>3210</v>
      </c>
      <c r="D26" s="660" t="s">
        <v>3239</v>
      </c>
      <c r="E26" s="660" t="s">
        <v>3206</v>
      </c>
      <c r="F26" s="663">
        <v>2</v>
      </c>
      <c r="G26" s="663">
        <v>8718</v>
      </c>
      <c r="H26" s="660">
        <v>1</v>
      </c>
      <c r="I26" s="660">
        <v>4359</v>
      </c>
      <c r="J26" s="663">
        <v>3</v>
      </c>
      <c r="K26" s="663">
        <v>13077</v>
      </c>
      <c r="L26" s="660">
        <v>1.5</v>
      </c>
      <c r="M26" s="660">
        <v>4359</v>
      </c>
      <c r="N26" s="663">
        <v>2</v>
      </c>
      <c r="O26" s="663">
        <v>8718</v>
      </c>
      <c r="P26" s="676">
        <v>1</v>
      </c>
      <c r="Q26" s="664">
        <v>4359</v>
      </c>
    </row>
    <row r="27" spans="1:17" ht="14.4" customHeight="1" x14ac:dyDescent="0.3">
      <c r="A27" s="659" t="s">
        <v>3219</v>
      </c>
      <c r="B27" s="660" t="s">
        <v>3220</v>
      </c>
      <c r="C27" s="660" t="s">
        <v>3210</v>
      </c>
      <c r="D27" s="660" t="s">
        <v>3240</v>
      </c>
      <c r="E27" s="660" t="s">
        <v>3206</v>
      </c>
      <c r="F27" s="663">
        <v>1</v>
      </c>
      <c r="G27" s="663">
        <v>1107</v>
      </c>
      <c r="H27" s="660">
        <v>1</v>
      </c>
      <c r="I27" s="660">
        <v>1107</v>
      </c>
      <c r="J27" s="663"/>
      <c r="K27" s="663"/>
      <c r="L27" s="660"/>
      <c r="M27" s="660"/>
      <c r="N27" s="663"/>
      <c r="O27" s="663"/>
      <c r="P27" s="676"/>
      <c r="Q27" s="664"/>
    </row>
    <row r="28" spans="1:17" ht="14.4" customHeight="1" x14ac:dyDescent="0.3">
      <c r="A28" s="659" t="s">
        <v>3219</v>
      </c>
      <c r="B28" s="660" t="s">
        <v>3220</v>
      </c>
      <c r="C28" s="660" t="s">
        <v>3210</v>
      </c>
      <c r="D28" s="660" t="s">
        <v>3241</v>
      </c>
      <c r="E28" s="660" t="s">
        <v>3206</v>
      </c>
      <c r="F28" s="663">
        <v>111</v>
      </c>
      <c r="G28" s="663">
        <v>111888</v>
      </c>
      <c r="H28" s="660">
        <v>1</v>
      </c>
      <c r="I28" s="660">
        <v>1008</v>
      </c>
      <c r="J28" s="663">
        <v>115</v>
      </c>
      <c r="K28" s="663">
        <v>115920</v>
      </c>
      <c r="L28" s="660">
        <v>1.0360360360360361</v>
      </c>
      <c r="M28" s="660">
        <v>1008</v>
      </c>
      <c r="N28" s="663">
        <v>148</v>
      </c>
      <c r="O28" s="663">
        <v>149184</v>
      </c>
      <c r="P28" s="676">
        <v>1.3333333333333333</v>
      </c>
      <c r="Q28" s="664">
        <v>1008</v>
      </c>
    </row>
    <row r="29" spans="1:17" ht="14.4" customHeight="1" x14ac:dyDescent="0.3">
      <c r="A29" s="659" t="s">
        <v>3219</v>
      </c>
      <c r="B29" s="660" t="s">
        <v>3220</v>
      </c>
      <c r="C29" s="660" t="s">
        <v>3210</v>
      </c>
      <c r="D29" s="660" t="s">
        <v>3242</v>
      </c>
      <c r="E29" s="660" t="s">
        <v>3206</v>
      </c>
      <c r="F29" s="663">
        <v>2</v>
      </c>
      <c r="G29" s="663">
        <v>1406</v>
      </c>
      <c r="H29" s="660">
        <v>1</v>
      </c>
      <c r="I29" s="660">
        <v>703</v>
      </c>
      <c r="J29" s="663">
        <v>2</v>
      </c>
      <c r="K29" s="663">
        <v>1406</v>
      </c>
      <c r="L29" s="660">
        <v>1</v>
      </c>
      <c r="M29" s="660">
        <v>703</v>
      </c>
      <c r="N29" s="663"/>
      <c r="O29" s="663"/>
      <c r="P29" s="676"/>
      <c r="Q29" s="664"/>
    </row>
    <row r="30" spans="1:17" ht="14.4" customHeight="1" x14ac:dyDescent="0.3">
      <c r="A30" s="659" t="s">
        <v>3219</v>
      </c>
      <c r="B30" s="660" t="s">
        <v>3220</v>
      </c>
      <c r="C30" s="660" t="s">
        <v>3210</v>
      </c>
      <c r="D30" s="660" t="s">
        <v>3243</v>
      </c>
      <c r="E30" s="660" t="s">
        <v>3206</v>
      </c>
      <c r="F30" s="663"/>
      <c r="G30" s="663"/>
      <c r="H30" s="660"/>
      <c r="I30" s="660"/>
      <c r="J30" s="663">
        <v>1</v>
      </c>
      <c r="K30" s="663">
        <v>867</v>
      </c>
      <c r="L30" s="660"/>
      <c r="M30" s="660">
        <v>867</v>
      </c>
      <c r="N30" s="663"/>
      <c r="O30" s="663"/>
      <c r="P30" s="676"/>
      <c r="Q30" s="664"/>
    </row>
    <row r="31" spans="1:17" ht="14.4" customHeight="1" x14ac:dyDescent="0.3">
      <c r="A31" s="659" t="s">
        <v>3219</v>
      </c>
      <c r="B31" s="660" t="s">
        <v>3220</v>
      </c>
      <c r="C31" s="660" t="s">
        <v>3210</v>
      </c>
      <c r="D31" s="660" t="s">
        <v>3244</v>
      </c>
      <c r="E31" s="660" t="s">
        <v>3206</v>
      </c>
      <c r="F31" s="663"/>
      <c r="G31" s="663"/>
      <c r="H31" s="660"/>
      <c r="I31" s="660"/>
      <c r="J31" s="663">
        <v>1</v>
      </c>
      <c r="K31" s="663">
        <v>519</v>
      </c>
      <c r="L31" s="660"/>
      <c r="M31" s="660">
        <v>519</v>
      </c>
      <c r="N31" s="663">
        <v>0</v>
      </c>
      <c r="O31" s="663">
        <v>0</v>
      </c>
      <c r="P31" s="676"/>
      <c r="Q31" s="664"/>
    </row>
    <row r="32" spans="1:17" ht="14.4" customHeight="1" x14ac:dyDescent="0.3">
      <c r="A32" s="659" t="s">
        <v>3219</v>
      </c>
      <c r="B32" s="660" t="s">
        <v>3216</v>
      </c>
      <c r="C32" s="660" t="s">
        <v>3210</v>
      </c>
      <c r="D32" s="660" t="s">
        <v>3245</v>
      </c>
      <c r="E32" s="660" t="s">
        <v>3246</v>
      </c>
      <c r="F32" s="663"/>
      <c r="G32" s="663"/>
      <c r="H32" s="660"/>
      <c r="I32" s="660"/>
      <c r="J32" s="663">
        <v>2</v>
      </c>
      <c r="K32" s="663">
        <v>211.11</v>
      </c>
      <c r="L32" s="660"/>
      <c r="M32" s="660">
        <v>105.55500000000001</v>
      </c>
      <c r="N32" s="663">
        <v>2</v>
      </c>
      <c r="O32" s="663">
        <v>211.12</v>
      </c>
      <c r="P32" s="676"/>
      <c r="Q32" s="664">
        <v>105.56</v>
      </c>
    </row>
    <row r="33" spans="1:17" ht="14.4" customHeight="1" x14ac:dyDescent="0.3">
      <c r="A33" s="659" t="s">
        <v>3219</v>
      </c>
      <c r="B33" s="660" t="s">
        <v>3216</v>
      </c>
      <c r="C33" s="660" t="s">
        <v>3210</v>
      </c>
      <c r="D33" s="660" t="s">
        <v>3247</v>
      </c>
      <c r="E33" s="660" t="s">
        <v>3248</v>
      </c>
      <c r="F33" s="663">
        <v>498</v>
      </c>
      <c r="G33" s="663">
        <v>38733.339999999997</v>
      </c>
      <c r="H33" s="660">
        <v>1</v>
      </c>
      <c r="I33" s="660">
        <v>77.777791164658623</v>
      </c>
      <c r="J33" s="663">
        <v>462</v>
      </c>
      <c r="K33" s="663">
        <v>35933.339999999997</v>
      </c>
      <c r="L33" s="660">
        <v>0.92771085581568746</v>
      </c>
      <c r="M33" s="660">
        <v>77.777792207792203</v>
      </c>
      <c r="N33" s="663">
        <v>399</v>
      </c>
      <c r="O33" s="663">
        <v>31033.339999999997</v>
      </c>
      <c r="P33" s="676">
        <v>0.80120485349314052</v>
      </c>
      <c r="Q33" s="664">
        <v>77.777794486215527</v>
      </c>
    </row>
    <row r="34" spans="1:17" ht="14.4" customHeight="1" x14ac:dyDescent="0.3">
      <c r="A34" s="659" t="s">
        <v>3219</v>
      </c>
      <c r="B34" s="660" t="s">
        <v>3216</v>
      </c>
      <c r="C34" s="660" t="s">
        <v>3210</v>
      </c>
      <c r="D34" s="660" t="s">
        <v>3249</v>
      </c>
      <c r="E34" s="660" t="s">
        <v>3250</v>
      </c>
      <c r="F34" s="663">
        <v>87</v>
      </c>
      <c r="G34" s="663">
        <v>21750</v>
      </c>
      <c r="H34" s="660">
        <v>1</v>
      </c>
      <c r="I34" s="660">
        <v>250</v>
      </c>
      <c r="J34" s="663">
        <v>87</v>
      </c>
      <c r="K34" s="663">
        <v>21750</v>
      </c>
      <c r="L34" s="660">
        <v>1</v>
      </c>
      <c r="M34" s="660">
        <v>250</v>
      </c>
      <c r="N34" s="663">
        <v>76</v>
      </c>
      <c r="O34" s="663">
        <v>19000</v>
      </c>
      <c r="P34" s="676">
        <v>0.87356321839080464</v>
      </c>
      <c r="Q34" s="664">
        <v>250</v>
      </c>
    </row>
    <row r="35" spans="1:17" ht="14.4" customHeight="1" x14ac:dyDescent="0.3">
      <c r="A35" s="659" t="s">
        <v>3219</v>
      </c>
      <c r="B35" s="660" t="s">
        <v>3216</v>
      </c>
      <c r="C35" s="660" t="s">
        <v>3210</v>
      </c>
      <c r="D35" s="660" t="s">
        <v>3251</v>
      </c>
      <c r="E35" s="660" t="s">
        <v>3252</v>
      </c>
      <c r="F35" s="663"/>
      <c r="G35" s="663"/>
      <c r="H35" s="660"/>
      <c r="I35" s="660"/>
      <c r="J35" s="663">
        <v>1</v>
      </c>
      <c r="K35" s="663">
        <v>300</v>
      </c>
      <c r="L35" s="660"/>
      <c r="M35" s="660">
        <v>300</v>
      </c>
      <c r="N35" s="663"/>
      <c r="O35" s="663"/>
      <c r="P35" s="676"/>
      <c r="Q35" s="664"/>
    </row>
    <row r="36" spans="1:17" ht="14.4" customHeight="1" x14ac:dyDescent="0.3">
      <c r="A36" s="659" t="s">
        <v>3219</v>
      </c>
      <c r="B36" s="660" t="s">
        <v>3216</v>
      </c>
      <c r="C36" s="660" t="s">
        <v>3210</v>
      </c>
      <c r="D36" s="660" t="s">
        <v>3253</v>
      </c>
      <c r="E36" s="660" t="s">
        <v>3254</v>
      </c>
      <c r="F36" s="663">
        <v>3342</v>
      </c>
      <c r="G36" s="663">
        <v>371333.33999999997</v>
      </c>
      <c r="H36" s="660">
        <v>1</v>
      </c>
      <c r="I36" s="660">
        <v>111.11111310592459</v>
      </c>
      <c r="J36" s="663">
        <v>3990</v>
      </c>
      <c r="K36" s="663">
        <v>443333.32</v>
      </c>
      <c r="L36" s="660">
        <v>1.1938958133950484</v>
      </c>
      <c r="M36" s="660">
        <v>111.11110776942355</v>
      </c>
      <c r="N36" s="663">
        <v>4293</v>
      </c>
      <c r="O36" s="663">
        <v>476999.99999999994</v>
      </c>
      <c r="P36" s="676">
        <v>1.2845601205644501</v>
      </c>
      <c r="Q36" s="664">
        <v>111.1111111111111</v>
      </c>
    </row>
    <row r="37" spans="1:17" ht="14.4" customHeight="1" x14ac:dyDescent="0.3">
      <c r="A37" s="659" t="s">
        <v>3219</v>
      </c>
      <c r="B37" s="660" t="s">
        <v>3216</v>
      </c>
      <c r="C37" s="660" t="s">
        <v>3210</v>
      </c>
      <c r="D37" s="660" t="s">
        <v>3255</v>
      </c>
      <c r="E37" s="660" t="s">
        <v>3256</v>
      </c>
      <c r="F37" s="663">
        <v>5</v>
      </c>
      <c r="G37" s="663">
        <v>1750</v>
      </c>
      <c r="H37" s="660">
        <v>1</v>
      </c>
      <c r="I37" s="660">
        <v>350</v>
      </c>
      <c r="J37" s="663">
        <v>12</v>
      </c>
      <c r="K37" s="663">
        <v>4200</v>
      </c>
      <c r="L37" s="660">
        <v>2.4</v>
      </c>
      <c r="M37" s="660">
        <v>350</v>
      </c>
      <c r="N37" s="663">
        <v>7</v>
      </c>
      <c r="O37" s="663">
        <v>2450</v>
      </c>
      <c r="P37" s="676">
        <v>1.4</v>
      </c>
      <c r="Q37" s="664">
        <v>350</v>
      </c>
    </row>
    <row r="38" spans="1:17" ht="14.4" customHeight="1" x14ac:dyDescent="0.3">
      <c r="A38" s="659" t="s">
        <v>3219</v>
      </c>
      <c r="B38" s="660" t="s">
        <v>3216</v>
      </c>
      <c r="C38" s="660" t="s">
        <v>3210</v>
      </c>
      <c r="D38" s="660" t="s">
        <v>3257</v>
      </c>
      <c r="E38" s="660" t="s">
        <v>3258</v>
      </c>
      <c r="F38" s="663">
        <v>139</v>
      </c>
      <c r="G38" s="663">
        <v>33977.78</v>
      </c>
      <c r="H38" s="660">
        <v>1</v>
      </c>
      <c r="I38" s="660">
        <v>244.44446043165468</v>
      </c>
      <c r="J38" s="663">
        <v>95</v>
      </c>
      <c r="K38" s="663">
        <v>23222.22</v>
      </c>
      <c r="L38" s="660">
        <v>0.68345312730849406</v>
      </c>
      <c r="M38" s="660">
        <v>244.44442105263158</v>
      </c>
      <c r="N38" s="663">
        <v>43</v>
      </c>
      <c r="O38" s="663">
        <v>11146.67</v>
      </c>
      <c r="P38" s="676">
        <v>0.32805763060447152</v>
      </c>
      <c r="Q38" s="664">
        <v>259.22488372093022</v>
      </c>
    </row>
    <row r="39" spans="1:17" ht="14.4" customHeight="1" x14ac:dyDescent="0.3">
      <c r="A39" s="659" t="s">
        <v>3219</v>
      </c>
      <c r="B39" s="660" t="s">
        <v>3216</v>
      </c>
      <c r="C39" s="660" t="s">
        <v>3210</v>
      </c>
      <c r="D39" s="660" t="s">
        <v>3259</v>
      </c>
      <c r="E39" s="660" t="s">
        <v>3260</v>
      </c>
      <c r="F39" s="663">
        <v>7</v>
      </c>
      <c r="G39" s="663">
        <v>2061.11</v>
      </c>
      <c r="H39" s="660">
        <v>1</v>
      </c>
      <c r="I39" s="660">
        <v>294.44428571428574</v>
      </c>
      <c r="J39" s="663">
        <v>6</v>
      </c>
      <c r="K39" s="663">
        <v>1766.6599999999999</v>
      </c>
      <c r="L39" s="660">
        <v>0.85714008471163583</v>
      </c>
      <c r="M39" s="660">
        <v>294.44333333333333</v>
      </c>
      <c r="N39" s="663">
        <v>2</v>
      </c>
      <c r="O39" s="663">
        <v>588.89</v>
      </c>
      <c r="P39" s="676">
        <v>0.28571497882209096</v>
      </c>
      <c r="Q39" s="664">
        <v>294.44499999999999</v>
      </c>
    </row>
    <row r="40" spans="1:17" ht="14.4" customHeight="1" x14ac:dyDescent="0.3">
      <c r="A40" s="659" t="s">
        <v>3219</v>
      </c>
      <c r="B40" s="660" t="s">
        <v>3216</v>
      </c>
      <c r="C40" s="660" t="s">
        <v>3210</v>
      </c>
      <c r="D40" s="660" t="s">
        <v>3261</v>
      </c>
      <c r="E40" s="660" t="s">
        <v>3262</v>
      </c>
      <c r="F40" s="663">
        <v>2267</v>
      </c>
      <c r="G40" s="663">
        <v>423173.33000000007</v>
      </c>
      <c r="H40" s="660">
        <v>1</v>
      </c>
      <c r="I40" s="660">
        <v>186.6666651962947</v>
      </c>
      <c r="J40" s="663">
        <v>1977</v>
      </c>
      <c r="K40" s="663">
        <v>369040</v>
      </c>
      <c r="L40" s="660">
        <v>0.8720776425111666</v>
      </c>
      <c r="M40" s="660">
        <v>186.66666666666666</v>
      </c>
      <c r="N40" s="663">
        <v>2382</v>
      </c>
      <c r="O40" s="663">
        <v>444640</v>
      </c>
      <c r="P40" s="676">
        <v>1.0507278424186135</v>
      </c>
      <c r="Q40" s="664">
        <v>186.66666666666666</v>
      </c>
    </row>
    <row r="41" spans="1:17" ht="14.4" customHeight="1" x14ac:dyDescent="0.3">
      <c r="A41" s="659" t="s">
        <v>3219</v>
      </c>
      <c r="B41" s="660" t="s">
        <v>3216</v>
      </c>
      <c r="C41" s="660" t="s">
        <v>3210</v>
      </c>
      <c r="D41" s="660" t="s">
        <v>3263</v>
      </c>
      <c r="E41" s="660" t="s">
        <v>3264</v>
      </c>
      <c r="F41" s="663">
        <v>2304</v>
      </c>
      <c r="G41" s="663">
        <v>1344000</v>
      </c>
      <c r="H41" s="660">
        <v>1</v>
      </c>
      <c r="I41" s="660">
        <v>583.33333333333337</v>
      </c>
      <c r="J41" s="663">
        <v>2745</v>
      </c>
      <c r="K41" s="663">
        <v>1601249.99</v>
      </c>
      <c r="L41" s="660">
        <v>1.1914062425595238</v>
      </c>
      <c r="M41" s="660">
        <v>583.33332969034609</v>
      </c>
      <c r="N41" s="663">
        <v>2994</v>
      </c>
      <c r="O41" s="663">
        <v>1746500</v>
      </c>
      <c r="P41" s="676">
        <v>1.2994791666666667</v>
      </c>
      <c r="Q41" s="664">
        <v>583.33333333333337</v>
      </c>
    </row>
    <row r="42" spans="1:17" ht="14.4" customHeight="1" x14ac:dyDescent="0.3">
      <c r="A42" s="659" t="s">
        <v>3219</v>
      </c>
      <c r="B42" s="660" t="s">
        <v>3216</v>
      </c>
      <c r="C42" s="660" t="s">
        <v>3210</v>
      </c>
      <c r="D42" s="660" t="s">
        <v>3265</v>
      </c>
      <c r="E42" s="660" t="s">
        <v>3266</v>
      </c>
      <c r="F42" s="663">
        <v>370</v>
      </c>
      <c r="G42" s="663">
        <v>172666.66999999998</v>
      </c>
      <c r="H42" s="660">
        <v>1</v>
      </c>
      <c r="I42" s="660">
        <v>466.66667567567561</v>
      </c>
      <c r="J42" s="663">
        <v>437</v>
      </c>
      <c r="K42" s="663">
        <v>203933.33000000002</v>
      </c>
      <c r="L42" s="660">
        <v>1.1810810389752697</v>
      </c>
      <c r="M42" s="660">
        <v>466.66665903890163</v>
      </c>
      <c r="N42" s="663">
        <v>432</v>
      </c>
      <c r="O42" s="663">
        <v>201600</v>
      </c>
      <c r="P42" s="676">
        <v>1.1675675450276537</v>
      </c>
      <c r="Q42" s="664">
        <v>466.66666666666669</v>
      </c>
    </row>
    <row r="43" spans="1:17" ht="14.4" customHeight="1" x14ac:dyDescent="0.3">
      <c r="A43" s="659" t="s">
        <v>3219</v>
      </c>
      <c r="B43" s="660" t="s">
        <v>3216</v>
      </c>
      <c r="C43" s="660" t="s">
        <v>3210</v>
      </c>
      <c r="D43" s="660" t="s">
        <v>3267</v>
      </c>
      <c r="E43" s="660" t="s">
        <v>3266</v>
      </c>
      <c r="F43" s="663">
        <v>27</v>
      </c>
      <c r="G43" s="663">
        <v>27000</v>
      </c>
      <c r="H43" s="660">
        <v>1</v>
      </c>
      <c r="I43" s="660">
        <v>1000</v>
      </c>
      <c r="J43" s="663">
        <v>72</v>
      </c>
      <c r="K43" s="663">
        <v>72000</v>
      </c>
      <c r="L43" s="660">
        <v>2.6666666666666665</v>
      </c>
      <c r="M43" s="660">
        <v>1000</v>
      </c>
      <c r="N43" s="663">
        <v>62</v>
      </c>
      <c r="O43" s="663">
        <v>62000</v>
      </c>
      <c r="P43" s="676">
        <v>2.2962962962962963</v>
      </c>
      <c r="Q43" s="664">
        <v>1000</v>
      </c>
    </row>
    <row r="44" spans="1:17" ht="14.4" customHeight="1" x14ac:dyDescent="0.3">
      <c r="A44" s="659" t="s">
        <v>3219</v>
      </c>
      <c r="B44" s="660" t="s">
        <v>3216</v>
      </c>
      <c r="C44" s="660" t="s">
        <v>3210</v>
      </c>
      <c r="D44" s="660" t="s">
        <v>3268</v>
      </c>
      <c r="E44" s="660" t="s">
        <v>3269</v>
      </c>
      <c r="F44" s="663">
        <v>15</v>
      </c>
      <c r="G44" s="663">
        <v>10000</v>
      </c>
      <c r="H44" s="660">
        <v>1</v>
      </c>
      <c r="I44" s="660">
        <v>666.66666666666663</v>
      </c>
      <c r="J44" s="663">
        <v>19</v>
      </c>
      <c r="K44" s="663">
        <v>12666.66</v>
      </c>
      <c r="L44" s="660">
        <v>1.2666660000000001</v>
      </c>
      <c r="M44" s="660">
        <v>666.66631578947363</v>
      </c>
      <c r="N44" s="663">
        <v>13</v>
      </c>
      <c r="O44" s="663">
        <v>8666.67</v>
      </c>
      <c r="P44" s="676">
        <v>0.86666699999999997</v>
      </c>
      <c r="Q44" s="664">
        <v>666.66692307692313</v>
      </c>
    </row>
    <row r="45" spans="1:17" ht="14.4" customHeight="1" x14ac:dyDescent="0.3">
      <c r="A45" s="659" t="s">
        <v>3219</v>
      </c>
      <c r="B45" s="660" t="s">
        <v>3216</v>
      </c>
      <c r="C45" s="660" t="s">
        <v>3210</v>
      </c>
      <c r="D45" s="660" t="s">
        <v>3270</v>
      </c>
      <c r="E45" s="660" t="s">
        <v>3271</v>
      </c>
      <c r="F45" s="663">
        <v>3835</v>
      </c>
      <c r="G45" s="663">
        <v>191750</v>
      </c>
      <c r="H45" s="660">
        <v>1</v>
      </c>
      <c r="I45" s="660">
        <v>50</v>
      </c>
      <c r="J45" s="663">
        <v>3834</v>
      </c>
      <c r="K45" s="663">
        <v>191700</v>
      </c>
      <c r="L45" s="660">
        <v>0.99973924380704038</v>
      </c>
      <c r="M45" s="660">
        <v>50</v>
      </c>
      <c r="N45" s="663">
        <v>3750</v>
      </c>
      <c r="O45" s="663">
        <v>187500</v>
      </c>
      <c r="P45" s="676">
        <v>0.97783572359843551</v>
      </c>
      <c r="Q45" s="664">
        <v>50</v>
      </c>
    </row>
    <row r="46" spans="1:17" ht="14.4" customHeight="1" x14ac:dyDescent="0.3">
      <c r="A46" s="659" t="s">
        <v>3219</v>
      </c>
      <c r="B46" s="660" t="s">
        <v>3216</v>
      </c>
      <c r="C46" s="660" t="s">
        <v>3210</v>
      </c>
      <c r="D46" s="660" t="s">
        <v>3272</v>
      </c>
      <c r="E46" s="660" t="s">
        <v>3273</v>
      </c>
      <c r="F46" s="663">
        <v>5</v>
      </c>
      <c r="G46" s="663">
        <v>27.790000000000006</v>
      </c>
      <c r="H46" s="660">
        <v>1</v>
      </c>
      <c r="I46" s="660">
        <v>5.5580000000000016</v>
      </c>
      <c r="J46" s="663"/>
      <c r="K46" s="663"/>
      <c r="L46" s="660"/>
      <c r="M46" s="660"/>
      <c r="N46" s="663">
        <v>12</v>
      </c>
      <c r="O46" s="663">
        <v>66.67</v>
      </c>
      <c r="P46" s="676">
        <v>2.3990644116588697</v>
      </c>
      <c r="Q46" s="664">
        <v>5.5558333333333332</v>
      </c>
    </row>
    <row r="47" spans="1:17" ht="14.4" customHeight="1" x14ac:dyDescent="0.3">
      <c r="A47" s="659" t="s">
        <v>3219</v>
      </c>
      <c r="B47" s="660" t="s">
        <v>3216</v>
      </c>
      <c r="C47" s="660" t="s">
        <v>3210</v>
      </c>
      <c r="D47" s="660" t="s">
        <v>3274</v>
      </c>
      <c r="E47" s="660" t="s">
        <v>3275</v>
      </c>
      <c r="F47" s="663">
        <v>130</v>
      </c>
      <c r="G47" s="663">
        <v>13144.43</v>
      </c>
      <c r="H47" s="660">
        <v>1</v>
      </c>
      <c r="I47" s="660">
        <v>101.111</v>
      </c>
      <c r="J47" s="663">
        <v>108</v>
      </c>
      <c r="K47" s="663">
        <v>10920</v>
      </c>
      <c r="L47" s="660">
        <v>0.83077014370345459</v>
      </c>
      <c r="M47" s="660">
        <v>101.11111111111111</v>
      </c>
      <c r="N47" s="663">
        <v>148</v>
      </c>
      <c r="O47" s="663">
        <v>14964.43</v>
      </c>
      <c r="P47" s="676">
        <v>1.1384616906172424</v>
      </c>
      <c r="Q47" s="664">
        <v>101.11101351351351</v>
      </c>
    </row>
    <row r="48" spans="1:17" ht="14.4" customHeight="1" x14ac:dyDescent="0.3">
      <c r="A48" s="659" t="s">
        <v>3219</v>
      </c>
      <c r="B48" s="660" t="s">
        <v>3216</v>
      </c>
      <c r="C48" s="660" t="s">
        <v>3210</v>
      </c>
      <c r="D48" s="660" t="s">
        <v>3276</v>
      </c>
      <c r="E48" s="660" t="s">
        <v>3277</v>
      </c>
      <c r="F48" s="663">
        <v>10</v>
      </c>
      <c r="G48" s="663">
        <v>766.67</v>
      </c>
      <c r="H48" s="660">
        <v>1</v>
      </c>
      <c r="I48" s="660">
        <v>76.667000000000002</v>
      </c>
      <c r="J48" s="663">
        <v>1</v>
      </c>
      <c r="K48" s="663">
        <v>76.67</v>
      </c>
      <c r="L48" s="660">
        <v>0.10000391302646511</v>
      </c>
      <c r="M48" s="660">
        <v>76.67</v>
      </c>
      <c r="N48" s="663">
        <v>1</v>
      </c>
      <c r="O48" s="663">
        <v>76.67</v>
      </c>
      <c r="P48" s="676">
        <v>0.10000391302646511</v>
      </c>
      <c r="Q48" s="664">
        <v>76.67</v>
      </c>
    </row>
    <row r="49" spans="1:17" ht="14.4" customHeight="1" x14ac:dyDescent="0.3">
      <c r="A49" s="659" t="s">
        <v>3219</v>
      </c>
      <c r="B49" s="660" t="s">
        <v>3216</v>
      </c>
      <c r="C49" s="660" t="s">
        <v>3210</v>
      </c>
      <c r="D49" s="660" t="s">
        <v>3278</v>
      </c>
      <c r="E49" s="660" t="s">
        <v>3279</v>
      </c>
      <c r="F49" s="663">
        <v>1</v>
      </c>
      <c r="G49" s="663">
        <v>90</v>
      </c>
      <c r="H49" s="660">
        <v>1</v>
      </c>
      <c r="I49" s="660">
        <v>90</v>
      </c>
      <c r="J49" s="663"/>
      <c r="K49" s="663"/>
      <c r="L49" s="660"/>
      <c r="M49" s="660"/>
      <c r="N49" s="663"/>
      <c r="O49" s="663"/>
      <c r="P49" s="676"/>
      <c r="Q49" s="664"/>
    </row>
    <row r="50" spans="1:17" ht="14.4" customHeight="1" x14ac:dyDescent="0.3">
      <c r="A50" s="659" t="s">
        <v>3219</v>
      </c>
      <c r="B50" s="660" t="s">
        <v>3216</v>
      </c>
      <c r="C50" s="660" t="s">
        <v>3210</v>
      </c>
      <c r="D50" s="660" t="s">
        <v>3280</v>
      </c>
      <c r="E50" s="660" t="s">
        <v>3281</v>
      </c>
      <c r="F50" s="663">
        <v>1</v>
      </c>
      <c r="G50" s="663">
        <v>34</v>
      </c>
      <c r="H50" s="660">
        <v>1</v>
      </c>
      <c r="I50" s="660">
        <v>34</v>
      </c>
      <c r="J50" s="663"/>
      <c r="K50" s="663"/>
      <c r="L50" s="660"/>
      <c r="M50" s="660"/>
      <c r="N50" s="663"/>
      <c r="O50" s="663"/>
      <c r="P50" s="676"/>
      <c r="Q50" s="664"/>
    </row>
    <row r="51" spans="1:17" ht="14.4" customHeight="1" x14ac:dyDescent="0.3">
      <c r="A51" s="659" t="s">
        <v>3219</v>
      </c>
      <c r="B51" s="660" t="s">
        <v>3216</v>
      </c>
      <c r="C51" s="660" t="s">
        <v>3210</v>
      </c>
      <c r="D51" s="660" t="s">
        <v>3282</v>
      </c>
      <c r="E51" s="660" t="s">
        <v>3283</v>
      </c>
      <c r="F51" s="663">
        <v>15</v>
      </c>
      <c r="G51" s="663">
        <v>0</v>
      </c>
      <c r="H51" s="660"/>
      <c r="I51" s="660">
        <v>0</v>
      </c>
      <c r="J51" s="663">
        <v>18</v>
      </c>
      <c r="K51" s="663">
        <v>0</v>
      </c>
      <c r="L51" s="660"/>
      <c r="M51" s="660">
        <v>0</v>
      </c>
      <c r="N51" s="663">
        <v>8</v>
      </c>
      <c r="O51" s="663">
        <v>0</v>
      </c>
      <c r="P51" s="676"/>
      <c r="Q51" s="664">
        <v>0</v>
      </c>
    </row>
    <row r="52" spans="1:17" ht="14.4" customHeight="1" x14ac:dyDescent="0.3">
      <c r="A52" s="659" t="s">
        <v>3219</v>
      </c>
      <c r="B52" s="660" t="s">
        <v>3216</v>
      </c>
      <c r="C52" s="660" t="s">
        <v>3210</v>
      </c>
      <c r="D52" s="660" t="s">
        <v>3284</v>
      </c>
      <c r="E52" s="660" t="s">
        <v>3285</v>
      </c>
      <c r="F52" s="663">
        <v>181</v>
      </c>
      <c r="G52" s="663">
        <v>0</v>
      </c>
      <c r="H52" s="660"/>
      <c r="I52" s="660">
        <v>0</v>
      </c>
      <c r="J52" s="663">
        <v>197</v>
      </c>
      <c r="K52" s="663">
        <v>0</v>
      </c>
      <c r="L52" s="660"/>
      <c r="M52" s="660">
        <v>0</v>
      </c>
      <c r="N52" s="663">
        <v>207</v>
      </c>
      <c r="O52" s="663">
        <v>0</v>
      </c>
      <c r="P52" s="676"/>
      <c r="Q52" s="664">
        <v>0</v>
      </c>
    </row>
    <row r="53" spans="1:17" ht="14.4" customHeight="1" x14ac:dyDescent="0.3">
      <c r="A53" s="659" t="s">
        <v>3219</v>
      </c>
      <c r="B53" s="660" t="s">
        <v>3216</v>
      </c>
      <c r="C53" s="660" t="s">
        <v>3210</v>
      </c>
      <c r="D53" s="660" t="s">
        <v>3286</v>
      </c>
      <c r="E53" s="660" t="s">
        <v>3287</v>
      </c>
      <c r="F53" s="663">
        <v>2320</v>
      </c>
      <c r="G53" s="663">
        <v>708888.89000000013</v>
      </c>
      <c r="H53" s="660">
        <v>1</v>
      </c>
      <c r="I53" s="660">
        <v>305.55555603448283</v>
      </c>
      <c r="J53" s="663">
        <v>2385</v>
      </c>
      <c r="K53" s="663">
        <v>728750.01</v>
      </c>
      <c r="L53" s="660">
        <v>1.0280172538745809</v>
      </c>
      <c r="M53" s="660">
        <v>305.5555597484277</v>
      </c>
      <c r="N53" s="663">
        <v>2619</v>
      </c>
      <c r="O53" s="663">
        <v>800250</v>
      </c>
      <c r="P53" s="676">
        <v>1.1288793085754241</v>
      </c>
      <c r="Q53" s="664">
        <v>305.55555555555554</v>
      </c>
    </row>
    <row r="54" spans="1:17" ht="14.4" customHeight="1" x14ac:dyDescent="0.3">
      <c r="A54" s="659" t="s">
        <v>3219</v>
      </c>
      <c r="B54" s="660" t="s">
        <v>3216</v>
      </c>
      <c r="C54" s="660" t="s">
        <v>3210</v>
      </c>
      <c r="D54" s="660" t="s">
        <v>3288</v>
      </c>
      <c r="E54" s="660" t="s">
        <v>3289</v>
      </c>
      <c r="F54" s="663">
        <v>976</v>
      </c>
      <c r="G54" s="663">
        <v>0</v>
      </c>
      <c r="H54" s="660"/>
      <c r="I54" s="660">
        <v>0</v>
      </c>
      <c r="J54" s="663">
        <v>967</v>
      </c>
      <c r="K54" s="663">
        <v>0</v>
      </c>
      <c r="L54" s="660"/>
      <c r="M54" s="660">
        <v>0</v>
      </c>
      <c r="N54" s="663">
        <v>561</v>
      </c>
      <c r="O54" s="663">
        <v>0</v>
      </c>
      <c r="P54" s="676"/>
      <c r="Q54" s="664">
        <v>0</v>
      </c>
    </row>
    <row r="55" spans="1:17" ht="14.4" customHeight="1" x14ac:dyDescent="0.3">
      <c r="A55" s="659" t="s">
        <v>3219</v>
      </c>
      <c r="B55" s="660" t="s">
        <v>3216</v>
      </c>
      <c r="C55" s="660" t="s">
        <v>3210</v>
      </c>
      <c r="D55" s="660" t="s">
        <v>3290</v>
      </c>
      <c r="E55" s="660" t="s">
        <v>3291</v>
      </c>
      <c r="F55" s="663">
        <v>2</v>
      </c>
      <c r="G55" s="663">
        <v>50</v>
      </c>
      <c r="H55" s="660">
        <v>1</v>
      </c>
      <c r="I55" s="660">
        <v>25</v>
      </c>
      <c r="J55" s="663"/>
      <c r="K55" s="663"/>
      <c r="L55" s="660"/>
      <c r="M55" s="660"/>
      <c r="N55" s="663"/>
      <c r="O55" s="663"/>
      <c r="P55" s="676"/>
      <c r="Q55" s="664"/>
    </row>
    <row r="56" spans="1:17" ht="14.4" customHeight="1" x14ac:dyDescent="0.3">
      <c r="A56" s="659" t="s">
        <v>3219</v>
      </c>
      <c r="B56" s="660" t="s">
        <v>3216</v>
      </c>
      <c r="C56" s="660" t="s">
        <v>3210</v>
      </c>
      <c r="D56" s="660" t="s">
        <v>3292</v>
      </c>
      <c r="E56" s="660" t="s">
        <v>3293</v>
      </c>
      <c r="F56" s="663">
        <v>1</v>
      </c>
      <c r="G56" s="663">
        <v>75</v>
      </c>
      <c r="H56" s="660">
        <v>1</v>
      </c>
      <c r="I56" s="660">
        <v>75</v>
      </c>
      <c r="J56" s="663"/>
      <c r="K56" s="663"/>
      <c r="L56" s="660"/>
      <c r="M56" s="660"/>
      <c r="N56" s="663"/>
      <c r="O56" s="663"/>
      <c r="P56" s="676"/>
      <c r="Q56" s="664"/>
    </row>
    <row r="57" spans="1:17" ht="14.4" customHeight="1" x14ac:dyDescent="0.3">
      <c r="A57" s="659" t="s">
        <v>3219</v>
      </c>
      <c r="B57" s="660" t="s">
        <v>3216</v>
      </c>
      <c r="C57" s="660" t="s">
        <v>3210</v>
      </c>
      <c r="D57" s="660" t="s">
        <v>3294</v>
      </c>
      <c r="E57" s="660" t="s">
        <v>3295</v>
      </c>
      <c r="F57" s="663">
        <v>8398</v>
      </c>
      <c r="G57" s="663">
        <v>3825755.56</v>
      </c>
      <c r="H57" s="660">
        <v>1</v>
      </c>
      <c r="I57" s="660">
        <v>455.5555560847821</v>
      </c>
      <c r="J57" s="663">
        <v>8503</v>
      </c>
      <c r="K57" s="663">
        <v>3873588.8899999997</v>
      </c>
      <c r="L57" s="660">
        <v>1.0125029760134492</v>
      </c>
      <c r="M57" s="660">
        <v>455.55555568622833</v>
      </c>
      <c r="N57" s="663">
        <v>8809</v>
      </c>
      <c r="O57" s="663">
        <v>4012988.89</v>
      </c>
      <c r="P57" s="676">
        <v>1.0489402229346823</v>
      </c>
      <c r="Q57" s="664">
        <v>455.55555568168921</v>
      </c>
    </row>
    <row r="58" spans="1:17" ht="14.4" customHeight="1" x14ac:dyDescent="0.3">
      <c r="A58" s="659" t="s">
        <v>3219</v>
      </c>
      <c r="B58" s="660" t="s">
        <v>3216</v>
      </c>
      <c r="C58" s="660" t="s">
        <v>3210</v>
      </c>
      <c r="D58" s="660" t="s">
        <v>3296</v>
      </c>
      <c r="E58" s="660" t="s">
        <v>3297</v>
      </c>
      <c r="F58" s="663">
        <v>2</v>
      </c>
      <c r="G58" s="663">
        <v>0</v>
      </c>
      <c r="H58" s="660"/>
      <c r="I58" s="660">
        <v>0</v>
      </c>
      <c r="J58" s="663"/>
      <c r="K58" s="663"/>
      <c r="L58" s="660"/>
      <c r="M58" s="660"/>
      <c r="N58" s="663"/>
      <c r="O58" s="663"/>
      <c r="P58" s="676"/>
      <c r="Q58" s="664"/>
    </row>
    <row r="59" spans="1:17" ht="14.4" customHeight="1" x14ac:dyDescent="0.3">
      <c r="A59" s="659" t="s">
        <v>3219</v>
      </c>
      <c r="B59" s="660" t="s">
        <v>3216</v>
      </c>
      <c r="C59" s="660" t="s">
        <v>3210</v>
      </c>
      <c r="D59" s="660" t="s">
        <v>3298</v>
      </c>
      <c r="E59" s="660" t="s">
        <v>3299</v>
      </c>
      <c r="F59" s="663">
        <v>120</v>
      </c>
      <c r="G59" s="663">
        <v>7066.670000000001</v>
      </c>
      <c r="H59" s="660">
        <v>1</v>
      </c>
      <c r="I59" s="660">
        <v>58.888916666666674</v>
      </c>
      <c r="J59" s="663">
        <v>58</v>
      </c>
      <c r="K59" s="663">
        <v>3415.55</v>
      </c>
      <c r="L59" s="660">
        <v>0.48333231918286829</v>
      </c>
      <c r="M59" s="660">
        <v>58.888793103448279</v>
      </c>
      <c r="N59" s="663">
        <v>83</v>
      </c>
      <c r="O59" s="663">
        <v>4887.7700000000004</v>
      </c>
      <c r="P59" s="676">
        <v>0.69166523978054728</v>
      </c>
      <c r="Q59" s="664">
        <v>58.888795180722894</v>
      </c>
    </row>
    <row r="60" spans="1:17" ht="14.4" customHeight="1" x14ac:dyDescent="0.3">
      <c r="A60" s="659" t="s">
        <v>3219</v>
      </c>
      <c r="B60" s="660" t="s">
        <v>3216</v>
      </c>
      <c r="C60" s="660" t="s">
        <v>3210</v>
      </c>
      <c r="D60" s="660" t="s">
        <v>3300</v>
      </c>
      <c r="E60" s="660" t="s">
        <v>3301</v>
      </c>
      <c r="F60" s="663">
        <v>3523</v>
      </c>
      <c r="G60" s="663">
        <v>274011.11</v>
      </c>
      <c r="H60" s="660">
        <v>1</v>
      </c>
      <c r="I60" s="660">
        <v>77.777777462390006</v>
      </c>
      <c r="J60" s="663">
        <v>3751</v>
      </c>
      <c r="K60" s="663">
        <v>291744.44</v>
      </c>
      <c r="L60" s="660">
        <v>1.0647175583500976</v>
      </c>
      <c r="M60" s="660">
        <v>77.777776592908552</v>
      </c>
      <c r="N60" s="663">
        <v>4130</v>
      </c>
      <c r="O60" s="663">
        <v>321222.22000000003</v>
      </c>
      <c r="P60" s="676">
        <v>1.1722963349916726</v>
      </c>
      <c r="Q60" s="664">
        <v>77.777777239709451</v>
      </c>
    </row>
    <row r="61" spans="1:17" ht="14.4" customHeight="1" x14ac:dyDescent="0.3">
      <c r="A61" s="659" t="s">
        <v>3219</v>
      </c>
      <c r="B61" s="660" t="s">
        <v>3216</v>
      </c>
      <c r="C61" s="660" t="s">
        <v>3210</v>
      </c>
      <c r="D61" s="660" t="s">
        <v>3302</v>
      </c>
      <c r="E61" s="660" t="s">
        <v>3303</v>
      </c>
      <c r="F61" s="663"/>
      <c r="G61" s="663"/>
      <c r="H61" s="660"/>
      <c r="I61" s="660"/>
      <c r="J61" s="663"/>
      <c r="K61" s="663"/>
      <c r="L61" s="660"/>
      <c r="M61" s="660"/>
      <c r="N61" s="663">
        <v>3</v>
      </c>
      <c r="O61" s="663">
        <v>2100</v>
      </c>
      <c r="P61" s="676"/>
      <c r="Q61" s="664">
        <v>700</v>
      </c>
    </row>
    <row r="62" spans="1:17" ht="14.4" customHeight="1" x14ac:dyDescent="0.3">
      <c r="A62" s="659" t="s">
        <v>3219</v>
      </c>
      <c r="B62" s="660" t="s">
        <v>3216</v>
      </c>
      <c r="C62" s="660" t="s">
        <v>3210</v>
      </c>
      <c r="D62" s="660" t="s">
        <v>3304</v>
      </c>
      <c r="E62" s="660" t="s">
        <v>3305</v>
      </c>
      <c r="F62" s="663">
        <v>0</v>
      </c>
      <c r="G62" s="663">
        <v>0</v>
      </c>
      <c r="H62" s="660"/>
      <c r="I62" s="660"/>
      <c r="J62" s="663">
        <v>0</v>
      </c>
      <c r="K62" s="663">
        <v>0</v>
      </c>
      <c r="L62" s="660"/>
      <c r="M62" s="660"/>
      <c r="N62" s="663"/>
      <c r="O62" s="663"/>
      <c r="P62" s="676"/>
      <c r="Q62" s="664"/>
    </row>
    <row r="63" spans="1:17" ht="14.4" customHeight="1" x14ac:dyDescent="0.3">
      <c r="A63" s="659" t="s">
        <v>3219</v>
      </c>
      <c r="B63" s="660" t="s">
        <v>3216</v>
      </c>
      <c r="C63" s="660" t="s">
        <v>3210</v>
      </c>
      <c r="D63" s="660" t="s">
        <v>3306</v>
      </c>
      <c r="E63" s="660" t="s">
        <v>3307</v>
      </c>
      <c r="F63" s="663">
        <v>3240</v>
      </c>
      <c r="G63" s="663">
        <v>288000.01</v>
      </c>
      <c r="H63" s="660">
        <v>1</v>
      </c>
      <c r="I63" s="660">
        <v>88.888891975308638</v>
      </c>
      <c r="J63" s="663">
        <v>3064</v>
      </c>
      <c r="K63" s="663">
        <v>272355.57</v>
      </c>
      <c r="L63" s="660">
        <v>0.94567902966392259</v>
      </c>
      <c r="M63" s="660">
        <v>88.888893603133155</v>
      </c>
      <c r="N63" s="663">
        <v>2948</v>
      </c>
      <c r="O63" s="663">
        <v>262044.44</v>
      </c>
      <c r="P63" s="676">
        <v>0.9098764961848439</v>
      </c>
      <c r="Q63" s="664">
        <v>88.888887381275438</v>
      </c>
    </row>
    <row r="64" spans="1:17" ht="14.4" customHeight="1" x14ac:dyDescent="0.3">
      <c r="A64" s="659" t="s">
        <v>3219</v>
      </c>
      <c r="B64" s="660" t="s">
        <v>3216</v>
      </c>
      <c r="C64" s="660" t="s">
        <v>3210</v>
      </c>
      <c r="D64" s="660" t="s">
        <v>3308</v>
      </c>
      <c r="E64" s="660" t="s">
        <v>3309</v>
      </c>
      <c r="F64" s="663">
        <v>20</v>
      </c>
      <c r="G64" s="663">
        <v>866.66000000000008</v>
      </c>
      <c r="H64" s="660">
        <v>1</v>
      </c>
      <c r="I64" s="660">
        <v>43.333000000000006</v>
      </c>
      <c r="J64" s="663">
        <v>14</v>
      </c>
      <c r="K64" s="663">
        <v>606.66</v>
      </c>
      <c r="L64" s="660">
        <v>0.69999769228994058</v>
      </c>
      <c r="M64" s="660">
        <v>43.332857142857144</v>
      </c>
      <c r="N64" s="663">
        <v>6</v>
      </c>
      <c r="O64" s="663">
        <v>260</v>
      </c>
      <c r="P64" s="676">
        <v>0.30000230771005926</v>
      </c>
      <c r="Q64" s="664">
        <v>43.333333333333336</v>
      </c>
    </row>
    <row r="65" spans="1:17" ht="14.4" customHeight="1" x14ac:dyDescent="0.3">
      <c r="A65" s="659" t="s">
        <v>3219</v>
      </c>
      <c r="B65" s="660" t="s">
        <v>3216</v>
      </c>
      <c r="C65" s="660" t="s">
        <v>3210</v>
      </c>
      <c r="D65" s="660" t="s">
        <v>3310</v>
      </c>
      <c r="E65" s="660" t="s">
        <v>3311</v>
      </c>
      <c r="F65" s="663">
        <v>103</v>
      </c>
      <c r="G65" s="663">
        <v>9956.67</v>
      </c>
      <c r="H65" s="660">
        <v>1</v>
      </c>
      <c r="I65" s="660">
        <v>96.666699029126221</v>
      </c>
      <c r="J65" s="663">
        <v>106</v>
      </c>
      <c r="K65" s="663">
        <v>10246.66</v>
      </c>
      <c r="L65" s="660">
        <v>1.0291251994893875</v>
      </c>
      <c r="M65" s="660">
        <v>96.66660377358491</v>
      </c>
      <c r="N65" s="663">
        <v>166</v>
      </c>
      <c r="O65" s="663">
        <v>16046.66</v>
      </c>
      <c r="P65" s="676">
        <v>1.6116492763142698</v>
      </c>
      <c r="Q65" s="664">
        <v>96.666626506024102</v>
      </c>
    </row>
    <row r="66" spans="1:17" ht="14.4" customHeight="1" x14ac:dyDescent="0.3">
      <c r="A66" s="659" t="s">
        <v>3219</v>
      </c>
      <c r="B66" s="660" t="s">
        <v>3216</v>
      </c>
      <c r="C66" s="660" t="s">
        <v>3210</v>
      </c>
      <c r="D66" s="660" t="s">
        <v>3312</v>
      </c>
      <c r="E66" s="660" t="s">
        <v>3313</v>
      </c>
      <c r="F66" s="663">
        <v>572</v>
      </c>
      <c r="G66" s="663">
        <v>190666.66999999998</v>
      </c>
      <c r="H66" s="660">
        <v>1</v>
      </c>
      <c r="I66" s="660">
        <v>333.33333916083916</v>
      </c>
      <c r="J66" s="663">
        <v>676</v>
      </c>
      <c r="K66" s="663">
        <v>225333.33</v>
      </c>
      <c r="L66" s="660">
        <v>1.1818181436745081</v>
      </c>
      <c r="M66" s="660">
        <v>333.33332840236682</v>
      </c>
      <c r="N66" s="663">
        <v>944</v>
      </c>
      <c r="O66" s="663">
        <v>314666.66000000003</v>
      </c>
      <c r="P66" s="676">
        <v>1.6503495865323501</v>
      </c>
      <c r="Q66" s="664">
        <v>333.33332627118648</v>
      </c>
    </row>
    <row r="67" spans="1:17" ht="14.4" customHeight="1" x14ac:dyDescent="0.3">
      <c r="A67" s="659" t="s">
        <v>3219</v>
      </c>
      <c r="B67" s="660" t="s">
        <v>3216</v>
      </c>
      <c r="C67" s="660" t="s">
        <v>3210</v>
      </c>
      <c r="D67" s="660" t="s">
        <v>3314</v>
      </c>
      <c r="E67" s="660" t="s">
        <v>3315</v>
      </c>
      <c r="F67" s="663">
        <v>3</v>
      </c>
      <c r="G67" s="663">
        <v>603.33000000000004</v>
      </c>
      <c r="H67" s="660">
        <v>1</v>
      </c>
      <c r="I67" s="660">
        <v>201.11</v>
      </c>
      <c r="J67" s="663"/>
      <c r="K67" s="663"/>
      <c r="L67" s="660"/>
      <c r="M67" s="660"/>
      <c r="N67" s="663">
        <v>1</v>
      </c>
      <c r="O67" s="663">
        <v>201.11</v>
      </c>
      <c r="P67" s="676">
        <v>0.33333333333333331</v>
      </c>
      <c r="Q67" s="664">
        <v>201.11</v>
      </c>
    </row>
    <row r="68" spans="1:17" ht="14.4" customHeight="1" x14ac:dyDescent="0.3">
      <c r="A68" s="659" t="s">
        <v>3219</v>
      </c>
      <c r="B68" s="660" t="s">
        <v>3216</v>
      </c>
      <c r="C68" s="660" t="s">
        <v>3210</v>
      </c>
      <c r="D68" s="660" t="s">
        <v>3316</v>
      </c>
      <c r="E68" s="660" t="s">
        <v>3317</v>
      </c>
      <c r="F68" s="663">
        <v>1</v>
      </c>
      <c r="G68" s="663">
        <v>147</v>
      </c>
      <c r="H68" s="660">
        <v>1</v>
      </c>
      <c r="I68" s="660">
        <v>147</v>
      </c>
      <c r="J68" s="663"/>
      <c r="K68" s="663"/>
      <c r="L68" s="660"/>
      <c r="M68" s="660"/>
      <c r="N68" s="663"/>
      <c r="O68" s="663"/>
      <c r="P68" s="676"/>
      <c r="Q68" s="664"/>
    </row>
    <row r="69" spans="1:17" ht="14.4" customHeight="1" x14ac:dyDescent="0.3">
      <c r="A69" s="659" t="s">
        <v>3219</v>
      </c>
      <c r="B69" s="660" t="s">
        <v>3216</v>
      </c>
      <c r="C69" s="660" t="s">
        <v>3210</v>
      </c>
      <c r="D69" s="660" t="s">
        <v>3318</v>
      </c>
      <c r="E69" s="660" t="s">
        <v>3319</v>
      </c>
      <c r="F69" s="663">
        <v>1</v>
      </c>
      <c r="G69" s="663">
        <v>140</v>
      </c>
      <c r="H69" s="660">
        <v>1</v>
      </c>
      <c r="I69" s="660">
        <v>140</v>
      </c>
      <c r="J69" s="663"/>
      <c r="K69" s="663"/>
      <c r="L69" s="660"/>
      <c r="M69" s="660"/>
      <c r="N69" s="663">
        <v>2</v>
      </c>
      <c r="O69" s="663">
        <v>280</v>
      </c>
      <c r="P69" s="676">
        <v>2</v>
      </c>
      <c r="Q69" s="664">
        <v>140</v>
      </c>
    </row>
    <row r="70" spans="1:17" ht="14.4" customHeight="1" x14ac:dyDescent="0.3">
      <c r="A70" s="659" t="s">
        <v>3219</v>
      </c>
      <c r="B70" s="660" t="s">
        <v>3216</v>
      </c>
      <c r="C70" s="660" t="s">
        <v>3210</v>
      </c>
      <c r="D70" s="660" t="s">
        <v>3320</v>
      </c>
      <c r="E70" s="660" t="s">
        <v>3321</v>
      </c>
      <c r="F70" s="663"/>
      <c r="G70" s="663"/>
      <c r="H70" s="660"/>
      <c r="I70" s="660"/>
      <c r="J70" s="663">
        <v>2</v>
      </c>
      <c r="K70" s="663">
        <v>151.11000000000001</v>
      </c>
      <c r="L70" s="660"/>
      <c r="M70" s="660">
        <v>75.555000000000007</v>
      </c>
      <c r="N70" s="663"/>
      <c r="O70" s="663"/>
      <c r="P70" s="676"/>
      <c r="Q70" s="664"/>
    </row>
    <row r="71" spans="1:17" ht="14.4" customHeight="1" x14ac:dyDescent="0.3">
      <c r="A71" s="659" t="s">
        <v>3219</v>
      </c>
      <c r="B71" s="660" t="s">
        <v>3216</v>
      </c>
      <c r="C71" s="660" t="s">
        <v>3210</v>
      </c>
      <c r="D71" s="660" t="s">
        <v>3322</v>
      </c>
      <c r="E71" s="660" t="s">
        <v>3323</v>
      </c>
      <c r="F71" s="663">
        <v>3165</v>
      </c>
      <c r="G71" s="663">
        <v>4061750</v>
      </c>
      <c r="H71" s="660">
        <v>1</v>
      </c>
      <c r="I71" s="660">
        <v>1283.3333333333333</v>
      </c>
      <c r="J71" s="663">
        <v>3191</v>
      </c>
      <c r="K71" s="663">
        <v>4095116.67</v>
      </c>
      <c r="L71" s="660">
        <v>1.0082148507416753</v>
      </c>
      <c r="M71" s="660">
        <v>1283.3333343779379</v>
      </c>
      <c r="N71" s="663">
        <v>2837</v>
      </c>
      <c r="O71" s="663">
        <v>3640816.67</v>
      </c>
      <c r="P71" s="676">
        <v>0.89636650950944785</v>
      </c>
      <c r="Q71" s="664">
        <v>1283.3333345082833</v>
      </c>
    </row>
    <row r="72" spans="1:17" ht="14.4" customHeight="1" x14ac:dyDescent="0.3">
      <c r="A72" s="659" t="s">
        <v>3219</v>
      </c>
      <c r="B72" s="660" t="s">
        <v>3216</v>
      </c>
      <c r="C72" s="660" t="s">
        <v>3210</v>
      </c>
      <c r="D72" s="660" t="s">
        <v>3324</v>
      </c>
      <c r="E72" s="660" t="s">
        <v>3325</v>
      </c>
      <c r="F72" s="663">
        <v>23</v>
      </c>
      <c r="G72" s="663">
        <v>10733.34</v>
      </c>
      <c r="H72" s="660">
        <v>1</v>
      </c>
      <c r="I72" s="660">
        <v>466.66695652173911</v>
      </c>
      <c r="J72" s="663">
        <v>8</v>
      </c>
      <c r="K72" s="663">
        <v>3733.34</v>
      </c>
      <c r="L72" s="660">
        <v>0.34782649203323479</v>
      </c>
      <c r="M72" s="660">
        <v>466.66750000000002</v>
      </c>
      <c r="N72" s="663">
        <v>16</v>
      </c>
      <c r="O72" s="663">
        <v>7466.67</v>
      </c>
      <c r="P72" s="676">
        <v>0.69565205239002958</v>
      </c>
      <c r="Q72" s="664">
        <v>466.666875</v>
      </c>
    </row>
    <row r="73" spans="1:17" ht="14.4" customHeight="1" x14ac:dyDescent="0.3">
      <c r="A73" s="659" t="s">
        <v>3219</v>
      </c>
      <c r="B73" s="660" t="s">
        <v>3216</v>
      </c>
      <c r="C73" s="660" t="s">
        <v>3210</v>
      </c>
      <c r="D73" s="660" t="s">
        <v>3326</v>
      </c>
      <c r="E73" s="660" t="s">
        <v>3327</v>
      </c>
      <c r="F73" s="663">
        <v>159</v>
      </c>
      <c r="G73" s="663">
        <v>18550</v>
      </c>
      <c r="H73" s="660">
        <v>1</v>
      </c>
      <c r="I73" s="660">
        <v>116.66666666666667</v>
      </c>
      <c r="J73" s="663">
        <v>199</v>
      </c>
      <c r="K73" s="663">
        <v>23216.660000000003</v>
      </c>
      <c r="L73" s="660">
        <v>1.2515719676549868</v>
      </c>
      <c r="M73" s="660">
        <v>116.66663316582917</v>
      </c>
      <c r="N73" s="663">
        <v>218</v>
      </c>
      <c r="O73" s="663">
        <v>25433.340000000004</v>
      </c>
      <c r="P73" s="676">
        <v>1.371069541778976</v>
      </c>
      <c r="Q73" s="664">
        <v>116.66669724770644</v>
      </c>
    </row>
    <row r="74" spans="1:17" ht="14.4" customHeight="1" x14ac:dyDescent="0.3">
      <c r="A74" s="659" t="s">
        <v>3219</v>
      </c>
      <c r="B74" s="660" t="s">
        <v>3216</v>
      </c>
      <c r="C74" s="660" t="s">
        <v>3210</v>
      </c>
      <c r="D74" s="660" t="s">
        <v>3328</v>
      </c>
      <c r="E74" s="660" t="s">
        <v>3329</v>
      </c>
      <c r="F74" s="663">
        <v>76</v>
      </c>
      <c r="G74" s="663">
        <v>35466.67</v>
      </c>
      <c r="H74" s="660">
        <v>1</v>
      </c>
      <c r="I74" s="660">
        <v>466.66671052631574</v>
      </c>
      <c r="J74" s="663">
        <v>57</v>
      </c>
      <c r="K74" s="663">
        <v>26600</v>
      </c>
      <c r="L74" s="660">
        <v>0.7499999295112848</v>
      </c>
      <c r="M74" s="660">
        <v>466.66666666666669</v>
      </c>
      <c r="N74" s="663">
        <v>43</v>
      </c>
      <c r="O74" s="663">
        <v>20066.669999999998</v>
      </c>
      <c r="P74" s="676">
        <v>0.56578951449346671</v>
      </c>
      <c r="Q74" s="664">
        <v>466.66674418604646</v>
      </c>
    </row>
    <row r="75" spans="1:17" ht="14.4" customHeight="1" x14ac:dyDescent="0.3">
      <c r="A75" s="659" t="s">
        <v>3219</v>
      </c>
      <c r="B75" s="660" t="s">
        <v>3216</v>
      </c>
      <c r="C75" s="660" t="s">
        <v>3210</v>
      </c>
      <c r="D75" s="660" t="s">
        <v>3217</v>
      </c>
      <c r="E75" s="660" t="s">
        <v>3218</v>
      </c>
      <c r="F75" s="663">
        <v>1</v>
      </c>
      <c r="G75" s="663">
        <v>327.78</v>
      </c>
      <c r="H75" s="660">
        <v>1</v>
      </c>
      <c r="I75" s="660">
        <v>327.78</v>
      </c>
      <c r="J75" s="663">
        <v>1</v>
      </c>
      <c r="K75" s="663">
        <v>327.78</v>
      </c>
      <c r="L75" s="660">
        <v>1</v>
      </c>
      <c r="M75" s="660">
        <v>327.78</v>
      </c>
      <c r="N75" s="663"/>
      <c r="O75" s="663"/>
      <c r="P75" s="676"/>
      <c r="Q75" s="664"/>
    </row>
    <row r="76" spans="1:17" ht="14.4" customHeight="1" x14ac:dyDescent="0.3">
      <c r="A76" s="659" t="s">
        <v>3219</v>
      </c>
      <c r="B76" s="660" t="s">
        <v>3216</v>
      </c>
      <c r="C76" s="660" t="s">
        <v>3210</v>
      </c>
      <c r="D76" s="660" t="s">
        <v>3330</v>
      </c>
      <c r="E76" s="660" t="s">
        <v>3331</v>
      </c>
      <c r="F76" s="663">
        <v>25</v>
      </c>
      <c r="G76" s="663">
        <v>20833.330000000002</v>
      </c>
      <c r="H76" s="660">
        <v>1</v>
      </c>
      <c r="I76" s="660">
        <v>833.33320000000003</v>
      </c>
      <c r="J76" s="663">
        <v>18</v>
      </c>
      <c r="K76" s="663">
        <v>15000.01</v>
      </c>
      <c r="L76" s="660">
        <v>0.72000059520009518</v>
      </c>
      <c r="M76" s="660">
        <v>833.33388888888885</v>
      </c>
      <c r="N76" s="663">
        <v>16</v>
      </c>
      <c r="O76" s="663">
        <v>13333.34</v>
      </c>
      <c r="P76" s="676">
        <v>0.64000042240006749</v>
      </c>
      <c r="Q76" s="664">
        <v>833.33375000000001</v>
      </c>
    </row>
    <row r="77" spans="1:17" ht="14.4" customHeight="1" x14ac:dyDescent="0.3">
      <c r="A77" s="659" t="s">
        <v>3219</v>
      </c>
      <c r="B77" s="660" t="s">
        <v>3216</v>
      </c>
      <c r="C77" s="660" t="s">
        <v>3210</v>
      </c>
      <c r="D77" s="660" t="s">
        <v>3332</v>
      </c>
      <c r="E77" s="660" t="s">
        <v>3333</v>
      </c>
      <c r="F77" s="663"/>
      <c r="G77" s="663"/>
      <c r="H77" s="660"/>
      <c r="I77" s="660"/>
      <c r="J77" s="663"/>
      <c r="K77" s="663"/>
      <c r="L77" s="660"/>
      <c r="M77" s="660"/>
      <c r="N77" s="663">
        <v>3</v>
      </c>
      <c r="O77" s="663">
        <v>876.66000000000008</v>
      </c>
      <c r="P77" s="676"/>
      <c r="Q77" s="664">
        <v>292.22000000000003</v>
      </c>
    </row>
    <row r="78" spans="1:17" ht="14.4" customHeight="1" x14ac:dyDescent="0.3">
      <c r="A78" s="659" t="s">
        <v>3219</v>
      </c>
      <c r="B78" s="660" t="s">
        <v>3216</v>
      </c>
      <c r="C78" s="660" t="s">
        <v>3210</v>
      </c>
      <c r="D78" s="660" t="s">
        <v>3334</v>
      </c>
      <c r="E78" s="660" t="s">
        <v>3335</v>
      </c>
      <c r="F78" s="663">
        <v>14</v>
      </c>
      <c r="G78" s="663">
        <v>77.78</v>
      </c>
      <c r="H78" s="660">
        <v>1</v>
      </c>
      <c r="I78" s="660">
        <v>5.555714285714286</v>
      </c>
      <c r="J78" s="663">
        <v>8</v>
      </c>
      <c r="K78" s="663">
        <v>44.45</v>
      </c>
      <c r="L78" s="660">
        <v>0.57148367189508875</v>
      </c>
      <c r="M78" s="660">
        <v>5.5562500000000004</v>
      </c>
      <c r="N78" s="663">
        <v>38</v>
      </c>
      <c r="O78" s="663">
        <v>211.11</v>
      </c>
      <c r="P78" s="676">
        <v>2.7141938801748524</v>
      </c>
      <c r="Q78" s="664">
        <v>5.5555263157894741</v>
      </c>
    </row>
    <row r="79" spans="1:17" ht="14.4" customHeight="1" x14ac:dyDescent="0.3">
      <c r="A79" s="659" t="s">
        <v>3219</v>
      </c>
      <c r="B79" s="660" t="s">
        <v>3216</v>
      </c>
      <c r="C79" s="660" t="s">
        <v>3210</v>
      </c>
      <c r="D79" s="660" t="s">
        <v>3336</v>
      </c>
      <c r="E79" s="660" t="s">
        <v>3337</v>
      </c>
      <c r="F79" s="663"/>
      <c r="G79" s="663"/>
      <c r="H79" s="660"/>
      <c r="I79" s="660"/>
      <c r="J79" s="663">
        <v>1</v>
      </c>
      <c r="K79" s="663">
        <v>645.55999999999995</v>
      </c>
      <c r="L79" s="660"/>
      <c r="M79" s="660">
        <v>645.55999999999995</v>
      </c>
      <c r="N79" s="663"/>
      <c r="O79" s="663"/>
      <c r="P79" s="676"/>
      <c r="Q79" s="664"/>
    </row>
    <row r="80" spans="1:17" ht="14.4" customHeight="1" x14ac:dyDescent="0.3">
      <c r="A80" s="659" t="s">
        <v>3219</v>
      </c>
      <c r="B80" s="660" t="s">
        <v>3216</v>
      </c>
      <c r="C80" s="660" t="s">
        <v>3210</v>
      </c>
      <c r="D80" s="660" t="s">
        <v>3338</v>
      </c>
      <c r="E80" s="660" t="s">
        <v>3339</v>
      </c>
      <c r="F80" s="663">
        <v>2</v>
      </c>
      <c r="G80" s="663">
        <v>444.44</v>
      </c>
      <c r="H80" s="660">
        <v>1</v>
      </c>
      <c r="I80" s="660">
        <v>222.22</v>
      </c>
      <c r="J80" s="663">
        <v>0</v>
      </c>
      <c r="K80" s="663">
        <v>0</v>
      </c>
      <c r="L80" s="660">
        <v>0</v>
      </c>
      <c r="M80" s="660"/>
      <c r="N80" s="663">
        <v>1</v>
      </c>
      <c r="O80" s="663">
        <v>222.22</v>
      </c>
      <c r="P80" s="676">
        <v>0.5</v>
      </c>
      <c r="Q80" s="664">
        <v>222.22</v>
      </c>
    </row>
    <row r="81" spans="1:17" ht="14.4" customHeight="1" x14ac:dyDescent="0.3">
      <c r="A81" s="659" t="s">
        <v>3219</v>
      </c>
      <c r="B81" s="660" t="s">
        <v>3216</v>
      </c>
      <c r="C81" s="660" t="s">
        <v>1752</v>
      </c>
      <c r="D81" s="660" t="s">
        <v>3282</v>
      </c>
      <c r="E81" s="660" t="s">
        <v>3283</v>
      </c>
      <c r="F81" s="663"/>
      <c r="G81" s="663"/>
      <c r="H81" s="660"/>
      <c r="I81" s="660"/>
      <c r="J81" s="663">
        <v>2</v>
      </c>
      <c r="K81" s="663">
        <v>0</v>
      </c>
      <c r="L81" s="660"/>
      <c r="M81" s="660">
        <v>0</v>
      </c>
      <c r="N81" s="663"/>
      <c r="O81" s="663"/>
      <c r="P81" s="676"/>
      <c r="Q81" s="664"/>
    </row>
    <row r="82" spans="1:17" ht="14.4" customHeight="1" x14ac:dyDescent="0.3">
      <c r="A82" s="659" t="s">
        <v>3219</v>
      </c>
      <c r="B82" s="660" t="s">
        <v>3216</v>
      </c>
      <c r="C82" s="660" t="s">
        <v>1752</v>
      </c>
      <c r="D82" s="660" t="s">
        <v>3288</v>
      </c>
      <c r="E82" s="660" t="s">
        <v>3289</v>
      </c>
      <c r="F82" s="663">
        <v>66</v>
      </c>
      <c r="G82" s="663">
        <v>0</v>
      </c>
      <c r="H82" s="660"/>
      <c r="I82" s="660">
        <v>0</v>
      </c>
      <c r="J82" s="663">
        <v>75</v>
      </c>
      <c r="K82" s="663">
        <v>0</v>
      </c>
      <c r="L82" s="660"/>
      <c r="M82" s="660">
        <v>0</v>
      </c>
      <c r="N82" s="663"/>
      <c r="O82" s="663"/>
      <c r="P82" s="676"/>
      <c r="Q82" s="664"/>
    </row>
    <row r="83" spans="1:17" ht="14.4" customHeight="1" x14ac:dyDescent="0.3">
      <c r="A83" s="659" t="s">
        <v>3219</v>
      </c>
      <c r="B83" s="660" t="s">
        <v>3216</v>
      </c>
      <c r="C83" s="660" t="s">
        <v>1753</v>
      </c>
      <c r="D83" s="660" t="s">
        <v>3247</v>
      </c>
      <c r="E83" s="660" t="s">
        <v>3248</v>
      </c>
      <c r="F83" s="663"/>
      <c r="G83" s="663"/>
      <c r="H83" s="660"/>
      <c r="I83" s="660"/>
      <c r="J83" s="663"/>
      <c r="K83" s="663"/>
      <c r="L83" s="660"/>
      <c r="M83" s="660"/>
      <c r="N83" s="663">
        <v>1</v>
      </c>
      <c r="O83" s="663">
        <v>77.78</v>
      </c>
      <c r="P83" s="676"/>
      <c r="Q83" s="664">
        <v>77.78</v>
      </c>
    </row>
    <row r="84" spans="1:17" ht="14.4" customHeight="1" x14ac:dyDescent="0.3">
      <c r="A84" s="659" t="s">
        <v>3219</v>
      </c>
      <c r="B84" s="660" t="s">
        <v>3216</v>
      </c>
      <c r="C84" s="660" t="s">
        <v>1753</v>
      </c>
      <c r="D84" s="660" t="s">
        <v>3253</v>
      </c>
      <c r="E84" s="660" t="s">
        <v>3254</v>
      </c>
      <c r="F84" s="663"/>
      <c r="G84" s="663"/>
      <c r="H84" s="660"/>
      <c r="I84" s="660"/>
      <c r="J84" s="663"/>
      <c r="K84" s="663"/>
      <c r="L84" s="660"/>
      <c r="M84" s="660"/>
      <c r="N84" s="663">
        <v>2</v>
      </c>
      <c r="O84" s="663">
        <v>222.22</v>
      </c>
      <c r="P84" s="676"/>
      <c r="Q84" s="664">
        <v>111.11</v>
      </c>
    </row>
    <row r="85" spans="1:17" ht="14.4" customHeight="1" x14ac:dyDescent="0.3">
      <c r="A85" s="659" t="s">
        <v>3219</v>
      </c>
      <c r="B85" s="660" t="s">
        <v>3216</v>
      </c>
      <c r="C85" s="660" t="s">
        <v>1753</v>
      </c>
      <c r="D85" s="660" t="s">
        <v>3296</v>
      </c>
      <c r="E85" s="660" t="s">
        <v>3297</v>
      </c>
      <c r="F85" s="663"/>
      <c r="G85" s="663"/>
      <c r="H85" s="660"/>
      <c r="I85" s="660"/>
      <c r="J85" s="663"/>
      <c r="K85" s="663"/>
      <c r="L85" s="660"/>
      <c r="M85" s="660"/>
      <c r="N85" s="663">
        <v>5</v>
      </c>
      <c r="O85" s="663">
        <v>0</v>
      </c>
      <c r="P85" s="676"/>
      <c r="Q85" s="664">
        <v>0</v>
      </c>
    </row>
    <row r="86" spans="1:17" ht="14.4" customHeight="1" x14ac:dyDescent="0.3">
      <c r="A86" s="659" t="s">
        <v>3219</v>
      </c>
      <c r="B86" s="660" t="s">
        <v>3216</v>
      </c>
      <c r="C86" s="660" t="s">
        <v>1753</v>
      </c>
      <c r="D86" s="660" t="s">
        <v>3306</v>
      </c>
      <c r="E86" s="660" t="s">
        <v>3307</v>
      </c>
      <c r="F86" s="663"/>
      <c r="G86" s="663"/>
      <c r="H86" s="660"/>
      <c r="I86" s="660"/>
      <c r="J86" s="663"/>
      <c r="K86" s="663"/>
      <c r="L86" s="660"/>
      <c r="M86" s="660"/>
      <c r="N86" s="663">
        <v>1</v>
      </c>
      <c r="O86" s="663">
        <v>88.89</v>
      </c>
      <c r="P86" s="676"/>
      <c r="Q86" s="664">
        <v>88.89</v>
      </c>
    </row>
    <row r="87" spans="1:17" ht="14.4" customHeight="1" x14ac:dyDescent="0.3">
      <c r="A87" s="659" t="s">
        <v>3219</v>
      </c>
      <c r="B87" s="660" t="s">
        <v>3216</v>
      </c>
      <c r="C87" s="660" t="s">
        <v>1753</v>
      </c>
      <c r="D87" s="660" t="s">
        <v>3326</v>
      </c>
      <c r="E87" s="660" t="s">
        <v>3327</v>
      </c>
      <c r="F87" s="663"/>
      <c r="G87" s="663"/>
      <c r="H87" s="660"/>
      <c r="I87" s="660"/>
      <c r="J87" s="663"/>
      <c r="K87" s="663"/>
      <c r="L87" s="660"/>
      <c r="M87" s="660"/>
      <c r="N87" s="663">
        <v>1</v>
      </c>
      <c r="O87" s="663">
        <v>116.67</v>
      </c>
      <c r="P87" s="676"/>
      <c r="Q87" s="664">
        <v>116.67</v>
      </c>
    </row>
    <row r="88" spans="1:17" ht="14.4" customHeight="1" x14ac:dyDescent="0.3">
      <c r="A88" s="659" t="s">
        <v>3219</v>
      </c>
      <c r="B88" s="660" t="s">
        <v>3216</v>
      </c>
      <c r="C88" s="660" t="s">
        <v>1753</v>
      </c>
      <c r="D88" s="660" t="s">
        <v>3217</v>
      </c>
      <c r="E88" s="660" t="s">
        <v>3218</v>
      </c>
      <c r="F88" s="663"/>
      <c r="G88" s="663"/>
      <c r="H88" s="660"/>
      <c r="I88" s="660"/>
      <c r="J88" s="663"/>
      <c r="K88" s="663"/>
      <c r="L88" s="660"/>
      <c r="M88" s="660"/>
      <c r="N88" s="663">
        <v>5</v>
      </c>
      <c r="O88" s="663">
        <v>1638.8999999999999</v>
      </c>
      <c r="P88" s="676"/>
      <c r="Q88" s="664">
        <v>327.78</v>
      </c>
    </row>
    <row r="89" spans="1:17" ht="14.4" customHeight="1" x14ac:dyDescent="0.3">
      <c r="A89" s="659" t="s">
        <v>3219</v>
      </c>
      <c r="B89" s="660" t="s">
        <v>3216</v>
      </c>
      <c r="C89" s="660" t="s">
        <v>1754</v>
      </c>
      <c r="D89" s="660" t="s">
        <v>3282</v>
      </c>
      <c r="E89" s="660" t="s">
        <v>3283</v>
      </c>
      <c r="F89" s="663">
        <v>2</v>
      </c>
      <c r="G89" s="663">
        <v>0</v>
      </c>
      <c r="H89" s="660"/>
      <c r="I89" s="660">
        <v>0</v>
      </c>
      <c r="J89" s="663"/>
      <c r="K89" s="663"/>
      <c r="L89" s="660"/>
      <c r="M89" s="660"/>
      <c r="N89" s="663"/>
      <c r="O89" s="663"/>
      <c r="P89" s="676"/>
      <c r="Q89" s="664"/>
    </row>
    <row r="90" spans="1:17" ht="14.4" customHeight="1" x14ac:dyDescent="0.3">
      <c r="A90" s="659" t="s">
        <v>3219</v>
      </c>
      <c r="B90" s="660" t="s">
        <v>3216</v>
      </c>
      <c r="C90" s="660" t="s">
        <v>1754</v>
      </c>
      <c r="D90" s="660" t="s">
        <v>3288</v>
      </c>
      <c r="E90" s="660" t="s">
        <v>3289</v>
      </c>
      <c r="F90" s="663">
        <v>80</v>
      </c>
      <c r="G90" s="663">
        <v>0</v>
      </c>
      <c r="H90" s="660"/>
      <c r="I90" s="660">
        <v>0</v>
      </c>
      <c r="J90" s="663">
        <v>90</v>
      </c>
      <c r="K90" s="663">
        <v>0</v>
      </c>
      <c r="L90" s="660"/>
      <c r="M90" s="660">
        <v>0</v>
      </c>
      <c r="N90" s="663"/>
      <c r="O90" s="663"/>
      <c r="P90" s="676"/>
      <c r="Q90" s="664"/>
    </row>
    <row r="91" spans="1:17" ht="14.4" customHeight="1" x14ac:dyDescent="0.3">
      <c r="A91" s="659" t="s">
        <v>3219</v>
      </c>
      <c r="B91" s="660" t="s">
        <v>3216</v>
      </c>
      <c r="C91" s="660" t="s">
        <v>1755</v>
      </c>
      <c r="D91" s="660" t="s">
        <v>3270</v>
      </c>
      <c r="E91" s="660" t="s">
        <v>3271</v>
      </c>
      <c r="F91" s="663"/>
      <c r="G91" s="663"/>
      <c r="H91" s="660"/>
      <c r="I91" s="660"/>
      <c r="J91" s="663">
        <v>2</v>
      </c>
      <c r="K91" s="663">
        <v>100</v>
      </c>
      <c r="L91" s="660"/>
      <c r="M91" s="660">
        <v>50</v>
      </c>
      <c r="N91" s="663"/>
      <c r="O91" s="663"/>
      <c r="P91" s="676"/>
      <c r="Q91" s="664"/>
    </row>
    <row r="92" spans="1:17" ht="14.4" customHeight="1" x14ac:dyDescent="0.3">
      <c r="A92" s="659" t="s">
        <v>3219</v>
      </c>
      <c r="B92" s="660" t="s">
        <v>3216</v>
      </c>
      <c r="C92" s="660" t="s">
        <v>1755</v>
      </c>
      <c r="D92" s="660" t="s">
        <v>3282</v>
      </c>
      <c r="E92" s="660" t="s">
        <v>3283</v>
      </c>
      <c r="F92" s="663">
        <v>10</v>
      </c>
      <c r="G92" s="663">
        <v>0</v>
      </c>
      <c r="H92" s="660"/>
      <c r="I92" s="660">
        <v>0</v>
      </c>
      <c r="J92" s="663">
        <v>10</v>
      </c>
      <c r="K92" s="663">
        <v>0</v>
      </c>
      <c r="L92" s="660"/>
      <c r="M92" s="660">
        <v>0</v>
      </c>
      <c r="N92" s="663">
        <v>13</v>
      </c>
      <c r="O92" s="663">
        <v>0</v>
      </c>
      <c r="P92" s="676"/>
      <c r="Q92" s="664">
        <v>0</v>
      </c>
    </row>
    <row r="93" spans="1:17" ht="14.4" customHeight="1" x14ac:dyDescent="0.3">
      <c r="A93" s="659" t="s">
        <v>3219</v>
      </c>
      <c r="B93" s="660" t="s">
        <v>3216</v>
      </c>
      <c r="C93" s="660" t="s">
        <v>1755</v>
      </c>
      <c r="D93" s="660" t="s">
        <v>3286</v>
      </c>
      <c r="E93" s="660" t="s">
        <v>3287</v>
      </c>
      <c r="F93" s="663"/>
      <c r="G93" s="663"/>
      <c r="H93" s="660"/>
      <c r="I93" s="660"/>
      <c r="J93" s="663">
        <v>1</v>
      </c>
      <c r="K93" s="663">
        <v>305.56</v>
      </c>
      <c r="L93" s="660"/>
      <c r="M93" s="660">
        <v>305.56</v>
      </c>
      <c r="N93" s="663"/>
      <c r="O93" s="663"/>
      <c r="P93" s="676"/>
      <c r="Q93" s="664"/>
    </row>
    <row r="94" spans="1:17" ht="14.4" customHeight="1" x14ac:dyDescent="0.3">
      <c r="A94" s="659" t="s">
        <v>3219</v>
      </c>
      <c r="B94" s="660" t="s">
        <v>3216</v>
      </c>
      <c r="C94" s="660" t="s">
        <v>1755</v>
      </c>
      <c r="D94" s="660" t="s">
        <v>3288</v>
      </c>
      <c r="E94" s="660" t="s">
        <v>3289</v>
      </c>
      <c r="F94" s="663">
        <v>602</v>
      </c>
      <c r="G94" s="663">
        <v>0</v>
      </c>
      <c r="H94" s="660"/>
      <c r="I94" s="660">
        <v>0</v>
      </c>
      <c r="J94" s="663">
        <v>694</v>
      </c>
      <c r="K94" s="663">
        <v>0</v>
      </c>
      <c r="L94" s="660"/>
      <c r="M94" s="660">
        <v>0</v>
      </c>
      <c r="N94" s="663">
        <v>734</v>
      </c>
      <c r="O94" s="663">
        <v>0</v>
      </c>
      <c r="P94" s="676"/>
      <c r="Q94" s="664">
        <v>0</v>
      </c>
    </row>
    <row r="95" spans="1:17" ht="14.4" customHeight="1" x14ac:dyDescent="0.3">
      <c r="A95" s="659" t="s">
        <v>3219</v>
      </c>
      <c r="B95" s="660" t="s">
        <v>3216</v>
      </c>
      <c r="C95" s="660" t="s">
        <v>1755</v>
      </c>
      <c r="D95" s="660" t="s">
        <v>3294</v>
      </c>
      <c r="E95" s="660" t="s">
        <v>3295</v>
      </c>
      <c r="F95" s="663"/>
      <c r="G95" s="663"/>
      <c r="H95" s="660"/>
      <c r="I95" s="660"/>
      <c r="J95" s="663">
        <v>1</v>
      </c>
      <c r="K95" s="663">
        <v>455.56</v>
      </c>
      <c r="L95" s="660"/>
      <c r="M95" s="660">
        <v>455.56</v>
      </c>
      <c r="N95" s="663"/>
      <c r="O95" s="663"/>
      <c r="P95" s="676"/>
      <c r="Q95" s="664"/>
    </row>
    <row r="96" spans="1:17" ht="14.4" customHeight="1" x14ac:dyDescent="0.3">
      <c r="A96" s="659" t="s">
        <v>3219</v>
      </c>
      <c r="B96" s="660" t="s">
        <v>3216</v>
      </c>
      <c r="C96" s="660" t="s">
        <v>1755</v>
      </c>
      <c r="D96" s="660" t="s">
        <v>3300</v>
      </c>
      <c r="E96" s="660" t="s">
        <v>3301</v>
      </c>
      <c r="F96" s="663"/>
      <c r="G96" s="663"/>
      <c r="H96" s="660"/>
      <c r="I96" s="660"/>
      <c r="J96" s="663">
        <v>1</v>
      </c>
      <c r="K96" s="663">
        <v>77.78</v>
      </c>
      <c r="L96" s="660"/>
      <c r="M96" s="660">
        <v>77.78</v>
      </c>
      <c r="N96" s="663"/>
      <c r="O96" s="663"/>
      <c r="P96" s="676"/>
      <c r="Q96" s="664"/>
    </row>
    <row r="97" spans="1:17" ht="14.4" customHeight="1" x14ac:dyDescent="0.3">
      <c r="A97" s="659" t="s">
        <v>3219</v>
      </c>
      <c r="B97" s="660" t="s">
        <v>3216</v>
      </c>
      <c r="C97" s="660" t="s">
        <v>1756</v>
      </c>
      <c r="D97" s="660" t="s">
        <v>3270</v>
      </c>
      <c r="E97" s="660" t="s">
        <v>3271</v>
      </c>
      <c r="F97" s="663">
        <v>1</v>
      </c>
      <c r="G97" s="663">
        <v>50</v>
      </c>
      <c r="H97" s="660">
        <v>1</v>
      </c>
      <c r="I97" s="660">
        <v>50</v>
      </c>
      <c r="J97" s="663"/>
      <c r="K97" s="663"/>
      <c r="L97" s="660"/>
      <c r="M97" s="660"/>
      <c r="N97" s="663"/>
      <c r="O97" s="663"/>
      <c r="P97" s="676"/>
      <c r="Q97" s="664"/>
    </row>
    <row r="98" spans="1:17" ht="14.4" customHeight="1" x14ac:dyDescent="0.3">
      <c r="A98" s="659" t="s">
        <v>3219</v>
      </c>
      <c r="B98" s="660" t="s">
        <v>3216</v>
      </c>
      <c r="C98" s="660" t="s">
        <v>1756</v>
      </c>
      <c r="D98" s="660" t="s">
        <v>3282</v>
      </c>
      <c r="E98" s="660" t="s">
        <v>3283</v>
      </c>
      <c r="F98" s="663">
        <v>4</v>
      </c>
      <c r="G98" s="663">
        <v>0</v>
      </c>
      <c r="H98" s="660"/>
      <c r="I98" s="660">
        <v>0</v>
      </c>
      <c r="J98" s="663"/>
      <c r="K98" s="663"/>
      <c r="L98" s="660"/>
      <c r="M98" s="660"/>
      <c r="N98" s="663"/>
      <c r="O98" s="663"/>
      <c r="P98" s="676"/>
      <c r="Q98" s="664"/>
    </row>
    <row r="99" spans="1:17" ht="14.4" customHeight="1" x14ac:dyDescent="0.3">
      <c r="A99" s="659" t="s">
        <v>3219</v>
      </c>
      <c r="B99" s="660" t="s">
        <v>3216</v>
      </c>
      <c r="C99" s="660" t="s">
        <v>1756</v>
      </c>
      <c r="D99" s="660" t="s">
        <v>3288</v>
      </c>
      <c r="E99" s="660" t="s">
        <v>3289</v>
      </c>
      <c r="F99" s="663">
        <v>330</v>
      </c>
      <c r="G99" s="663">
        <v>0</v>
      </c>
      <c r="H99" s="660"/>
      <c r="I99" s="660">
        <v>0</v>
      </c>
      <c r="J99" s="663">
        <v>18</v>
      </c>
      <c r="K99" s="663">
        <v>0</v>
      </c>
      <c r="L99" s="660"/>
      <c r="M99" s="660">
        <v>0</v>
      </c>
      <c r="N99" s="663">
        <v>1</v>
      </c>
      <c r="O99" s="663">
        <v>0</v>
      </c>
      <c r="P99" s="676"/>
      <c r="Q99" s="664">
        <v>0</v>
      </c>
    </row>
    <row r="100" spans="1:17" ht="14.4" customHeight="1" x14ac:dyDescent="0.3">
      <c r="A100" s="659" t="s">
        <v>3219</v>
      </c>
      <c r="B100" s="660" t="s">
        <v>3216</v>
      </c>
      <c r="C100" s="660" t="s">
        <v>1756</v>
      </c>
      <c r="D100" s="660" t="s">
        <v>3296</v>
      </c>
      <c r="E100" s="660" t="s">
        <v>3297</v>
      </c>
      <c r="F100" s="663">
        <v>1</v>
      </c>
      <c r="G100" s="663">
        <v>0</v>
      </c>
      <c r="H100" s="660"/>
      <c r="I100" s="660">
        <v>0</v>
      </c>
      <c r="J100" s="663"/>
      <c r="K100" s="663"/>
      <c r="L100" s="660"/>
      <c r="M100" s="660"/>
      <c r="N100" s="663"/>
      <c r="O100" s="663"/>
      <c r="P100" s="676"/>
      <c r="Q100" s="664"/>
    </row>
    <row r="101" spans="1:17" ht="14.4" customHeight="1" x14ac:dyDescent="0.3">
      <c r="A101" s="659" t="s">
        <v>3219</v>
      </c>
      <c r="B101" s="660" t="s">
        <v>3216</v>
      </c>
      <c r="C101" s="660" t="s">
        <v>1756</v>
      </c>
      <c r="D101" s="660" t="s">
        <v>3306</v>
      </c>
      <c r="E101" s="660" t="s">
        <v>3307</v>
      </c>
      <c r="F101" s="663">
        <v>1</v>
      </c>
      <c r="G101" s="663">
        <v>88.89</v>
      </c>
      <c r="H101" s="660">
        <v>1</v>
      </c>
      <c r="I101" s="660">
        <v>88.89</v>
      </c>
      <c r="J101" s="663"/>
      <c r="K101" s="663"/>
      <c r="L101" s="660"/>
      <c r="M101" s="660"/>
      <c r="N101" s="663"/>
      <c r="O101" s="663"/>
      <c r="P101" s="676"/>
      <c r="Q101" s="664"/>
    </row>
    <row r="102" spans="1:17" ht="14.4" customHeight="1" x14ac:dyDescent="0.3">
      <c r="A102" s="659" t="s">
        <v>3219</v>
      </c>
      <c r="B102" s="660" t="s">
        <v>3216</v>
      </c>
      <c r="C102" s="660" t="s">
        <v>1756</v>
      </c>
      <c r="D102" s="660" t="s">
        <v>3217</v>
      </c>
      <c r="E102" s="660" t="s">
        <v>3218</v>
      </c>
      <c r="F102" s="663">
        <v>1</v>
      </c>
      <c r="G102" s="663">
        <v>327.78</v>
      </c>
      <c r="H102" s="660">
        <v>1</v>
      </c>
      <c r="I102" s="660">
        <v>327.78</v>
      </c>
      <c r="J102" s="663"/>
      <c r="K102" s="663"/>
      <c r="L102" s="660"/>
      <c r="M102" s="660"/>
      <c r="N102" s="663"/>
      <c r="O102" s="663"/>
      <c r="P102" s="676"/>
      <c r="Q102" s="664"/>
    </row>
    <row r="103" spans="1:17" ht="14.4" customHeight="1" x14ac:dyDescent="0.3">
      <c r="A103" s="659" t="s">
        <v>3219</v>
      </c>
      <c r="B103" s="660" t="s">
        <v>3216</v>
      </c>
      <c r="C103" s="660" t="s">
        <v>1758</v>
      </c>
      <c r="D103" s="660" t="s">
        <v>3322</v>
      </c>
      <c r="E103" s="660" t="s">
        <v>3323</v>
      </c>
      <c r="F103" s="663"/>
      <c r="G103" s="663"/>
      <c r="H103" s="660"/>
      <c r="I103" s="660"/>
      <c r="J103" s="663">
        <v>1</v>
      </c>
      <c r="K103" s="663">
        <v>1283.33</v>
      </c>
      <c r="L103" s="660"/>
      <c r="M103" s="660">
        <v>1283.33</v>
      </c>
      <c r="N103" s="663"/>
      <c r="O103" s="663"/>
      <c r="P103" s="676"/>
      <c r="Q103" s="664"/>
    </row>
    <row r="104" spans="1:17" ht="14.4" customHeight="1" x14ac:dyDescent="0.3">
      <c r="A104" s="659" t="s">
        <v>3219</v>
      </c>
      <c r="B104" s="660" t="s">
        <v>3216</v>
      </c>
      <c r="C104" s="660" t="s">
        <v>1758</v>
      </c>
      <c r="D104" s="660" t="s">
        <v>3217</v>
      </c>
      <c r="E104" s="660" t="s">
        <v>3218</v>
      </c>
      <c r="F104" s="663">
        <v>1</v>
      </c>
      <c r="G104" s="663">
        <v>327.78</v>
      </c>
      <c r="H104" s="660">
        <v>1</v>
      </c>
      <c r="I104" s="660">
        <v>327.78</v>
      </c>
      <c r="J104" s="663"/>
      <c r="K104" s="663"/>
      <c r="L104" s="660"/>
      <c r="M104" s="660"/>
      <c r="N104" s="663"/>
      <c r="O104" s="663"/>
      <c r="P104" s="676"/>
      <c r="Q104" s="664"/>
    </row>
    <row r="105" spans="1:17" ht="14.4" customHeight="1" x14ac:dyDescent="0.3">
      <c r="A105" s="659" t="s">
        <v>3219</v>
      </c>
      <c r="B105" s="660" t="s">
        <v>3216</v>
      </c>
      <c r="C105" s="660" t="s">
        <v>1759</v>
      </c>
      <c r="D105" s="660" t="s">
        <v>3282</v>
      </c>
      <c r="E105" s="660" t="s">
        <v>3283</v>
      </c>
      <c r="F105" s="663"/>
      <c r="G105" s="663"/>
      <c r="H105" s="660"/>
      <c r="I105" s="660"/>
      <c r="J105" s="663">
        <v>3</v>
      </c>
      <c r="K105" s="663">
        <v>0</v>
      </c>
      <c r="L105" s="660"/>
      <c r="M105" s="660">
        <v>0</v>
      </c>
      <c r="N105" s="663">
        <v>3</v>
      </c>
      <c r="O105" s="663">
        <v>0</v>
      </c>
      <c r="P105" s="676"/>
      <c r="Q105" s="664">
        <v>0</v>
      </c>
    </row>
    <row r="106" spans="1:17" ht="14.4" customHeight="1" x14ac:dyDescent="0.3">
      <c r="A106" s="659" t="s">
        <v>3219</v>
      </c>
      <c r="B106" s="660" t="s">
        <v>3216</v>
      </c>
      <c r="C106" s="660" t="s">
        <v>1759</v>
      </c>
      <c r="D106" s="660" t="s">
        <v>3288</v>
      </c>
      <c r="E106" s="660" t="s">
        <v>3289</v>
      </c>
      <c r="F106" s="663">
        <v>254</v>
      </c>
      <c r="G106" s="663">
        <v>0</v>
      </c>
      <c r="H106" s="660"/>
      <c r="I106" s="660">
        <v>0</v>
      </c>
      <c r="J106" s="663">
        <v>357</v>
      </c>
      <c r="K106" s="663">
        <v>0</v>
      </c>
      <c r="L106" s="660"/>
      <c r="M106" s="660">
        <v>0</v>
      </c>
      <c r="N106" s="663">
        <v>334</v>
      </c>
      <c r="O106" s="663">
        <v>0</v>
      </c>
      <c r="P106" s="676"/>
      <c r="Q106" s="664">
        <v>0</v>
      </c>
    </row>
    <row r="107" spans="1:17" ht="14.4" customHeight="1" x14ac:dyDescent="0.3">
      <c r="A107" s="659" t="s">
        <v>3219</v>
      </c>
      <c r="B107" s="660" t="s">
        <v>3216</v>
      </c>
      <c r="C107" s="660" t="s">
        <v>1760</v>
      </c>
      <c r="D107" s="660" t="s">
        <v>3247</v>
      </c>
      <c r="E107" s="660" t="s">
        <v>3248</v>
      </c>
      <c r="F107" s="663"/>
      <c r="G107" s="663"/>
      <c r="H107" s="660"/>
      <c r="I107" s="660"/>
      <c r="J107" s="663"/>
      <c r="K107" s="663"/>
      <c r="L107" s="660"/>
      <c r="M107" s="660"/>
      <c r="N107" s="663">
        <v>1</v>
      </c>
      <c r="O107" s="663">
        <v>77.78</v>
      </c>
      <c r="P107" s="676"/>
      <c r="Q107" s="664">
        <v>77.78</v>
      </c>
    </row>
    <row r="108" spans="1:17" ht="14.4" customHeight="1" x14ac:dyDescent="0.3">
      <c r="A108" s="659" t="s">
        <v>3219</v>
      </c>
      <c r="B108" s="660" t="s">
        <v>3216</v>
      </c>
      <c r="C108" s="660" t="s">
        <v>1760</v>
      </c>
      <c r="D108" s="660" t="s">
        <v>3261</v>
      </c>
      <c r="E108" s="660" t="s">
        <v>3262</v>
      </c>
      <c r="F108" s="663"/>
      <c r="G108" s="663"/>
      <c r="H108" s="660"/>
      <c r="I108" s="660"/>
      <c r="J108" s="663"/>
      <c r="K108" s="663"/>
      <c r="L108" s="660"/>
      <c r="M108" s="660"/>
      <c r="N108" s="663">
        <v>1</v>
      </c>
      <c r="O108" s="663">
        <v>186.67</v>
      </c>
      <c r="P108" s="676"/>
      <c r="Q108" s="664">
        <v>186.67</v>
      </c>
    </row>
    <row r="109" spans="1:17" ht="14.4" customHeight="1" x14ac:dyDescent="0.3">
      <c r="A109" s="659" t="s">
        <v>3219</v>
      </c>
      <c r="B109" s="660" t="s">
        <v>3216</v>
      </c>
      <c r="C109" s="660" t="s">
        <v>1760</v>
      </c>
      <c r="D109" s="660" t="s">
        <v>3282</v>
      </c>
      <c r="E109" s="660" t="s">
        <v>3283</v>
      </c>
      <c r="F109" s="663"/>
      <c r="G109" s="663"/>
      <c r="H109" s="660"/>
      <c r="I109" s="660"/>
      <c r="J109" s="663">
        <v>1</v>
      </c>
      <c r="K109" s="663">
        <v>0</v>
      </c>
      <c r="L109" s="660"/>
      <c r="M109" s="660">
        <v>0</v>
      </c>
      <c r="N109" s="663">
        <v>3</v>
      </c>
      <c r="O109" s="663">
        <v>0</v>
      </c>
      <c r="P109" s="676"/>
      <c r="Q109" s="664">
        <v>0</v>
      </c>
    </row>
    <row r="110" spans="1:17" ht="14.4" customHeight="1" x14ac:dyDescent="0.3">
      <c r="A110" s="659" t="s">
        <v>3219</v>
      </c>
      <c r="B110" s="660" t="s">
        <v>3216</v>
      </c>
      <c r="C110" s="660" t="s">
        <v>1760</v>
      </c>
      <c r="D110" s="660" t="s">
        <v>3288</v>
      </c>
      <c r="E110" s="660" t="s">
        <v>3289</v>
      </c>
      <c r="F110" s="663">
        <v>68</v>
      </c>
      <c r="G110" s="663">
        <v>0</v>
      </c>
      <c r="H110" s="660"/>
      <c r="I110" s="660">
        <v>0</v>
      </c>
      <c r="J110" s="663">
        <v>57</v>
      </c>
      <c r="K110" s="663">
        <v>0</v>
      </c>
      <c r="L110" s="660"/>
      <c r="M110" s="660">
        <v>0</v>
      </c>
      <c r="N110" s="663">
        <v>277</v>
      </c>
      <c r="O110" s="663">
        <v>0</v>
      </c>
      <c r="P110" s="676"/>
      <c r="Q110" s="664">
        <v>0</v>
      </c>
    </row>
    <row r="111" spans="1:17" ht="14.4" customHeight="1" x14ac:dyDescent="0.3">
      <c r="A111" s="659" t="s">
        <v>3219</v>
      </c>
      <c r="B111" s="660" t="s">
        <v>3216</v>
      </c>
      <c r="C111" s="660" t="s">
        <v>1760</v>
      </c>
      <c r="D111" s="660" t="s">
        <v>3294</v>
      </c>
      <c r="E111" s="660" t="s">
        <v>3295</v>
      </c>
      <c r="F111" s="663"/>
      <c r="G111" s="663"/>
      <c r="H111" s="660"/>
      <c r="I111" s="660"/>
      <c r="J111" s="663"/>
      <c r="K111" s="663"/>
      <c r="L111" s="660"/>
      <c r="M111" s="660"/>
      <c r="N111" s="663">
        <v>1</v>
      </c>
      <c r="O111" s="663">
        <v>455.56</v>
      </c>
      <c r="P111" s="676"/>
      <c r="Q111" s="664">
        <v>455.56</v>
      </c>
    </row>
    <row r="112" spans="1:17" ht="14.4" customHeight="1" x14ac:dyDescent="0.3">
      <c r="A112" s="659" t="s">
        <v>3219</v>
      </c>
      <c r="B112" s="660" t="s">
        <v>3216</v>
      </c>
      <c r="C112" s="660" t="s">
        <v>1760</v>
      </c>
      <c r="D112" s="660" t="s">
        <v>3306</v>
      </c>
      <c r="E112" s="660" t="s">
        <v>3307</v>
      </c>
      <c r="F112" s="663"/>
      <c r="G112" s="663"/>
      <c r="H112" s="660"/>
      <c r="I112" s="660"/>
      <c r="J112" s="663"/>
      <c r="K112" s="663"/>
      <c r="L112" s="660"/>
      <c r="M112" s="660"/>
      <c r="N112" s="663">
        <v>1</v>
      </c>
      <c r="O112" s="663">
        <v>88.89</v>
      </c>
      <c r="P112" s="676"/>
      <c r="Q112" s="664">
        <v>88.89</v>
      </c>
    </row>
    <row r="113" spans="1:17" ht="14.4" customHeight="1" x14ac:dyDescent="0.3">
      <c r="A113" s="659" t="s">
        <v>3219</v>
      </c>
      <c r="B113" s="660" t="s">
        <v>3216</v>
      </c>
      <c r="C113" s="660" t="s">
        <v>1761</v>
      </c>
      <c r="D113" s="660" t="s">
        <v>3282</v>
      </c>
      <c r="E113" s="660" t="s">
        <v>3283</v>
      </c>
      <c r="F113" s="663">
        <v>4</v>
      </c>
      <c r="G113" s="663">
        <v>0</v>
      </c>
      <c r="H113" s="660"/>
      <c r="I113" s="660">
        <v>0</v>
      </c>
      <c r="J113" s="663"/>
      <c r="K113" s="663"/>
      <c r="L113" s="660"/>
      <c r="M113" s="660"/>
      <c r="N113" s="663">
        <v>3</v>
      </c>
      <c r="O113" s="663">
        <v>0</v>
      </c>
      <c r="P113" s="676"/>
      <c r="Q113" s="664">
        <v>0</v>
      </c>
    </row>
    <row r="114" spans="1:17" ht="14.4" customHeight="1" x14ac:dyDescent="0.3">
      <c r="A114" s="659" t="s">
        <v>3219</v>
      </c>
      <c r="B114" s="660" t="s">
        <v>3216</v>
      </c>
      <c r="C114" s="660" t="s">
        <v>1761</v>
      </c>
      <c r="D114" s="660" t="s">
        <v>3288</v>
      </c>
      <c r="E114" s="660" t="s">
        <v>3289</v>
      </c>
      <c r="F114" s="663">
        <v>262</v>
      </c>
      <c r="G114" s="663">
        <v>0</v>
      </c>
      <c r="H114" s="660"/>
      <c r="I114" s="660">
        <v>0</v>
      </c>
      <c r="J114" s="663">
        <v>285</v>
      </c>
      <c r="K114" s="663">
        <v>0</v>
      </c>
      <c r="L114" s="660"/>
      <c r="M114" s="660">
        <v>0</v>
      </c>
      <c r="N114" s="663">
        <v>284</v>
      </c>
      <c r="O114" s="663">
        <v>0</v>
      </c>
      <c r="P114" s="676"/>
      <c r="Q114" s="664">
        <v>0</v>
      </c>
    </row>
    <row r="115" spans="1:17" ht="14.4" customHeight="1" x14ac:dyDescent="0.3">
      <c r="A115" s="659" t="s">
        <v>3219</v>
      </c>
      <c r="B115" s="660" t="s">
        <v>3216</v>
      </c>
      <c r="C115" s="660" t="s">
        <v>1763</v>
      </c>
      <c r="D115" s="660" t="s">
        <v>3265</v>
      </c>
      <c r="E115" s="660" t="s">
        <v>3266</v>
      </c>
      <c r="F115" s="663">
        <v>2</v>
      </c>
      <c r="G115" s="663">
        <v>933.33</v>
      </c>
      <c r="H115" s="660">
        <v>1</v>
      </c>
      <c r="I115" s="660">
        <v>466.66500000000002</v>
      </c>
      <c r="J115" s="663"/>
      <c r="K115" s="663"/>
      <c r="L115" s="660"/>
      <c r="M115" s="660"/>
      <c r="N115" s="663"/>
      <c r="O115" s="663"/>
      <c r="P115" s="676"/>
      <c r="Q115" s="664"/>
    </row>
    <row r="116" spans="1:17" ht="14.4" customHeight="1" x14ac:dyDescent="0.3">
      <c r="A116" s="659" t="s">
        <v>3219</v>
      </c>
      <c r="B116" s="660" t="s">
        <v>3216</v>
      </c>
      <c r="C116" s="660" t="s">
        <v>1763</v>
      </c>
      <c r="D116" s="660" t="s">
        <v>3282</v>
      </c>
      <c r="E116" s="660" t="s">
        <v>3283</v>
      </c>
      <c r="F116" s="663">
        <v>1</v>
      </c>
      <c r="G116" s="663">
        <v>0</v>
      </c>
      <c r="H116" s="660"/>
      <c r="I116" s="660">
        <v>0</v>
      </c>
      <c r="J116" s="663"/>
      <c r="K116" s="663"/>
      <c r="L116" s="660"/>
      <c r="M116" s="660"/>
      <c r="N116" s="663">
        <v>1</v>
      </c>
      <c r="O116" s="663">
        <v>0</v>
      </c>
      <c r="P116" s="676"/>
      <c r="Q116" s="664">
        <v>0</v>
      </c>
    </row>
    <row r="117" spans="1:17" ht="14.4" customHeight="1" x14ac:dyDescent="0.3">
      <c r="A117" s="659" t="s">
        <v>3219</v>
      </c>
      <c r="B117" s="660" t="s">
        <v>3216</v>
      </c>
      <c r="C117" s="660" t="s">
        <v>1763</v>
      </c>
      <c r="D117" s="660" t="s">
        <v>3286</v>
      </c>
      <c r="E117" s="660" t="s">
        <v>3287</v>
      </c>
      <c r="F117" s="663"/>
      <c r="G117" s="663"/>
      <c r="H117" s="660"/>
      <c r="I117" s="660"/>
      <c r="J117" s="663">
        <v>1</v>
      </c>
      <c r="K117" s="663">
        <v>305.56</v>
      </c>
      <c r="L117" s="660"/>
      <c r="M117" s="660">
        <v>305.56</v>
      </c>
      <c r="N117" s="663"/>
      <c r="O117" s="663"/>
      <c r="P117" s="676"/>
      <c r="Q117" s="664"/>
    </row>
    <row r="118" spans="1:17" ht="14.4" customHeight="1" x14ac:dyDescent="0.3">
      <c r="A118" s="659" t="s">
        <v>3219</v>
      </c>
      <c r="B118" s="660" t="s">
        <v>3216</v>
      </c>
      <c r="C118" s="660" t="s">
        <v>1763</v>
      </c>
      <c r="D118" s="660" t="s">
        <v>3288</v>
      </c>
      <c r="E118" s="660" t="s">
        <v>3289</v>
      </c>
      <c r="F118" s="663">
        <v>53</v>
      </c>
      <c r="G118" s="663">
        <v>0</v>
      </c>
      <c r="H118" s="660"/>
      <c r="I118" s="660">
        <v>0</v>
      </c>
      <c r="J118" s="663">
        <v>43</v>
      </c>
      <c r="K118" s="663">
        <v>0</v>
      </c>
      <c r="L118" s="660"/>
      <c r="M118" s="660">
        <v>0</v>
      </c>
      <c r="N118" s="663">
        <v>55</v>
      </c>
      <c r="O118" s="663">
        <v>0</v>
      </c>
      <c r="P118" s="676"/>
      <c r="Q118" s="664">
        <v>0</v>
      </c>
    </row>
    <row r="119" spans="1:17" ht="14.4" customHeight="1" x14ac:dyDescent="0.3">
      <c r="A119" s="659" t="s">
        <v>3219</v>
      </c>
      <c r="B119" s="660" t="s">
        <v>3216</v>
      </c>
      <c r="C119" s="660" t="s">
        <v>1763</v>
      </c>
      <c r="D119" s="660" t="s">
        <v>3294</v>
      </c>
      <c r="E119" s="660" t="s">
        <v>3295</v>
      </c>
      <c r="F119" s="663"/>
      <c r="G119" s="663"/>
      <c r="H119" s="660"/>
      <c r="I119" s="660"/>
      <c r="J119" s="663">
        <v>1</v>
      </c>
      <c r="K119" s="663">
        <v>455.56</v>
      </c>
      <c r="L119" s="660"/>
      <c r="M119" s="660">
        <v>455.56</v>
      </c>
      <c r="N119" s="663"/>
      <c r="O119" s="663"/>
      <c r="P119" s="676"/>
      <c r="Q119" s="664"/>
    </row>
    <row r="120" spans="1:17" ht="14.4" customHeight="1" x14ac:dyDescent="0.3">
      <c r="A120" s="659" t="s">
        <v>3219</v>
      </c>
      <c r="B120" s="660" t="s">
        <v>3216</v>
      </c>
      <c r="C120" s="660" t="s">
        <v>1763</v>
      </c>
      <c r="D120" s="660" t="s">
        <v>3300</v>
      </c>
      <c r="E120" s="660" t="s">
        <v>3301</v>
      </c>
      <c r="F120" s="663"/>
      <c r="G120" s="663"/>
      <c r="H120" s="660"/>
      <c r="I120" s="660"/>
      <c r="J120" s="663">
        <v>1</v>
      </c>
      <c r="K120" s="663">
        <v>77.78</v>
      </c>
      <c r="L120" s="660"/>
      <c r="M120" s="660">
        <v>77.78</v>
      </c>
      <c r="N120" s="663"/>
      <c r="O120" s="663"/>
      <c r="P120" s="676"/>
      <c r="Q120" s="664"/>
    </row>
    <row r="121" spans="1:17" ht="14.4" customHeight="1" x14ac:dyDescent="0.3">
      <c r="A121" s="659" t="s">
        <v>3219</v>
      </c>
      <c r="B121" s="660" t="s">
        <v>3216</v>
      </c>
      <c r="C121" s="660" t="s">
        <v>1763</v>
      </c>
      <c r="D121" s="660" t="s">
        <v>3306</v>
      </c>
      <c r="E121" s="660" t="s">
        <v>3307</v>
      </c>
      <c r="F121" s="663">
        <v>2</v>
      </c>
      <c r="G121" s="663">
        <v>177.78</v>
      </c>
      <c r="H121" s="660">
        <v>1</v>
      </c>
      <c r="I121" s="660">
        <v>88.89</v>
      </c>
      <c r="J121" s="663"/>
      <c r="K121" s="663"/>
      <c r="L121" s="660"/>
      <c r="M121" s="660"/>
      <c r="N121" s="663"/>
      <c r="O121" s="663"/>
      <c r="P121" s="676"/>
      <c r="Q121" s="664"/>
    </row>
    <row r="122" spans="1:17" ht="14.4" customHeight="1" x14ac:dyDescent="0.3">
      <c r="A122" s="659" t="s">
        <v>3219</v>
      </c>
      <c r="B122" s="660" t="s">
        <v>3216</v>
      </c>
      <c r="C122" s="660" t="s">
        <v>1763</v>
      </c>
      <c r="D122" s="660" t="s">
        <v>3217</v>
      </c>
      <c r="E122" s="660" t="s">
        <v>3218</v>
      </c>
      <c r="F122" s="663">
        <v>1</v>
      </c>
      <c r="G122" s="663">
        <v>327.78</v>
      </c>
      <c r="H122" s="660">
        <v>1</v>
      </c>
      <c r="I122" s="660">
        <v>327.78</v>
      </c>
      <c r="J122" s="663"/>
      <c r="K122" s="663"/>
      <c r="L122" s="660"/>
      <c r="M122" s="660"/>
      <c r="N122" s="663"/>
      <c r="O122" s="663"/>
      <c r="P122" s="676"/>
      <c r="Q122" s="664"/>
    </row>
    <row r="123" spans="1:17" ht="14.4" customHeight="1" x14ac:dyDescent="0.3">
      <c r="A123" s="659" t="s">
        <v>3219</v>
      </c>
      <c r="B123" s="660" t="s">
        <v>3216</v>
      </c>
      <c r="C123" s="660" t="s">
        <v>1764</v>
      </c>
      <c r="D123" s="660" t="s">
        <v>3253</v>
      </c>
      <c r="E123" s="660" t="s">
        <v>3254</v>
      </c>
      <c r="F123" s="663"/>
      <c r="G123" s="663"/>
      <c r="H123" s="660"/>
      <c r="I123" s="660"/>
      <c r="J123" s="663">
        <v>3</v>
      </c>
      <c r="K123" s="663">
        <v>333.33</v>
      </c>
      <c r="L123" s="660"/>
      <c r="M123" s="660">
        <v>111.11</v>
      </c>
      <c r="N123" s="663">
        <v>1</v>
      </c>
      <c r="O123" s="663">
        <v>111.11</v>
      </c>
      <c r="P123" s="676"/>
      <c r="Q123" s="664">
        <v>111.11</v>
      </c>
    </row>
    <row r="124" spans="1:17" ht="14.4" customHeight="1" x14ac:dyDescent="0.3">
      <c r="A124" s="659" t="s">
        <v>3219</v>
      </c>
      <c r="B124" s="660" t="s">
        <v>3216</v>
      </c>
      <c r="C124" s="660" t="s">
        <v>1764</v>
      </c>
      <c r="D124" s="660" t="s">
        <v>3261</v>
      </c>
      <c r="E124" s="660" t="s">
        <v>3262</v>
      </c>
      <c r="F124" s="663"/>
      <c r="G124" s="663"/>
      <c r="H124" s="660"/>
      <c r="I124" s="660"/>
      <c r="J124" s="663">
        <v>1</v>
      </c>
      <c r="K124" s="663">
        <v>186.67</v>
      </c>
      <c r="L124" s="660"/>
      <c r="M124" s="660">
        <v>186.67</v>
      </c>
      <c r="N124" s="663"/>
      <c r="O124" s="663"/>
      <c r="P124" s="676"/>
      <c r="Q124" s="664"/>
    </row>
    <row r="125" spans="1:17" ht="14.4" customHeight="1" x14ac:dyDescent="0.3">
      <c r="A125" s="659" t="s">
        <v>3219</v>
      </c>
      <c r="B125" s="660" t="s">
        <v>3216</v>
      </c>
      <c r="C125" s="660" t="s">
        <v>1764</v>
      </c>
      <c r="D125" s="660" t="s">
        <v>3263</v>
      </c>
      <c r="E125" s="660" t="s">
        <v>3264</v>
      </c>
      <c r="F125" s="663"/>
      <c r="G125" s="663"/>
      <c r="H125" s="660"/>
      <c r="I125" s="660"/>
      <c r="J125" s="663">
        <v>1</v>
      </c>
      <c r="K125" s="663">
        <v>583.33000000000004</v>
      </c>
      <c r="L125" s="660"/>
      <c r="M125" s="660">
        <v>583.33000000000004</v>
      </c>
      <c r="N125" s="663"/>
      <c r="O125" s="663"/>
      <c r="P125" s="676"/>
      <c r="Q125" s="664"/>
    </row>
    <row r="126" spans="1:17" ht="14.4" customHeight="1" x14ac:dyDescent="0.3">
      <c r="A126" s="659" t="s">
        <v>3219</v>
      </c>
      <c r="B126" s="660" t="s">
        <v>3216</v>
      </c>
      <c r="C126" s="660" t="s">
        <v>1764</v>
      </c>
      <c r="D126" s="660" t="s">
        <v>3282</v>
      </c>
      <c r="E126" s="660" t="s">
        <v>3283</v>
      </c>
      <c r="F126" s="663">
        <v>16</v>
      </c>
      <c r="G126" s="663">
        <v>0</v>
      </c>
      <c r="H126" s="660"/>
      <c r="I126" s="660">
        <v>0</v>
      </c>
      <c r="J126" s="663">
        <v>20</v>
      </c>
      <c r="K126" s="663">
        <v>0</v>
      </c>
      <c r="L126" s="660"/>
      <c r="M126" s="660">
        <v>0</v>
      </c>
      <c r="N126" s="663">
        <v>24</v>
      </c>
      <c r="O126" s="663">
        <v>0</v>
      </c>
      <c r="P126" s="676"/>
      <c r="Q126" s="664">
        <v>0</v>
      </c>
    </row>
    <row r="127" spans="1:17" ht="14.4" customHeight="1" x14ac:dyDescent="0.3">
      <c r="A127" s="659" t="s">
        <v>3219</v>
      </c>
      <c r="B127" s="660" t="s">
        <v>3216</v>
      </c>
      <c r="C127" s="660" t="s">
        <v>1764</v>
      </c>
      <c r="D127" s="660" t="s">
        <v>3286</v>
      </c>
      <c r="E127" s="660" t="s">
        <v>3287</v>
      </c>
      <c r="F127" s="663"/>
      <c r="G127" s="663"/>
      <c r="H127" s="660"/>
      <c r="I127" s="660"/>
      <c r="J127" s="663"/>
      <c r="K127" s="663"/>
      <c r="L127" s="660"/>
      <c r="M127" s="660"/>
      <c r="N127" s="663">
        <v>1</v>
      </c>
      <c r="O127" s="663">
        <v>305.56</v>
      </c>
      <c r="P127" s="676"/>
      <c r="Q127" s="664">
        <v>305.56</v>
      </c>
    </row>
    <row r="128" spans="1:17" ht="14.4" customHeight="1" x14ac:dyDescent="0.3">
      <c r="A128" s="659" t="s">
        <v>3219</v>
      </c>
      <c r="B128" s="660" t="s">
        <v>3216</v>
      </c>
      <c r="C128" s="660" t="s">
        <v>1764</v>
      </c>
      <c r="D128" s="660" t="s">
        <v>3288</v>
      </c>
      <c r="E128" s="660" t="s">
        <v>3289</v>
      </c>
      <c r="F128" s="663">
        <v>1144</v>
      </c>
      <c r="G128" s="663">
        <v>0</v>
      </c>
      <c r="H128" s="660"/>
      <c r="I128" s="660">
        <v>0</v>
      </c>
      <c r="J128" s="663">
        <v>1303</v>
      </c>
      <c r="K128" s="663">
        <v>0</v>
      </c>
      <c r="L128" s="660"/>
      <c r="M128" s="660">
        <v>0</v>
      </c>
      <c r="N128" s="663">
        <v>1461</v>
      </c>
      <c r="O128" s="663">
        <v>0</v>
      </c>
      <c r="P128" s="676"/>
      <c r="Q128" s="664">
        <v>0</v>
      </c>
    </row>
    <row r="129" spans="1:17" ht="14.4" customHeight="1" x14ac:dyDescent="0.3">
      <c r="A129" s="659" t="s">
        <v>3219</v>
      </c>
      <c r="B129" s="660" t="s">
        <v>3216</v>
      </c>
      <c r="C129" s="660" t="s">
        <v>1764</v>
      </c>
      <c r="D129" s="660" t="s">
        <v>3294</v>
      </c>
      <c r="E129" s="660" t="s">
        <v>3295</v>
      </c>
      <c r="F129" s="663">
        <v>1</v>
      </c>
      <c r="G129" s="663">
        <v>455.56</v>
      </c>
      <c r="H129" s="660">
        <v>1</v>
      </c>
      <c r="I129" s="660">
        <v>455.56</v>
      </c>
      <c r="J129" s="663">
        <v>2</v>
      </c>
      <c r="K129" s="663">
        <v>911.11</v>
      </c>
      <c r="L129" s="660">
        <v>1.9999780489946439</v>
      </c>
      <c r="M129" s="660">
        <v>455.55500000000001</v>
      </c>
      <c r="N129" s="663">
        <v>2</v>
      </c>
      <c r="O129" s="663">
        <v>911.12</v>
      </c>
      <c r="P129" s="676">
        <v>2</v>
      </c>
      <c r="Q129" s="664">
        <v>455.56</v>
      </c>
    </row>
    <row r="130" spans="1:17" ht="14.4" customHeight="1" x14ac:dyDescent="0.3">
      <c r="A130" s="659" t="s">
        <v>3219</v>
      </c>
      <c r="B130" s="660" t="s">
        <v>3216</v>
      </c>
      <c r="C130" s="660" t="s">
        <v>1764</v>
      </c>
      <c r="D130" s="660" t="s">
        <v>3300</v>
      </c>
      <c r="E130" s="660" t="s">
        <v>3301</v>
      </c>
      <c r="F130" s="663"/>
      <c r="G130" s="663"/>
      <c r="H130" s="660"/>
      <c r="I130" s="660"/>
      <c r="J130" s="663"/>
      <c r="K130" s="663"/>
      <c r="L130" s="660"/>
      <c r="M130" s="660"/>
      <c r="N130" s="663">
        <v>1</v>
      </c>
      <c r="O130" s="663">
        <v>77.78</v>
      </c>
      <c r="P130" s="676"/>
      <c r="Q130" s="664">
        <v>77.78</v>
      </c>
    </row>
    <row r="131" spans="1:17" ht="14.4" customHeight="1" x14ac:dyDescent="0.3">
      <c r="A131" s="659" t="s">
        <v>3219</v>
      </c>
      <c r="B131" s="660" t="s">
        <v>3216</v>
      </c>
      <c r="C131" s="660" t="s">
        <v>1764</v>
      </c>
      <c r="D131" s="660" t="s">
        <v>3306</v>
      </c>
      <c r="E131" s="660" t="s">
        <v>3307</v>
      </c>
      <c r="F131" s="663">
        <v>1</v>
      </c>
      <c r="G131" s="663">
        <v>88.89</v>
      </c>
      <c r="H131" s="660">
        <v>1</v>
      </c>
      <c r="I131" s="660">
        <v>88.89</v>
      </c>
      <c r="J131" s="663">
        <v>5</v>
      </c>
      <c r="K131" s="663">
        <v>444.45</v>
      </c>
      <c r="L131" s="660">
        <v>5</v>
      </c>
      <c r="M131" s="660">
        <v>88.89</v>
      </c>
      <c r="N131" s="663"/>
      <c r="O131" s="663"/>
      <c r="P131" s="676"/>
      <c r="Q131" s="664"/>
    </row>
    <row r="132" spans="1:17" ht="14.4" customHeight="1" x14ac:dyDescent="0.3">
      <c r="A132" s="659" t="s">
        <v>3219</v>
      </c>
      <c r="B132" s="660" t="s">
        <v>3216</v>
      </c>
      <c r="C132" s="660" t="s">
        <v>1764</v>
      </c>
      <c r="D132" s="660" t="s">
        <v>3322</v>
      </c>
      <c r="E132" s="660" t="s">
        <v>3323</v>
      </c>
      <c r="F132" s="663"/>
      <c r="G132" s="663"/>
      <c r="H132" s="660"/>
      <c r="I132" s="660"/>
      <c r="J132" s="663"/>
      <c r="K132" s="663"/>
      <c r="L132" s="660"/>
      <c r="M132" s="660"/>
      <c r="N132" s="663">
        <v>1</v>
      </c>
      <c r="O132" s="663">
        <v>1283.33</v>
      </c>
      <c r="P132" s="676"/>
      <c r="Q132" s="664">
        <v>1283.33</v>
      </c>
    </row>
    <row r="133" spans="1:17" ht="14.4" customHeight="1" x14ac:dyDescent="0.3">
      <c r="A133" s="659" t="s">
        <v>3219</v>
      </c>
      <c r="B133" s="660" t="s">
        <v>3216</v>
      </c>
      <c r="C133" s="660" t="s">
        <v>1764</v>
      </c>
      <c r="D133" s="660" t="s">
        <v>3217</v>
      </c>
      <c r="E133" s="660" t="s">
        <v>3218</v>
      </c>
      <c r="F133" s="663"/>
      <c r="G133" s="663"/>
      <c r="H133" s="660"/>
      <c r="I133" s="660"/>
      <c r="J133" s="663">
        <v>1</v>
      </c>
      <c r="K133" s="663">
        <v>327.78</v>
      </c>
      <c r="L133" s="660"/>
      <c r="M133" s="660">
        <v>327.78</v>
      </c>
      <c r="N133" s="663"/>
      <c r="O133" s="663"/>
      <c r="P133" s="676"/>
      <c r="Q133" s="664"/>
    </row>
    <row r="134" spans="1:17" ht="14.4" customHeight="1" x14ac:dyDescent="0.3">
      <c r="A134" s="659" t="s">
        <v>3219</v>
      </c>
      <c r="B134" s="660" t="s">
        <v>3216</v>
      </c>
      <c r="C134" s="660" t="s">
        <v>1765</v>
      </c>
      <c r="D134" s="660" t="s">
        <v>3253</v>
      </c>
      <c r="E134" s="660" t="s">
        <v>3254</v>
      </c>
      <c r="F134" s="663"/>
      <c r="G134" s="663"/>
      <c r="H134" s="660"/>
      <c r="I134" s="660"/>
      <c r="J134" s="663">
        <v>1</v>
      </c>
      <c r="K134" s="663">
        <v>111.11</v>
      </c>
      <c r="L134" s="660"/>
      <c r="M134" s="660">
        <v>111.11</v>
      </c>
      <c r="N134" s="663">
        <v>2</v>
      </c>
      <c r="O134" s="663">
        <v>222.22</v>
      </c>
      <c r="P134" s="676"/>
      <c r="Q134" s="664">
        <v>111.11</v>
      </c>
    </row>
    <row r="135" spans="1:17" ht="14.4" customHeight="1" x14ac:dyDescent="0.3">
      <c r="A135" s="659" t="s">
        <v>3219</v>
      </c>
      <c r="B135" s="660" t="s">
        <v>3216</v>
      </c>
      <c r="C135" s="660" t="s">
        <v>1765</v>
      </c>
      <c r="D135" s="660" t="s">
        <v>3261</v>
      </c>
      <c r="E135" s="660" t="s">
        <v>3262</v>
      </c>
      <c r="F135" s="663"/>
      <c r="G135" s="663"/>
      <c r="H135" s="660"/>
      <c r="I135" s="660"/>
      <c r="J135" s="663"/>
      <c r="K135" s="663"/>
      <c r="L135" s="660"/>
      <c r="M135" s="660"/>
      <c r="N135" s="663">
        <v>2</v>
      </c>
      <c r="O135" s="663">
        <v>373.34</v>
      </c>
      <c r="P135" s="676"/>
      <c r="Q135" s="664">
        <v>186.67</v>
      </c>
    </row>
    <row r="136" spans="1:17" ht="14.4" customHeight="1" x14ac:dyDescent="0.3">
      <c r="A136" s="659" t="s">
        <v>3219</v>
      </c>
      <c r="B136" s="660" t="s">
        <v>3216</v>
      </c>
      <c r="C136" s="660" t="s">
        <v>1765</v>
      </c>
      <c r="D136" s="660" t="s">
        <v>3270</v>
      </c>
      <c r="E136" s="660" t="s">
        <v>3271</v>
      </c>
      <c r="F136" s="663"/>
      <c r="G136" s="663"/>
      <c r="H136" s="660"/>
      <c r="I136" s="660"/>
      <c r="J136" s="663">
        <v>2</v>
      </c>
      <c r="K136" s="663">
        <v>100</v>
      </c>
      <c r="L136" s="660"/>
      <c r="M136" s="660">
        <v>50</v>
      </c>
      <c r="N136" s="663"/>
      <c r="O136" s="663"/>
      <c r="P136" s="676"/>
      <c r="Q136" s="664"/>
    </row>
    <row r="137" spans="1:17" ht="14.4" customHeight="1" x14ac:dyDescent="0.3">
      <c r="A137" s="659" t="s">
        <v>3219</v>
      </c>
      <c r="B137" s="660" t="s">
        <v>3216</v>
      </c>
      <c r="C137" s="660" t="s">
        <v>1765</v>
      </c>
      <c r="D137" s="660" t="s">
        <v>3282</v>
      </c>
      <c r="E137" s="660" t="s">
        <v>3283</v>
      </c>
      <c r="F137" s="663">
        <v>3</v>
      </c>
      <c r="G137" s="663">
        <v>0</v>
      </c>
      <c r="H137" s="660"/>
      <c r="I137" s="660">
        <v>0</v>
      </c>
      <c r="J137" s="663">
        <v>14</v>
      </c>
      <c r="K137" s="663">
        <v>0</v>
      </c>
      <c r="L137" s="660"/>
      <c r="M137" s="660">
        <v>0</v>
      </c>
      <c r="N137" s="663">
        <v>7</v>
      </c>
      <c r="O137" s="663">
        <v>0</v>
      </c>
      <c r="P137" s="676"/>
      <c r="Q137" s="664">
        <v>0</v>
      </c>
    </row>
    <row r="138" spans="1:17" ht="14.4" customHeight="1" x14ac:dyDescent="0.3">
      <c r="A138" s="659" t="s">
        <v>3219</v>
      </c>
      <c r="B138" s="660" t="s">
        <v>3216</v>
      </c>
      <c r="C138" s="660" t="s">
        <v>1765</v>
      </c>
      <c r="D138" s="660" t="s">
        <v>3288</v>
      </c>
      <c r="E138" s="660" t="s">
        <v>3289</v>
      </c>
      <c r="F138" s="663">
        <v>250</v>
      </c>
      <c r="G138" s="663">
        <v>0</v>
      </c>
      <c r="H138" s="660"/>
      <c r="I138" s="660">
        <v>0</v>
      </c>
      <c r="J138" s="663">
        <v>723</v>
      </c>
      <c r="K138" s="663">
        <v>0</v>
      </c>
      <c r="L138" s="660"/>
      <c r="M138" s="660">
        <v>0</v>
      </c>
      <c r="N138" s="663">
        <v>633</v>
      </c>
      <c r="O138" s="663">
        <v>0</v>
      </c>
      <c r="P138" s="676"/>
      <c r="Q138" s="664">
        <v>0</v>
      </c>
    </row>
    <row r="139" spans="1:17" ht="14.4" customHeight="1" x14ac:dyDescent="0.3">
      <c r="A139" s="659" t="s">
        <v>3219</v>
      </c>
      <c r="B139" s="660" t="s">
        <v>3216</v>
      </c>
      <c r="C139" s="660" t="s">
        <v>1765</v>
      </c>
      <c r="D139" s="660" t="s">
        <v>3294</v>
      </c>
      <c r="E139" s="660" t="s">
        <v>3295</v>
      </c>
      <c r="F139" s="663"/>
      <c r="G139" s="663"/>
      <c r="H139" s="660"/>
      <c r="I139" s="660"/>
      <c r="J139" s="663">
        <v>1</v>
      </c>
      <c r="K139" s="663">
        <v>455.56</v>
      </c>
      <c r="L139" s="660"/>
      <c r="M139" s="660">
        <v>455.56</v>
      </c>
      <c r="N139" s="663">
        <v>1</v>
      </c>
      <c r="O139" s="663">
        <v>455.56</v>
      </c>
      <c r="P139" s="676"/>
      <c r="Q139" s="664">
        <v>455.56</v>
      </c>
    </row>
    <row r="140" spans="1:17" ht="14.4" customHeight="1" x14ac:dyDescent="0.3">
      <c r="A140" s="659" t="s">
        <v>3219</v>
      </c>
      <c r="B140" s="660" t="s">
        <v>3216</v>
      </c>
      <c r="C140" s="660" t="s">
        <v>1765</v>
      </c>
      <c r="D140" s="660" t="s">
        <v>3296</v>
      </c>
      <c r="E140" s="660" t="s">
        <v>3297</v>
      </c>
      <c r="F140" s="663"/>
      <c r="G140" s="663"/>
      <c r="H140" s="660"/>
      <c r="I140" s="660"/>
      <c r="J140" s="663">
        <v>3</v>
      </c>
      <c r="K140" s="663">
        <v>0</v>
      </c>
      <c r="L140" s="660"/>
      <c r="M140" s="660">
        <v>0</v>
      </c>
      <c r="N140" s="663">
        <v>3</v>
      </c>
      <c r="O140" s="663">
        <v>0</v>
      </c>
      <c r="P140" s="676"/>
      <c r="Q140" s="664">
        <v>0</v>
      </c>
    </row>
    <row r="141" spans="1:17" ht="14.4" customHeight="1" x14ac:dyDescent="0.3">
      <c r="A141" s="659" t="s">
        <v>3219</v>
      </c>
      <c r="B141" s="660" t="s">
        <v>3216</v>
      </c>
      <c r="C141" s="660" t="s">
        <v>1765</v>
      </c>
      <c r="D141" s="660" t="s">
        <v>3306</v>
      </c>
      <c r="E141" s="660" t="s">
        <v>3307</v>
      </c>
      <c r="F141" s="663"/>
      <c r="G141" s="663"/>
      <c r="H141" s="660"/>
      <c r="I141" s="660"/>
      <c r="J141" s="663">
        <v>1</v>
      </c>
      <c r="K141" s="663">
        <v>88.89</v>
      </c>
      <c r="L141" s="660"/>
      <c r="M141" s="660">
        <v>88.89</v>
      </c>
      <c r="N141" s="663">
        <v>1</v>
      </c>
      <c r="O141" s="663">
        <v>88.89</v>
      </c>
      <c r="P141" s="676"/>
      <c r="Q141" s="664">
        <v>88.89</v>
      </c>
    </row>
    <row r="142" spans="1:17" ht="14.4" customHeight="1" x14ac:dyDescent="0.3">
      <c r="A142" s="659" t="s">
        <v>3219</v>
      </c>
      <c r="B142" s="660" t="s">
        <v>3216</v>
      </c>
      <c r="C142" s="660" t="s">
        <v>1765</v>
      </c>
      <c r="D142" s="660" t="s">
        <v>3310</v>
      </c>
      <c r="E142" s="660" t="s">
        <v>3311</v>
      </c>
      <c r="F142" s="663"/>
      <c r="G142" s="663"/>
      <c r="H142" s="660"/>
      <c r="I142" s="660"/>
      <c r="J142" s="663">
        <v>1</v>
      </c>
      <c r="K142" s="663">
        <v>96.67</v>
      </c>
      <c r="L142" s="660"/>
      <c r="M142" s="660">
        <v>96.67</v>
      </c>
      <c r="N142" s="663"/>
      <c r="O142" s="663"/>
      <c r="P142" s="676"/>
      <c r="Q142" s="664"/>
    </row>
    <row r="143" spans="1:17" ht="14.4" customHeight="1" x14ac:dyDescent="0.3">
      <c r="A143" s="659" t="s">
        <v>3219</v>
      </c>
      <c r="B143" s="660" t="s">
        <v>3216</v>
      </c>
      <c r="C143" s="660" t="s">
        <v>1765</v>
      </c>
      <c r="D143" s="660" t="s">
        <v>3322</v>
      </c>
      <c r="E143" s="660" t="s">
        <v>3323</v>
      </c>
      <c r="F143" s="663"/>
      <c r="G143" s="663"/>
      <c r="H143" s="660"/>
      <c r="I143" s="660"/>
      <c r="J143" s="663">
        <v>1</v>
      </c>
      <c r="K143" s="663">
        <v>1283.33</v>
      </c>
      <c r="L143" s="660"/>
      <c r="M143" s="660">
        <v>1283.33</v>
      </c>
      <c r="N143" s="663"/>
      <c r="O143" s="663"/>
      <c r="P143" s="676"/>
      <c r="Q143" s="664"/>
    </row>
    <row r="144" spans="1:17" ht="14.4" customHeight="1" x14ac:dyDescent="0.3">
      <c r="A144" s="659" t="s">
        <v>3219</v>
      </c>
      <c r="B144" s="660" t="s">
        <v>3216</v>
      </c>
      <c r="C144" s="660" t="s">
        <v>1765</v>
      </c>
      <c r="D144" s="660" t="s">
        <v>3217</v>
      </c>
      <c r="E144" s="660" t="s">
        <v>3218</v>
      </c>
      <c r="F144" s="663"/>
      <c r="G144" s="663"/>
      <c r="H144" s="660"/>
      <c r="I144" s="660"/>
      <c r="J144" s="663">
        <v>3</v>
      </c>
      <c r="K144" s="663">
        <v>983.33999999999992</v>
      </c>
      <c r="L144" s="660"/>
      <c r="M144" s="660">
        <v>327.78</v>
      </c>
      <c r="N144" s="663">
        <v>3</v>
      </c>
      <c r="O144" s="663">
        <v>983.33</v>
      </c>
      <c r="P144" s="676"/>
      <c r="Q144" s="664">
        <v>327.7766666666667</v>
      </c>
    </row>
    <row r="145" spans="1:17" ht="14.4" customHeight="1" x14ac:dyDescent="0.3">
      <c r="A145" s="659" t="s">
        <v>3219</v>
      </c>
      <c r="B145" s="660" t="s">
        <v>3216</v>
      </c>
      <c r="C145" s="660" t="s">
        <v>1767</v>
      </c>
      <c r="D145" s="660" t="s">
        <v>3263</v>
      </c>
      <c r="E145" s="660" t="s">
        <v>3264</v>
      </c>
      <c r="F145" s="663"/>
      <c r="G145" s="663"/>
      <c r="H145" s="660"/>
      <c r="I145" s="660"/>
      <c r="J145" s="663"/>
      <c r="K145" s="663"/>
      <c r="L145" s="660"/>
      <c r="M145" s="660"/>
      <c r="N145" s="663">
        <v>3</v>
      </c>
      <c r="O145" s="663">
        <v>1750</v>
      </c>
      <c r="P145" s="676"/>
      <c r="Q145" s="664">
        <v>583.33333333333337</v>
      </c>
    </row>
    <row r="146" spans="1:17" ht="14.4" customHeight="1" x14ac:dyDescent="0.3">
      <c r="A146" s="659" t="s">
        <v>3219</v>
      </c>
      <c r="B146" s="660" t="s">
        <v>3216</v>
      </c>
      <c r="C146" s="660" t="s">
        <v>1767</v>
      </c>
      <c r="D146" s="660" t="s">
        <v>3282</v>
      </c>
      <c r="E146" s="660" t="s">
        <v>3283</v>
      </c>
      <c r="F146" s="663"/>
      <c r="G146" s="663"/>
      <c r="H146" s="660"/>
      <c r="I146" s="660"/>
      <c r="J146" s="663">
        <v>3</v>
      </c>
      <c r="K146" s="663">
        <v>0</v>
      </c>
      <c r="L146" s="660"/>
      <c r="M146" s="660">
        <v>0</v>
      </c>
      <c r="N146" s="663">
        <v>1</v>
      </c>
      <c r="O146" s="663">
        <v>0</v>
      </c>
      <c r="P146" s="676"/>
      <c r="Q146" s="664">
        <v>0</v>
      </c>
    </row>
    <row r="147" spans="1:17" ht="14.4" customHeight="1" x14ac:dyDescent="0.3">
      <c r="A147" s="659" t="s">
        <v>3219</v>
      </c>
      <c r="B147" s="660" t="s">
        <v>3216</v>
      </c>
      <c r="C147" s="660" t="s">
        <v>1767</v>
      </c>
      <c r="D147" s="660" t="s">
        <v>3288</v>
      </c>
      <c r="E147" s="660" t="s">
        <v>3289</v>
      </c>
      <c r="F147" s="663"/>
      <c r="G147" s="663"/>
      <c r="H147" s="660"/>
      <c r="I147" s="660"/>
      <c r="J147" s="663">
        <v>361</v>
      </c>
      <c r="K147" s="663">
        <v>0</v>
      </c>
      <c r="L147" s="660"/>
      <c r="M147" s="660">
        <v>0</v>
      </c>
      <c r="N147" s="663">
        <v>360</v>
      </c>
      <c r="O147" s="663">
        <v>0</v>
      </c>
      <c r="P147" s="676"/>
      <c r="Q147" s="664">
        <v>0</v>
      </c>
    </row>
    <row r="148" spans="1:17" ht="14.4" customHeight="1" x14ac:dyDescent="0.3">
      <c r="A148" s="659" t="s">
        <v>3219</v>
      </c>
      <c r="B148" s="660" t="s">
        <v>3216</v>
      </c>
      <c r="C148" s="660" t="s">
        <v>1767</v>
      </c>
      <c r="D148" s="660" t="s">
        <v>3294</v>
      </c>
      <c r="E148" s="660" t="s">
        <v>3295</v>
      </c>
      <c r="F148" s="663"/>
      <c r="G148" s="663"/>
      <c r="H148" s="660"/>
      <c r="I148" s="660"/>
      <c r="J148" s="663">
        <v>1</v>
      </c>
      <c r="K148" s="663">
        <v>455.56</v>
      </c>
      <c r="L148" s="660"/>
      <c r="M148" s="660">
        <v>455.56</v>
      </c>
      <c r="N148" s="663">
        <v>1</v>
      </c>
      <c r="O148" s="663">
        <v>455.56</v>
      </c>
      <c r="P148" s="676"/>
      <c r="Q148" s="664">
        <v>455.56</v>
      </c>
    </row>
    <row r="149" spans="1:17" ht="14.4" customHeight="1" x14ac:dyDescent="0.3">
      <c r="A149" s="659" t="s">
        <v>3219</v>
      </c>
      <c r="B149" s="660" t="s">
        <v>3216</v>
      </c>
      <c r="C149" s="660" t="s">
        <v>1767</v>
      </c>
      <c r="D149" s="660" t="s">
        <v>3306</v>
      </c>
      <c r="E149" s="660" t="s">
        <v>3307</v>
      </c>
      <c r="F149" s="663"/>
      <c r="G149" s="663"/>
      <c r="H149" s="660"/>
      <c r="I149" s="660"/>
      <c r="J149" s="663"/>
      <c r="K149" s="663"/>
      <c r="L149" s="660"/>
      <c r="M149" s="660"/>
      <c r="N149" s="663">
        <v>1</v>
      </c>
      <c r="O149" s="663">
        <v>88.89</v>
      </c>
      <c r="P149" s="676"/>
      <c r="Q149" s="664">
        <v>88.89</v>
      </c>
    </row>
    <row r="150" spans="1:17" ht="14.4" customHeight="1" x14ac:dyDescent="0.3">
      <c r="A150" s="659" t="s">
        <v>3219</v>
      </c>
      <c r="B150" s="660" t="s">
        <v>3216</v>
      </c>
      <c r="C150" s="660" t="s">
        <v>1768</v>
      </c>
      <c r="D150" s="660" t="s">
        <v>3282</v>
      </c>
      <c r="E150" s="660" t="s">
        <v>3283</v>
      </c>
      <c r="F150" s="663">
        <v>3</v>
      </c>
      <c r="G150" s="663">
        <v>0</v>
      </c>
      <c r="H150" s="660"/>
      <c r="I150" s="660">
        <v>0</v>
      </c>
      <c r="J150" s="663">
        <v>5</v>
      </c>
      <c r="K150" s="663">
        <v>0</v>
      </c>
      <c r="L150" s="660"/>
      <c r="M150" s="660">
        <v>0</v>
      </c>
      <c r="N150" s="663">
        <v>4</v>
      </c>
      <c r="O150" s="663">
        <v>0</v>
      </c>
      <c r="P150" s="676"/>
      <c r="Q150" s="664">
        <v>0</v>
      </c>
    </row>
    <row r="151" spans="1:17" ht="14.4" customHeight="1" x14ac:dyDescent="0.3">
      <c r="A151" s="659" t="s">
        <v>3219</v>
      </c>
      <c r="B151" s="660" t="s">
        <v>3216</v>
      </c>
      <c r="C151" s="660" t="s">
        <v>1768</v>
      </c>
      <c r="D151" s="660" t="s">
        <v>3288</v>
      </c>
      <c r="E151" s="660" t="s">
        <v>3289</v>
      </c>
      <c r="F151" s="663">
        <v>388</v>
      </c>
      <c r="G151" s="663">
        <v>0</v>
      </c>
      <c r="H151" s="660"/>
      <c r="I151" s="660">
        <v>0</v>
      </c>
      <c r="J151" s="663">
        <v>434</v>
      </c>
      <c r="K151" s="663">
        <v>0</v>
      </c>
      <c r="L151" s="660"/>
      <c r="M151" s="660">
        <v>0</v>
      </c>
      <c r="N151" s="663">
        <v>355</v>
      </c>
      <c r="O151" s="663">
        <v>0</v>
      </c>
      <c r="P151" s="676"/>
      <c r="Q151" s="664">
        <v>0</v>
      </c>
    </row>
    <row r="152" spans="1:17" ht="14.4" customHeight="1" x14ac:dyDescent="0.3">
      <c r="A152" s="659" t="s">
        <v>3219</v>
      </c>
      <c r="B152" s="660" t="s">
        <v>3216</v>
      </c>
      <c r="C152" s="660" t="s">
        <v>1769</v>
      </c>
      <c r="D152" s="660" t="s">
        <v>3288</v>
      </c>
      <c r="E152" s="660" t="s">
        <v>3289</v>
      </c>
      <c r="F152" s="663"/>
      <c r="G152" s="663"/>
      <c r="H152" s="660"/>
      <c r="I152" s="660"/>
      <c r="J152" s="663">
        <v>23</v>
      </c>
      <c r="K152" s="663">
        <v>0</v>
      </c>
      <c r="L152" s="660"/>
      <c r="M152" s="660">
        <v>0</v>
      </c>
      <c r="N152" s="663"/>
      <c r="O152" s="663"/>
      <c r="P152" s="676"/>
      <c r="Q152" s="664"/>
    </row>
    <row r="153" spans="1:17" ht="14.4" customHeight="1" x14ac:dyDescent="0.3">
      <c r="A153" s="659" t="s">
        <v>3219</v>
      </c>
      <c r="B153" s="660" t="s">
        <v>3216</v>
      </c>
      <c r="C153" s="660" t="s">
        <v>1769</v>
      </c>
      <c r="D153" s="660" t="s">
        <v>3217</v>
      </c>
      <c r="E153" s="660" t="s">
        <v>3218</v>
      </c>
      <c r="F153" s="663"/>
      <c r="G153" s="663"/>
      <c r="H153" s="660"/>
      <c r="I153" s="660"/>
      <c r="J153" s="663"/>
      <c r="K153" s="663"/>
      <c r="L153" s="660"/>
      <c r="M153" s="660"/>
      <c r="N153" s="663">
        <v>1</v>
      </c>
      <c r="O153" s="663">
        <v>327.78</v>
      </c>
      <c r="P153" s="676"/>
      <c r="Q153" s="664">
        <v>327.78</v>
      </c>
    </row>
    <row r="154" spans="1:17" ht="14.4" customHeight="1" x14ac:dyDescent="0.3">
      <c r="A154" s="659" t="s">
        <v>3219</v>
      </c>
      <c r="B154" s="660" t="s">
        <v>3216</v>
      </c>
      <c r="C154" s="660" t="s">
        <v>1770</v>
      </c>
      <c r="D154" s="660" t="s">
        <v>3261</v>
      </c>
      <c r="E154" s="660" t="s">
        <v>3262</v>
      </c>
      <c r="F154" s="663">
        <v>1</v>
      </c>
      <c r="G154" s="663">
        <v>186.67</v>
      </c>
      <c r="H154" s="660">
        <v>1</v>
      </c>
      <c r="I154" s="660">
        <v>186.67</v>
      </c>
      <c r="J154" s="663"/>
      <c r="K154" s="663"/>
      <c r="L154" s="660"/>
      <c r="M154" s="660"/>
      <c r="N154" s="663"/>
      <c r="O154" s="663"/>
      <c r="P154" s="676"/>
      <c r="Q154" s="664"/>
    </row>
    <row r="155" spans="1:17" ht="14.4" customHeight="1" x14ac:dyDescent="0.3">
      <c r="A155" s="659" t="s">
        <v>3219</v>
      </c>
      <c r="B155" s="660" t="s">
        <v>3216</v>
      </c>
      <c r="C155" s="660" t="s">
        <v>1770</v>
      </c>
      <c r="D155" s="660" t="s">
        <v>3270</v>
      </c>
      <c r="E155" s="660" t="s">
        <v>3271</v>
      </c>
      <c r="F155" s="663"/>
      <c r="G155" s="663"/>
      <c r="H155" s="660"/>
      <c r="I155" s="660"/>
      <c r="J155" s="663">
        <v>1</v>
      </c>
      <c r="K155" s="663">
        <v>50</v>
      </c>
      <c r="L155" s="660"/>
      <c r="M155" s="660">
        <v>50</v>
      </c>
      <c r="N155" s="663"/>
      <c r="O155" s="663"/>
      <c r="P155" s="676"/>
      <c r="Q155" s="664"/>
    </row>
    <row r="156" spans="1:17" ht="14.4" customHeight="1" x14ac:dyDescent="0.3">
      <c r="A156" s="659" t="s">
        <v>3219</v>
      </c>
      <c r="B156" s="660" t="s">
        <v>3216</v>
      </c>
      <c r="C156" s="660" t="s">
        <v>1770</v>
      </c>
      <c r="D156" s="660" t="s">
        <v>3282</v>
      </c>
      <c r="E156" s="660" t="s">
        <v>3283</v>
      </c>
      <c r="F156" s="663"/>
      <c r="G156" s="663"/>
      <c r="H156" s="660"/>
      <c r="I156" s="660"/>
      <c r="J156" s="663">
        <v>27</v>
      </c>
      <c r="K156" s="663">
        <v>0</v>
      </c>
      <c r="L156" s="660"/>
      <c r="M156" s="660">
        <v>0</v>
      </c>
      <c r="N156" s="663">
        <v>18</v>
      </c>
      <c r="O156" s="663">
        <v>0</v>
      </c>
      <c r="P156" s="676"/>
      <c r="Q156" s="664">
        <v>0</v>
      </c>
    </row>
    <row r="157" spans="1:17" ht="14.4" customHeight="1" x14ac:dyDescent="0.3">
      <c r="A157" s="659" t="s">
        <v>3219</v>
      </c>
      <c r="B157" s="660" t="s">
        <v>3216</v>
      </c>
      <c r="C157" s="660" t="s">
        <v>1770</v>
      </c>
      <c r="D157" s="660" t="s">
        <v>3288</v>
      </c>
      <c r="E157" s="660" t="s">
        <v>3289</v>
      </c>
      <c r="F157" s="663">
        <v>775</v>
      </c>
      <c r="G157" s="663">
        <v>0</v>
      </c>
      <c r="H157" s="660"/>
      <c r="I157" s="660">
        <v>0</v>
      </c>
      <c r="J157" s="663">
        <v>831</v>
      </c>
      <c r="K157" s="663">
        <v>0</v>
      </c>
      <c r="L157" s="660"/>
      <c r="M157" s="660">
        <v>0</v>
      </c>
      <c r="N157" s="663">
        <v>755</v>
      </c>
      <c r="O157" s="663">
        <v>0</v>
      </c>
      <c r="P157" s="676"/>
      <c r="Q157" s="664">
        <v>0</v>
      </c>
    </row>
    <row r="158" spans="1:17" ht="14.4" customHeight="1" x14ac:dyDescent="0.3">
      <c r="A158" s="659" t="s">
        <v>3219</v>
      </c>
      <c r="B158" s="660" t="s">
        <v>3216</v>
      </c>
      <c r="C158" s="660" t="s">
        <v>1770</v>
      </c>
      <c r="D158" s="660" t="s">
        <v>3294</v>
      </c>
      <c r="E158" s="660" t="s">
        <v>3295</v>
      </c>
      <c r="F158" s="663">
        <v>1</v>
      </c>
      <c r="G158" s="663">
        <v>455.56</v>
      </c>
      <c r="H158" s="660">
        <v>1</v>
      </c>
      <c r="I158" s="660">
        <v>455.56</v>
      </c>
      <c r="J158" s="663">
        <v>1</v>
      </c>
      <c r="K158" s="663">
        <v>455.56</v>
      </c>
      <c r="L158" s="660">
        <v>1</v>
      </c>
      <c r="M158" s="660">
        <v>455.56</v>
      </c>
      <c r="N158" s="663"/>
      <c r="O158" s="663"/>
      <c r="P158" s="676"/>
      <c r="Q158" s="664"/>
    </row>
    <row r="159" spans="1:17" ht="14.4" customHeight="1" x14ac:dyDescent="0.3">
      <c r="A159" s="659" t="s">
        <v>3219</v>
      </c>
      <c r="B159" s="660" t="s">
        <v>3216</v>
      </c>
      <c r="C159" s="660" t="s">
        <v>1770</v>
      </c>
      <c r="D159" s="660" t="s">
        <v>3306</v>
      </c>
      <c r="E159" s="660" t="s">
        <v>3307</v>
      </c>
      <c r="F159" s="663">
        <v>1</v>
      </c>
      <c r="G159" s="663">
        <v>88.89</v>
      </c>
      <c r="H159" s="660">
        <v>1</v>
      </c>
      <c r="I159" s="660">
        <v>88.89</v>
      </c>
      <c r="J159" s="663"/>
      <c r="K159" s="663"/>
      <c r="L159" s="660"/>
      <c r="M159" s="660"/>
      <c r="N159" s="663"/>
      <c r="O159" s="663"/>
      <c r="P159" s="676"/>
      <c r="Q159" s="664"/>
    </row>
    <row r="160" spans="1:17" ht="14.4" customHeight="1" x14ac:dyDescent="0.3">
      <c r="A160" s="659" t="s">
        <v>3219</v>
      </c>
      <c r="B160" s="660" t="s">
        <v>3216</v>
      </c>
      <c r="C160" s="660" t="s">
        <v>1771</v>
      </c>
      <c r="D160" s="660" t="s">
        <v>3282</v>
      </c>
      <c r="E160" s="660" t="s">
        <v>3283</v>
      </c>
      <c r="F160" s="663">
        <v>7</v>
      </c>
      <c r="G160" s="663">
        <v>0</v>
      </c>
      <c r="H160" s="660"/>
      <c r="I160" s="660">
        <v>0</v>
      </c>
      <c r="J160" s="663">
        <v>2</v>
      </c>
      <c r="K160" s="663">
        <v>0</v>
      </c>
      <c r="L160" s="660"/>
      <c r="M160" s="660">
        <v>0</v>
      </c>
      <c r="N160" s="663">
        <v>1</v>
      </c>
      <c r="O160" s="663">
        <v>0</v>
      </c>
      <c r="P160" s="676"/>
      <c r="Q160" s="664">
        <v>0</v>
      </c>
    </row>
    <row r="161" spans="1:17" ht="14.4" customHeight="1" x14ac:dyDescent="0.3">
      <c r="A161" s="659" t="s">
        <v>3219</v>
      </c>
      <c r="B161" s="660" t="s">
        <v>3216</v>
      </c>
      <c r="C161" s="660" t="s">
        <v>1771</v>
      </c>
      <c r="D161" s="660" t="s">
        <v>3288</v>
      </c>
      <c r="E161" s="660" t="s">
        <v>3289</v>
      </c>
      <c r="F161" s="663">
        <v>494</v>
      </c>
      <c r="G161" s="663">
        <v>0</v>
      </c>
      <c r="H161" s="660"/>
      <c r="I161" s="660">
        <v>0</v>
      </c>
      <c r="J161" s="663">
        <v>479</v>
      </c>
      <c r="K161" s="663">
        <v>0</v>
      </c>
      <c r="L161" s="660"/>
      <c r="M161" s="660">
        <v>0</v>
      </c>
      <c r="N161" s="663">
        <v>412</v>
      </c>
      <c r="O161" s="663">
        <v>0</v>
      </c>
      <c r="P161" s="676"/>
      <c r="Q161" s="664">
        <v>0</v>
      </c>
    </row>
    <row r="162" spans="1:17" ht="14.4" customHeight="1" x14ac:dyDescent="0.3">
      <c r="A162" s="659" t="s">
        <v>3219</v>
      </c>
      <c r="B162" s="660" t="s">
        <v>3216</v>
      </c>
      <c r="C162" s="660" t="s">
        <v>1771</v>
      </c>
      <c r="D162" s="660" t="s">
        <v>3294</v>
      </c>
      <c r="E162" s="660" t="s">
        <v>3295</v>
      </c>
      <c r="F162" s="663"/>
      <c r="G162" s="663"/>
      <c r="H162" s="660"/>
      <c r="I162" s="660"/>
      <c r="J162" s="663">
        <v>1</v>
      </c>
      <c r="K162" s="663">
        <v>455.56</v>
      </c>
      <c r="L162" s="660"/>
      <c r="M162" s="660">
        <v>455.56</v>
      </c>
      <c r="N162" s="663"/>
      <c r="O162" s="663"/>
      <c r="P162" s="676"/>
      <c r="Q162" s="664"/>
    </row>
    <row r="163" spans="1:17" ht="14.4" customHeight="1" x14ac:dyDescent="0.3">
      <c r="A163" s="659" t="s">
        <v>3219</v>
      </c>
      <c r="B163" s="660" t="s">
        <v>3216</v>
      </c>
      <c r="C163" s="660" t="s">
        <v>1771</v>
      </c>
      <c r="D163" s="660" t="s">
        <v>3306</v>
      </c>
      <c r="E163" s="660" t="s">
        <v>3307</v>
      </c>
      <c r="F163" s="663"/>
      <c r="G163" s="663"/>
      <c r="H163" s="660"/>
      <c r="I163" s="660"/>
      <c r="J163" s="663">
        <v>1</v>
      </c>
      <c r="K163" s="663">
        <v>88.89</v>
      </c>
      <c r="L163" s="660"/>
      <c r="M163" s="660">
        <v>88.89</v>
      </c>
      <c r="N163" s="663"/>
      <c r="O163" s="663"/>
      <c r="P163" s="676"/>
      <c r="Q163" s="664"/>
    </row>
    <row r="164" spans="1:17" ht="14.4" customHeight="1" x14ac:dyDescent="0.3">
      <c r="A164" s="659" t="s">
        <v>3219</v>
      </c>
      <c r="B164" s="660" t="s">
        <v>3216</v>
      </c>
      <c r="C164" s="660" t="s">
        <v>1771</v>
      </c>
      <c r="D164" s="660" t="s">
        <v>3322</v>
      </c>
      <c r="E164" s="660" t="s">
        <v>3323</v>
      </c>
      <c r="F164" s="663"/>
      <c r="G164" s="663"/>
      <c r="H164" s="660"/>
      <c r="I164" s="660"/>
      <c r="J164" s="663">
        <v>1</v>
      </c>
      <c r="K164" s="663">
        <v>1283.33</v>
      </c>
      <c r="L164" s="660"/>
      <c r="M164" s="660">
        <v>1283.33</v>
      </c>
      <c r="N164" s="663"/>
      <c r="O164" s="663"/>
      <c r="P164" s="676"/>
      <c r="Q164" s="664"/>
    </row>
    <row r="165" spans="1:17" ht="14.4" customHeight="1" x14ac:dyDescent="0.3">
      <c r="A165" s="659" t="s">
        <v>3219</v>
      </c>
      <c r="B165" s="660" t="s">
        <v>3216</v>
      </c>
      <c r="C165" s="660" t="s">
        <v>1772</v>
      </c>
      <c r="D165" s="660" t="s">
        <v>3261</v>
      </c>
      <c r="E165" s="660" t="s">
        <v>3262</v>
      </c>
      <c r="F165" s="663"/>
      <c r="G165" s="663"/>
      <c r="H165" s="660"/>
      <c r="I165" s="660"/>
      <c r="J165" s="663"/>
      <c r="K165" s="663"/>
      <c r="L165" s="660"/>
      <c r="M165" s="660"/>
      <c r="N165" s="663">
        <v>1</v>
      </c>
      <c r="O165" s="663">
        <v>186.67</v>
      </c>
      <c r="P165" s="676"/>
      <c r="Q165" s="664">
        <v>186.67</v>
      </c>
    </row>
    <row r="166" spans="1:17" ht="14.4" customHeight="1" x14ac:dyDescent="0.3">
      <c r="A166" s="659" t="s">
        <v>3219</v>
      </c>
      <c r="B166" s="660" t="s">
        <v>3216</v>
      </c>
      <c r="C166" s="660" t="s">
        <v>1772</v>
      </c>
      <c r="D166" s="660" t="s">
        <v>3282</v>
      </c>
      <c r="E166" s="660" t="s">
        <v>3283</v>
      </c>
      <c r="F166" s="663">
        <v>5</v>
      </c>
      <c r="G166" s="663">
        <v>0</v>
      </c>
      <c r="H166" s="660"/>
      <c r="I166" s="660">
        <v>0</v>
      </c>
      <c r="J166" s="663">
        <v>7</v>
      </c>
      <c r="K166" s="663">
        <v>0</v>
      </c>
      <c r="L166" s="660"/>
      <c r="M166" s="660">
        <v>0</v>
      </c>
      <c r="N166" s="663">
        <v>3</v>
      </c>
      <c r="O166" s="663">
        <v>0</v>
      </c>
      <c r="P166" s="676"/>
      <c r="Q166" s="664">
        <v>0</v>
      </c>
    </row>
    <row r="167" spans="1:17" ht="14.4" customHeight="1" x14ac:dyDescent="0.3">
      <c r="A167" s="659" t="s">
        <v>3219</v>
      </c>
      <c r="B167" s="660" t="s">
        <v>3216</v>
      </c>
      <c r="C167" s="660" t="s">
        <v>1772</v>
      </c>
      <c r="D167" s="660" t="s">
        <v>3288</v>
      </c>
      <c r="E167" s="660" t="s">
        <v>3289</v>
      </c>
      <c r="F167" s="663">
        <v>309</v>
      </c>
      <c r="G167" s="663">
        <v>0</v>
      </c>
      <c r="H167" s="660"/>
      <c r="I167" s="660">
        <v>0</v>
      </c>
      <c r="J167" s="663">
        <v>379</v>
      </c>
      <c r="K167" s="663">
        <v>0</v>
      </c>
      <c r="L167" s="660"/>
      <c r="M167" s="660">
        <v>0</v>
      </c>
      <c r="N167" s="663">
        <v>337</v>
      </c>
      <c r="O167" s="663">
        <v>0</v>
      </c>
      <c r="P167" s="676"/>
      <c r="Q167" s="664">
        <v>0</v>
      </c>
    </row>
    <row r="168" spans="1:17" ht="14.4" customHeight="1" x14ac:dyDescent="0.3">
      <c r="A168" s="659" t="s">
        <v>3219</v>
      </c>
      <c r="B168" s="660" t="s">
        <v>3216</v>
      </c>
      <c r="C168" s="660" t="s">
        <v>1772</v>
      </c>
      <c r="D168" s="660" t="s">
        <v>3294</v>
      </c>
      <c r="E168" s="660" t="s">
        <v>3295</v>
      </c>
      <c r="F168" s="663"/>
      <c r="G168" s="663"/>
      <c r="H168" s="660"/>
      <c r="I168" s="660"/>
      <c r="J168" s="663"/>
      <c r="K168" s="663"/>
      <c r="L168" s="660"/>
      <c r="M168" s="660"/>
      <c r="N168" s="663">
        <v>1</v>
      </c>
      <c r="O168" s="663">
        <v>455.56</v>
      </c>
      <c r="P168" s="676"/>
      <c r="Q168" s="664">
        <v>455.56</v>
      </c>
    </row>
    <row r="169" spans="1:17" ht="14.4" customHeight="1" x14ac:dyDescent="0.3">
      <c r="A169" s="659" t="s">
        <v>3219</v>
      </c>
      <c r="B169" s="660" t="s">
        <v>3216</v>
      </c>
      <c r="C169" s="660" t="s">
        <v>1772</v>
      </c>
      <c r="D169" s="660" t="s">
        <v>3306</v>
      </c>
      <c r="E169" s="660" t="s">
        <v>3307</v>
      </c>
      <c r="F169" s="663"/>
      <c r="G169" s="663"/>
      <c r="H169" s="660"/>
      <c r="I169" s="660"/>
      <c r="J169" s="663"/>
      <c r="K169" s="663"/>
      <c r="L169" s="660"/>
      <c r="M169" s="660"/>
      <c r="N169" s="663">
        <v>1</v>
      </c>
      <c r="O169" s="663">
        <v>88.89</v>
      </c>
      <c r="P169" s="676"/>
      <c r="Q169" s="664">
        <v>88.89</v>
      </c>
    </row>
    <row r="170" spans="1:17" ht="14.4" customHeight="1" x14ac:dyDescent="0.3">
      <c r="A170" s="659" t="s">
        <v>3219</v>
      </c>
      <c r="B170" s="660" t="s">
        <v>3216</v>
      </c>
      <c r="C170" s="660" t="s">
        <v>1773</v>
      </c>
      <c r="D170" s="660" t="s">
        <v>3282</v>
      </c>
      <c r="E170" s="660" t="s">
        <v>3283</v>
      </c>
      <c r="F170" s="663">
        <v>1</v>
      </c>
      <c r="G170" s="663">
        <v>0</v>
      </c>
      <c r="H170" s="660"/>
      <c r="I170" s="660">
        <v>0</v>
      </c>
      <c r="J170" s="663">
        <v>4</v>
      </c>
      <c r="K170" s="663">
        <v>0</v>
      </c>
      <c r="L170" s="660"/>
      <c r="M170" s="660">
        <v>0</v>
      </c>
      <c r="N170" s="663">
        <v>3</v>
      </c>
      <c r="O170" s="663">
        <v>0</v>
      </c>
      <c r="P170" s="676"/>
      <c r="Q170" s="664">
        <v>0</v>
      </c>
    </row>
    <row r="171" spans="1:17" ht="14.4" customHeight="1" x14ac:dyDescent="0.3">
      <c r="A171" s="659" t="s">
        <v>3219</v>
      </c>
      <c r="B171" s="660" t="s">
        <v>3216</v>
      </c>
      <c r="C171" s="660" t="s">
        <v>1773</v>
      </c>
      <c r="D171" s="660" t="s">
        <v>3288</v>
      </c>
      <c r="E171" s="660" t="s">
        <v>3289</v>
      </c>
      <c r="F171" s="663">
        <v>224</v>
      </c>
      <c r="G171" s="663">
        <v>0</v>
      </c>
      <c r="H171" s="660"/>
      <c r="I171" s="660">
        <v>0</v>
      </c>
      <c r="J171" s="663">
        <v>159</v>
      </c>
      <c r="K171" s="663">
        <v>0</v>
      </c>
      <c r="L171" s="660"/>
      <c r="M171" s="660">
        <v>0</v>
      </c>
      <c r="N171" s="663">
        <v>137</v>
      </c>
      <c r="O171" s="663">
        <v>0</v>
      </c>
      <c r="P171" s="676"/>
      <c r="Q171" s="664">
        <v>0</v>
      </c>
    </row>
    <row r="172" spans="1:17" ht="14.4" customHeight="1" x14ac:dyDescent="0.3">
      <c r="A172" s="659" t="s">
        <v>3219</v>
      </c>
      <c r="B172" s="660" t="s">
        <v>3216</v>
      </c>
      <c r="C172" s="660" t="s">
        <v>1774</v>
      </c>
      <c r="D172" s="660" t="s">
        <v>3253</v>
      </c>
      <c r="E172" s="660" t="s">
        <v>3254</v>
      </c>
      <c r="F172" s="663">
        <v>1</v>
      </c>
      <c r="G172" s="663">
        <v>111.11</v>
      </c>
      <c r="H172" s="660">
        <v>1</v>
      </c>
      <c r="I172" s="660">
        <v>111.11</v>
      </c>
      <c r="J172" s="663">
        <v>2</v>
      </c>
      <c r="K172" s="663">
        <v>222.22</v>
      </c>
      <c r="L172" s="660">
        <v>2</v>
      </c>
      <c r="M172" s="660">
        <v>111.11</v>
      </c>
      <c r="N172" s="663"/>
      <c r="O172" s="663"/>
      <c r="P172" s="676"/>
      <c r="Q172" s="664"/>
    </row>
    <row r="173" spans="1:17" ht="14.4" customHeight="1" x14ac:dyDescent="0.3">
      <c r="A173" s="659" t="s">
        <v>3219</v>
      </c>
      <c r="B173" s="660" t="s">
        <v>3216</v>
      </c>
      <c r="C173" s="660" t="s">
        <v>1774</v>
      </c>
      <c r="D173" s="660" t="s">
        <v>3261</v>
      </c>
      <c r="E173" s="660" t="s">
        <v>3262</v>
      </c>
      <c r="F173" s="663">
        <v>1</v>
      </c>
      <c r="G173" s="663">
        <v>186.67</v>
      </c>
      <c r="H173" s="660">
        <v>1</v>
      </c>
      <c r="I173" s="660">
        <v>186.67</v>
      </c>
      <c r="J173" s="663"/>
      <c r="K173" s="663"/>
      <c r="L173" s="660"/>
      <c r="M173" s="660"/>
      <c r="N173" s="663"/>
      <c r="O173" s="663"/>
      <c r="P173" s="676"/>
      <c r="Q173" s="664"/>
    </row>
    <row r="174" spans="1:17" ht="14.4" customHeight="1" x14ac:dyDescent="0.3">
      <c r="A174" s="659" t="s">
        <v>3219</v>
      </c>
      <c r="B174" s="660" t="s">
        <v>3216</v>
      </c>
      <c r="C174" s="660" t="s">
        <v>1774</v>
      </c>
      <c r="D174" s="660" t="s">
        <v>3282</v>
      </c>
      <c r="E174" s="660" t="s">
        <v>3283</v>
      </c>
      <c r="F174" s="663">
        <v>1</v>
      </c>
      <c r="G174" s="663">
        <v>0</v>
      </c>
      <c r="H174" s="660"/>
      <c r="I174" s="660">
        <v>0</v>
      </c>
      <c r="J174" s="663">
        <v>2</v>
      </c>
      <c r="K174" s="663">
        <v>0</v>
      </c>
      <c r="L174" s="660"/>
      <c r="M174" s="660">
        <v>0</v>
      </c>
      <c r="N174" s="663">
        <v>3</v>
      </c>
      <c r="O174" s="663">
        <v>0</v>
      </c>
      <c r="P174" s="676"/>
      <c r="Q174" s="664">
        <v>0</v>
      </c>
    </row>
    <row r="175" spans="1:17" ht="14.4" customHeight="1" x14ac:dyDescent="0.3">
      <c r="A175" s="659" t="s">
        <v>3219</v>
      </c>
      <c r="B175" s="660" t="s">
        <v>3216</v>
      </c>
      <c r="C175" s="660" t="s">
        <v>1774</v>
      </c>
      <c r="D175" s="660" t="s">
        <v>3288</v>
      </c>
      <c r="E175" s="660" t="s">
        <v>3289</v>
      </c>
      <c r="F175" s="663">
        <v>236</v>
      </c>
      <c r="G175" s="663">
        <v>0</v>
      </c>
      <c r="H175" s="660"/>
      <c r="I175" s="660">
        <v>0</v>
      </c>
      <c r="J175" s="663">
        <v>171</v>
      </c>
      <c r="K175" s="663">
        <v>0</v>
      </c>
      <c r="L175" s="660"/>
      <c r="M175" s="660">
        <v>0</v>
      </c>
      <c r="N175" s="663">
        <v>220</v>
      </c>
      <c r="O175" s="663">
        <v>0</v>
      </c>
      <c r="P175" s="676"/>
      <c r="Q175" s="664">
        <v>0</v>
      </c>
    </row>
    <row r="176" spans="1:17" ht="14.4" customHeight="1" x14ac:dyDescent="0.3">
      <c r="A176" s="659" t="s">
        <v>3219</v>
      </c>
      <c r="B176" s="660" t="s">
        <v>3216</v>
      </c>
      <c r="C176" s="660" t="s">
        <v>1774</v>
      </c>
      <c r="D176" s="660" t="s">
        <v>3294</v>
      </c>
      <c r="E176" s="660" t="s">
        <v>3295</v>
      </c>
      <c r="F176" s="663"/>
      <c r="G176" s="663"/>
      <c r="H176" s="660"/>
      <c r="I176" s="660"/>
      <c r="J176" s="663">
        <v>1</v>
      </c>
      <c r="K176" s="663">
        <v>455.56</v>
      </c>
      <c r="L176" s="660"/>
      <c r="M176" s="660">
        <v>455.56</v>
      </c>
      <c r="N176" s="663"/>
      <c r="O176" s="663"/>
      <c r="P176" s="676"/>
      <c r="Q176" s="664"/>
    </row>
    <row r="177" spans="1:17" ht="14.4" customHeight="1" x14ac:dyDescent="0.3">
      <c r="A177" s="659" t="s">
        <v>3219</v>
      </c>
      <c r="B177" s="660" t="s">
        <v>3216</v>
      </c>
      <c r="C177" s="660" t="s">
        <v>1774</v>
      </c>
      <c r="D177" s="660" t="s">
        <v>3296</v>
      </c>
      <c r="E177" s="660" t="s">
        <v>3297</v>
      </c>
      <c r="F177" s="663">
        <v>2</v>
      </c>
      <c r="G177" s="663">
        <v>0</v>
      </c>
      <c r="H177" s="660"/>
      <c r="I177" s="660">
        <v>0</v>
      </c>
      <c r="J177" s="663">
        <v>1</v>
      </c>
      <c r="K177" s="663">
        <v>0</v>
      </c>
      <c r="L177" s="660"/>
      <c r="M177" s="660">
        <v>0</v>
      </c>
      <c r="N177" s="663"/>
      <c r="O177" s="663"/>
      <c r="P177" s="676"/>
      <c r="Q177" s="664"/>
    </row>
    <row r="178" spans="1:17" ht="14.4" customHeight="1" x14ac:dyDescent="0.3">
      <c r="A178" s="659" t="s">
        <v>3219</v>
      </c>
      <c r="B178" s="660" t="s">
        <v>3216</v>
      </c>
      <c r="C178" s="660" t="s">
        <v>1774</v>
      </c>
      <c r="D178" s="660" t="s">
        <v>3306</v>
      </c>
      <c r="E178" s="660" t="s">
        <v>3307</v>
      </c>
      <c r="F178" s="663">
        <v>4</v>
      </c>
      <c r="G178" s="663">
        <v>355.56</v>
      </c>
      <c r="H178" s="660">
        <v>1</v>
      </c>
      <c r="I178" s="660">
        <v>88.89</v>
      </c>
      <c r="J178" s="663">
        <v>2</v>
      </c>
      <c r="K178" s="663">
        <v>177.78</v>
      </c>
      <c r="L178" s="660">
        <v>0.5</v>
      </c>
      <c r="M178" s="660">
        <v>88.89</v>
      </c>
      <c r="N178" s="663"/>
      <c r="O178" s="663"/>
      <c r="P178" s="676"/>
      <c r="Q178" s="664"/>
    </row>
    <row r="179" spans="1:17" ht="14.4" customHeight="1" x14ac:dyDescent="0.3">
      <c r="A179" s="659" t="s">
        <v>3219</v>
      </c>
      <c r="B179" s="660" t="s">
        <v>3216</v>
      </c>
      <c r="C179" s="660" t="s">
        <v>1774</v>
      </c>
      <c r="D179" s="660" t="s">
        <v>3322</v>
      </c>
      <c r="E179" s="660" t="s">
        <v>3323</v>
      </c>
      <c r="F179" s="663"/>
      <c r="G179" s="663"/>
      <c r="H179" s="660"/>
      <c r="I179" s="660"/>
      <c r="J179" s="663">
        <v>1</v>
      </c>
      <c r="K179" s="663">
        <v>1283.33</v>
      </c>
      <c r="L179" s="660"/>
      <c r="M179" s="660">
        <v>1283.33</v>
      </c>
      <c r="N179" s="663"/>
      <c r="O179" s="663"/>
      <c r="P179" s="676"/>
      <c r="Q179" s="664"/>
    </row>
    <row r="180" spans="1:17" ht="14.4" customHeight="1" x14ac:dyDescent="0.3">
      <c r="A180" s="659" t="s">
        <v>3219</v>
      </c>
      <c r="B180" s="660" t="s">
        <v>3216</v>
      </c>
      <c r="C180" s="660" t="s">
        <v>1774</v>
      </c>
      <c r="D180" s="660" t="s">
        <v>3324</v>
      </c>
      <c r="E180" s="660" t="s">
        <v>3325</v>
      </c>
      <c r="F180" s="663">
        <v>1</v>
      </c>
      <c r="G180" s="663">
        <v>466.67</v>
      </c>
      <c r="H180" s="660">
        <v>1</v>
      </c>
      <c r="I180" s="660">
        <v>466.67</v>
      </c>
      <c r="J180" s="663"/>
      <c r="K180" s="663"/>
      <c r="L180" s="660"/>
      <c r="M180" s="660"/>
      <c r="N180" s="663"/>
      <c r="O180" s="663"/>
      <c r="P180" s="676"/>
      <c r="Q180" s="664"/>
    </row>
    <row r="181" spans="1:17" ht="14.4" customHeight="1" x14ac:dyDescent="0.3">
      <c r="A181" s="659" t="s">
        <v>3219</v>
      </c>
      <c r="B181" s="660" t="s">
        <v>3216</v>
      </c>
      <c r="C181" s="660" t="s">
        <v>1774</v>
      </c>
      <c r="D181" s="660" t="s">
        <v>3217</v>
      </c>
      <c r="E181" s="660" t="s">
        <v>3218</v>
      </c>
      <c r="F181" s="663">
        <v>4</v>
      </c>
      <c r="G181" s="663">
        <v>1311.1100000000001</v>
      </c>
      <c r="H181" s="660">
        <v>1</v>
      </c>
      <c r="I181" s="660">
        <v>327.77750000000003</v>
      </c>
      <c r="J181" s="663">
        <v>1</v>
      </c>
      <c r="K181" s="663">
        <v>327.78</v>
      </c>
      <c r="L181" s="660">
        <v>0.25000190678127687</v>
      </c>
      <c r="M181" s="660">
        <v>327.78</v>
      </c>
      <c r="N181" s="663"/>
      <c r="O181" s="663"/>
      <c r="P181" s="676"/>
      <c r="Q181" s="664"/>
    </row>
    <row r="182" spans="1:17" ht="14.4" customHeight="1" x14ac:dyDescent="0.3">
      <c r="A182" s="659" t="s">
        <v>3219</v>
      </c>
      <c r="B182" s="660" t="s">
        <v>3216</v>
      </c>
      <c r="C182" s="660" t="s">
        <v>1774</v>
      </c>
      <c r="D182" s="660" t="s">
        <v>3330</v>
      </c>
      <c r="E182" s="660" t="s">
        <v>3331</v>
      </c>
      <c r="F182" s="663"/>
      <c r="G182" s="663"/>
      <c r="H182" s="660"/>
      <c r="I182" s="660"/>
      <c r="J182" s="663">
        <v>2</v>
      </c>
      <c r="K182" s="663">
        <v>1666.67</v>
      </c>
      <c r="L182" s="660"/>
      <c r="M182" s="660">
        <v>833.33500000000004</v>
      </c>
      <c r="N182" s="663"/>
      <c r="O182" s="663"/>
      <c r="P182" s="676"/>
      <c r="Q182" s="664"/>
    </row>
    <row r="183" spans="1:17" ht="14.4" customHeight="1" x14ac:dyDescent="0.3">
      <c r="A183" s="659" t="s">
        <v>3219</v>
      </c>
      <c r="B183" s="660" t="s">
        <v>3216</v>
      </c>
      <c r="C183" s="660" t="s">
        <v>1776</v>
      </c>
      <c r="D183" s="660" t="s">
        <v>3253</v>
      </c>
      <c r="E183" s="660" t="s">
        <v>3254</v>
      </c>
      <c r="F183" s="663">
        <v>1</v>
      </c>
      <c r="G183" s="663">
        <v>111.11</v>
      </c>
      <c r="H183" s="660">
        <v>1</v>
      </c>
      <c r="I183" s="660">
        <v>111.11</v>
      </c>
      <c r="J183" s="663"/>
      <c r="K183" s="663"/>
      <c r="L183" s="660"/>
      <c r="M183" s="660"/>
      <c r="N183" s="663">
        <v>1</v>
      </c>
      <c r="O183" s="663">
        <v>111.11</v>
      </c>
      <c r="P183" s="676">
        <v>1</v>
      </c>
      <c r="Q183" s="664">
        <v>111.11</v>
      </c>
    </row>
    <row r="184" spans="1:17" ht="14.4" customHeight="1" x14ac:dyDescent="0.3">
      <c r="A184" s="659" t="s">
        <v>3219</v>
      </c>
      <c r="B184" s="660" t="s">
        <v>3216</v>
      </c>
      <c r="C184" s="660" t="s">
        <v>1776</v>
      </c>
      <c r="D184" s="660" t="s">
        <v>3259</v>
      </c>
      <c r="E184" s="660" t="s">
        <v>3260</v>
      </c>
      <c r="F184" s="663"/>
      <c r="G184" s="663"/>
      <c r="H184" s="660"/>
      <c r="I184" s="660"/>
      <c r="J184" s="663">
        <v>2</v>
      </c>
      <c r="K184" s="663">
        <v>588.89</v>
      </c>
      <c r="L184" s="660"/>
      <c r="M184" s="660">
        <v>294.44499999999999</v>
      </c>
      <c r="N184" s="663"/>
      <c r="O184" s="663"/>
      <c r="P184" s="676"/>
      <c r="Q184" s="664"/>
    </row>
    <row r="185" spans="1:17" ht="14.4" customHeight="1" x14ac:dyDescent="0.3">
      <c r="A185" s="659" t="s">
        <v>3219</v>
      </c>
      <c r="B185" s="660" t="s">
        <v>3216</v>
      </c>
      <c r="C185" s="660" t="s">
        <v>1776</v>
      </c>
      <c r="D185" s="660" t="s">
        <v>3263</v>
      </c>
      <c r="E185" s="660" t="s">
        <v>3264</v>
      </c>
      <c r="F185" s="663"/>
      <c r="G185" s="663"/>
      <c r="H185" s="660"/>
      <c r="I185" s="660"/>
      <c r="J185" s="663">
        <v>2</v>
      </c>
      <c r="K185" s="663">
        <v>1166.67</v>
      </c>
      <c r="L185" s="660"/>
      <c r="M185" s="660">
        <v>583.33500000000004</v>
      </c>
      <c r="N185" s="663"/>
      <c r="O185" s="663"/>
      <c r="P185" s="676"/>
      <c r="Q185" s="664"/>
    </row>
    <row r="186" spans="1:17" ht="14.4" customHeight="1" x14ac:dyDescent="0.3">
      <c r="A186" s="659" t="s">
        <v>3219</v>
      </c>
      <c r="B186" s="660" t="s">
        <v>3216</v>
      </c>
      <c r="C186" s="660" t="s">
        <v>1776</v>
      </c>
      <c r="D186" s="660" t="s">
        <v>3282</v>
      </c>
      <c r="E186" s="660" t="s">
        <v>3283</v>
      </c>
      <c r="F186" s="663"/>
      <c r="G186" s="663"/>
      <c r="H186" s="660"/>
      <c r="I186" s="660"/>
      <c r="J186" s="663">
        <v>1</v>
      </c>
      <c r="K186" s="663">
        <v>0</v>
      </c>
      <c r="L186" s="660"/>
      <c r="M186" s="660">
        <v>0</v>
      </c>
      <c r="N186" s="663"/>
      <c r="O186" s="663"/>
      <c r="P186" s="676"/>
      <c r="Q186" s="664"/>
    </row>
    <row r="187" spans="1:17" ht="14.4" customHeight="1" x14ac:dyDescent="0.3">
      <c r="A187" s="659" t="s">
        <v>3219</v>
      </c>
      <c r="B187" s="660" t="s">
        <v>3216</v>
      </c>
      <c r="C187" s="660" t="s">
        <v>1776</v>
      </c>
      <c r="D187" s="660" t="s">
        <v>3288</v>
      </c>
      <c r="E187" s="660" t="s">
        <v>3289</v>
      </c>
      <c r="F187" s="663">
        <v>174</v>
      </c>
      <c r="G187" s="663">
        <v>0</v>
      </c>
      <c r="H187" s="660"/>
      <c r="I187" s="660">
        <v>0</v>
      </c>
      <c r="J187" s="663">
        <v>197</v>
      </c>
      <c r="K187" s="663">
        <v>0</v>
      </c>
      <c r="L187" s="660"/>
      <c r="M187" s="660">
        <v>0</v>
      </c>
      <c r="N187" s="663">
        <v>210</v>
      </c>
      <c r="O187" s="663">
        <v>0</v>
      </c>
      <c r="P187" s="676"/>
      <c r="Q187" s="664">
        <v>0</v>
      </c>
    </row>
    <row r="188" spans="1:17" ht="14.4" customHeight="1" x14ac:dyDescent="0.3">
      <c r="A188" s="659" t="s">
        <v>3219</v>
      </c>
      <c r="B188" s="660" t="s">
        <v>3216</v>
      </c>
      <c r="C188" s="660" t="s">
        <v>1776</v>
      </c>
      <c r="D188" s="660" t="s">
        <v>3294</v>
      </c>
      <c r="E188" s="660" t="s">
        <v>3295</v>
      </c>
      <c r="F188" s="663">
        <v>1</v>
      </c>
      <c r="G188" s="663">
        <v>455.56</v>
      </c>
      <c r="H188" s="660">
        <v>1</v>
      </c>
      <c r="I188" s="660">
        <v>455.56</v>
      </c>
      <c r="J188" s="663"/>
      <c r="K188" s="663"/>
      <c r="L188" s="660"/>
      <c r="M188" s="660"/>
      <c r="N188" s="663"/>
      <c r="O188" s="663"/>
      <c r="P188" s="676"/>
      <c r="Q188" s="664"/>
    </row>
    <row r="189" spans="1:17" ht="14.4" customHeight="1" x14ac:dyDescent="0.3">
      <c r="A189" s="659" t="s">
        <v>3219</v>
      </c>
      <c r="B189" s="660" t="s">
        <v>3216</v>
      </c>
      <c r="C189" s="660" t="s">
        <v>1776</v>
      </c>
      <c r="D189" s="660" t="s">
        <v>3322</v>
      </c>
      <c r="E189" s="660" t="s">
        <v>3323</v>
      </c>
      <c r="F189" s="663">
        <v>1</v>
      </c>
      <c r="G189" s="663">
        <v>1283.33</v>
      </c>
      <c r="H189" s="660">
        <v>1</v>
      </c>
      <c r="I189" s="660">
        <v>1283.33</v>
      </c>
      <c r="J189" s="663"/>
      <c r="K189" s="663"/>
      <c r="L189" s="660"/>
      <c r="M189" s="660"/>
      <c r="N189" s="663">
        <v>1</v>
      </c>
      <c r="O189" s="663">
        <v>1283.33</v>
      </c>
      <c r="P189" s="676">
        <v>1</v>
      </c>
      <c r="Q189" s="664">
        <v>1283.33</v>
      </c>
    </row>
    <row r="190" spans="1:17" ht="14.4" customHeight="1" x14ac:dyDescent="0.3">
      <c r="A190" s="659" t="s">
        <v>3219</v>
      </c>
      <c r="B190" s="660" t="s">
        <v>3216</v>
      </c>
      <c r="C190" s="660" t="s">
        <v>1777</v>
      </c>
      <c r="D190" s="660" t="s">
        <v>3288</v>
      </c>
      <c r="E190" s="660" t="s">
        <v>3289</v>
      </c>
      <c r="F190" s="663"/>
      <c r="G190" s="663"/>
      <c r="H190" s="660"/>
      <c r="I190" s="660"/>
      <c r="J190" s="663">
        <v>94</v>
      </c>
      <c r="K190" s="663">
        <v>0</v>
      </c>
      <c r="L190" s="660"/>
      <c r="M190" s="660">
        <v>0</v>
      </c>
      <c r="N190" s="663"/>
      <c r="O190" s="663"/>
      <c r="P190" s="676"/>
      <c r="Q190" s="664"/>
    </row>
    <row r="191" spans="1:17" ht="14.4" customHeight="1" x14ac:dyDescent="0.3">
      <c r="A191" s="659" t="s">
        <v>3219</v>
      </c>
      <c r="B191" s="660" t="s">
        <v>3216</v>
      </c>
      <c r="C191" s="660" t="s">
        <v>1781</v>
      </c>
      <c r="D191" s="660" t="s">
        <v>3282</v>
      </c>
      <c r="E191" s="660" t="s">
        <v>3283</v>
      </c>
      <c r="F191" s="663"/>
      <c r="G191" s="663"/>
      <c r="H191" s="660"/>
      <c r="I191" s="660"/>
      <c r="J191" s="663"/>
      <c r="K191" s="663"/>
      <c r="L191" s="660"/>
      <c r="M191" s="660"/>
      <c r="N191" s="663">
        <v>12</v>
      </c>
      <c r="O191" s="663">
        <v>0</v>
      </c>
      <c r="P191" s="676"/>
      <c r="Q191" s="664">
        <v>0</v>
      </c>
    </row>
    <row r="192" spans="1:17" ht="14.4" customHeight="1" x14ac:dyDescent="0.3">
      <c r="A192" s="659" t="s">
        <v>3219</v>
      </c>
      <c r="B192" s="660" t="s">
        <v>3216</v>
      </c>
      <c r="C192" s="660" t="s">
        <v>1781</v>
      </c>
      <c r="D192" s="660" t="s">
        <v>3288</v>
      </c>
      <c r="E192" s="660" t="s">
        <v>3289</v>
      </c>
      <c r="F192" s="663"/>
      <c r="G192" s="663"/>
      <c r="H192" s="660"/>
      <c r="I192" s="660"/>
      <c r="J192" s="663"/>
      <c r="K192" s="663"/>
      <c r="L192" s="660"/>
      <c r="M192" s="660"/>
      <c r="N192" s="663">
        <v>521</v>
      </c>
      <c r="O192" s="663">
        <v>0</v>
      </c>
      <c r="P192" s="676"/>
      <c r="Q192" s="664">
        <v>0</v>
      </c>
    </row>
    <row r="193" spans="1:17" ht="14.4" customHeight="1" x14ac:dyDescent="0.3">
      <c r="A193" s="659" t="s">
        <v>3219</v>
      </c>
      <c r="B193" s="660" t="s">
        <v>3216</v>
      </c>
      <c r="C193" s="660" t="s">
        <v>1780</v>
      </c>
      <c r="D193" s="660" t="s">
        <v>3282</v>
      </c>
      <c r="E193" s="660" t="s">
        <v>3283</v>
      </c>
      <c r="F193" s="663"/>
      <c r="G193" s="663"/>
      <c r="H193" s="660"/>
      <c r="I193" s="660"/>
      <c r="J193" s="663"/>
      <c r="K193" s="663"/>
      <c r="L193" s="660"/>
      <c r="M193" s="660"/>
      <c r="N193" s="663">
        <v>6</v>
      </c>
      <c r="O193" s="663">
        <v>0</v>
      </c>
      <c r="P193" s="676"/>
      <c r="Q193" s="664">
        <v>0</v>
      </c>
    </row>
    <row r="194" spans="1:17" ht="14.4" customHeight="1" x14ac:dyDescent="0.3">
      <c r="A194" s="659" t="s">
        <v>3219</v>
      </c>
      <c r="B194" s="660" t="s">
        <v>3216</v>
      </c>
      <c r="C194" s="660" t="s">
        <v>1780</v>
      </c>
      <c r="D194" s="660" t="s">
        <v>3286</v>
      </c>
      <c r="E194" s="660" t="s">
        <v>3287</v>
      </c>
      <c r="F194" s="663"/>
      <c r="G194" s="663"/>
      <c r="H194" s="660"/>
      <c r="I194" s="660"/>
      <c r="J194" s="663"/>
      <c r="K194" s="663"/>
      <c r="L194" s="660"/>
      <c r="M194" s="660"/>
      <c r="N194" s="663">
        <v>1</v>
      </c>
      <c r="O194" s="663">
        <v>305.56</v>
      </c>
      <c r="P194" s="676"/>
      <c r="Q194" s="664">
        <v>305.56</v>
      </c>
    </row>
    <row r="195" spans="1:17" ht="14.4" customHeight="1" x14ac:dyDescent="0.3">
      <c r="A195" s="659" t="s">
        <v>3219</v>
      </c>
      <c r="B195" s="660" t="s">
        <v>3216</v>
      </c>
      <c r="C195" s="660" t="s">
        <v>1780</v>
      </c>
      <c r="D195" s="660" t="s">
        <v>3288</v>
      </c>
      <c r="E195" s="660" t="s">
        <v>3289</v>
      </c>
      <c r="F195" s="663"/>
      <c r="G195" s="663"/>
      <c r="H195" s="660"/>
      <c r="I195" s="660"/>
      <c r="J195" s="663"/>
      <c r="K195" s="663"/>
      <c r="L195" s="660"/>
      <c r="M195" s="660"/>
      <c r="N195" s="663">
        <v>389</v>
      </c>
      <c r="O195" s="663">
        <v>0</v>
      </c>
      <c r="P195" s="676"/>
      <c r="Q195" s="664">
        <v>0</v>
      </c>
    </row>
    <row r="196" spans="1:17" ht="14.4" customHeight="1" x14ac:dyDescent="0.3">
      <c r="A196" s="659" t="s">
        <v>3219</v>
      </c>
      <c r="B196" s="660" t="s">
        <v>3216</v>
      </c>
      <c r="C196" s="660" t="s">
        <v>1780</v>
      </c>
      <c r="D196" s="660" t="s">
        <v>3294</v>
      </c>
      <c r="E196" s="660" t="s">
        <v>3295</v>
      </c>
      <c r="F196" s="663"/>
      <c r="G196" s="663"/>
      <c r="H196" s="660"/>
      <c r="I196" s="660"/>
      <c r="J196" s="663"/>
      <c r="K196" s="663"/>
      <c r="L196" s="660"/>
      <c r="M196" s="660"/>
      <c r="N196" s="663">
        <v>1</v>
      </c>
      <c r="O196" s="663">
        <v>455.56</v>
      </c>
      <c r="P196" s="676"/>
      <c r="Q196" s="664">
        <v>455.56</v>
      </c>
    </row>
    <row r="197" spans="1:17" ht="14.4" customHeight="1" x14ac:dyDescent="0.3">
      <c r="A197" s="659" t="s">
        <v>3219</v>
      </c>
      <c r="B197" s="660" t="s">
        <v>3216</v>
      </c>
      <c r="C197" s="660" t="s">
        <v>1780</v>
      </c>
      <c r="D197" s="660" t="s">
        <v>3300</v>
      </c>
      <c r="E197" s="660" t="s">
        <v>3301</v>
      </c>
      <c r="F197" s="663"/>
      <c r="G197" s="663"/>
      <c r="H197" s="660"/>
      <c r="I197" s="660"/>
      <c r="J197" s="663"/>
      <c r="K197" s="663"/>
      <c r="L197" s="660"/>
      <c r="M197" s="660"/>
      <c r="N197" s="663">
        <v>1</v>
      </c>
      <c r="O197" s="663">
        <v>77.78</v>
      </c>
      <c r="P197" s="676"/>
      <c r="Q197" s="664">
        <v>77.78</v>
      </c>
    </row>
    <row r="198" spans="1:17" ht="14.4" customHeight="1" x14ac:dyDescent="0.3">
      <c r="A198" s="659" t="s">
        <v>3219</v>
      </c>
      <c r="B198" s="660" t="s">
        <v>3216</v>
      </c>
      <c r="C198" s="660" t="s">
        <v>1780</v>
      </c>
      <c r="D198" s="660" t="s">
        <v>3306</v>
      </c>
      <c r="E198" s="660" t="s">
        <v>3307</v>
      </c>
      <c r="F198" s="663"/>
      <c r="G198" s="663"/>
      <c r="H198" s="660"/>
      <c r="I198" s="660"/>
      <c r="J198" s="663"/>
      <c r="K198" s="663"/>
      <c r="L198" s="660"/>
      <c r="M198" s="660"/>
      <c r="N198" s="663">
        <v>1</v>
      </c>
      <c r="O198" s="663">
        <v>88.89</v>
      </c>
      <c r="P198" s="676"/>
      <c r="Q198" s="664">
        <v>88.89</v>
      </c>
    </row>
    <row r="199" spans="1:17" ht="14.4" customHeight="1" x14ac:dyDescent="0.3">
      <c r="A199" s="659" t="s">
        <v>3219</v>
      </c>
      <c r="B199" s="660" t="s">
        <v>3216</v>
      </c>
      <c r="C199" s="660" t="s">
        <v>1780</v>
      </c>
      <c r="D199" s="660" t="s">
        <v>3322</v>
      </c>
      <c r="E199" s="660" t="s">
        <v>3323</v>
      </c>
      <c r="F199" s="663"/>
      <c r="G199" s="663"/>
      <c r="H199" s="660"/>
      <c r="I199" s="660"/>
      <c r="J199" s="663"/>
      <c r="K199" s="663"/>
      <c r="L199" s="660"/>
      <c r="M199" s="660"/>
      <c r="N199" s="663">
        <v>1</v>
      </c>
      <c r="O199" s="663">
        <v>1283.33</v>
      </c>
      <c r="P199" s="676"/>
      <c r="Q199" s="664">
        <v>1283.33</v>
      </c>
    </row>
    <row r="200" spans="1:17" ht="14.4" customHeight="1" x14ac:dyDescent="0.3">
      <c r="A200" s="659" t="s">
        <v>3340</v>
      </c>
      <c r="B200" s="660" t="s">
        <v>3216</v>
      </c>
      <c r="C200" s="660" t="s">
        <v>3210</v>
      </c>
      <c r="D200" s="660" t="s">
        <v>3247</v>
      </c>
      <c r="E200" s="660" t="s">
        <v>3248</v>
      </c>
      <c r="F200" s="663">
        <v>239</v>
      </c>
      <c r="G200" s="663">
        <v>18588.89</v>
      </c>
      <c r="H200" s="660">
        <v>1</v>
      </c>
      <c r="I200" s="660">
        <v>77.777782426778245</v>
      </c>
      <c r="J200" s="663">
        <v>27</v>
      </c>
      <c r="K200" s="663">
        <v>2100.0100000000002</v>
      </c>
      <c r="L200" s="660">
        <v>0.11297124250022461</v>
      </c>
      <c r="M200" s="660">
        <v>77.778148148148162</v>
      </c>
      <c r="N200" s="663">
        <v>13</v>
      </c>
      <c r="O200" s="663">
        <v>1011.11</v>
      </c>
      <c r="P200" s="676">
        <v>5.439324241522759E-2</v>
      </c>
      <c r="Q200" s="664">
        <v>77.777692307692305</v>
      </c>
    </row>
    <row r="201" spans="1:17" ht="14.4" customHeight="1" x14ac:dyDescent="0.3">
      <c r="A201" s="659" t="s">
        <v>3340</v>
      </c>
      <c r="B201" s="660" t="s">
        <v>3216</v>
      </c>
      <c r="C201" s="660" t="s">
        <v>3210</v>
      </c>
      <c r="D201" s="660" t="s">
        <v>3253</v>
      </c>
      <c r="E201" s="660" t="s">
        <v>3254</v>
      </c>
      <c r="F201" s="663">
        <v>609</v>
      </c>
      <c r="G201" s="663">
        <v>67666.66</v>
      </c>
      <c r="H201" s="660">
        <v>1</v>
      </c>
      <c r="I201" s="660">
        <v>111.11110016420362</v>
      </c>
      <c r="J201" s="663">
        <v>262</v>
      </c>
      <c r="K201" s="663">
        <v>29111.119999999999</v>
      </c>
      <c r="L201" s="660">
        <v>0.4302136384446934</v>
      </c>
      <c r="M201" s="660">
        <v>111.11114503816793</v>
      </c>
      <c r="N201" s="663">
        <v>164</v>
      </c>
      <c r="O201" s="663">
        <v>18222.219999999998</v>
      </c>
      <c r="P201" s="676">
        <v>0.26929391815703624</v>
      </c>
      <c r="Q201" s="664">
        <v>111.11109756097559</v>
      </c>
    </row>
    <row r="202" spans="1:17" ht="14.4" customHeight="1" x14ac:dyDescent="0.3">
      <c r="A202" s="659" t="s">
        <v>3340</v>
      </c>
      <c r="B202" s="660" t="s">
        <v>3216</v>
      </c>
      <c r="C202" s="660" t="s">
        <v>3210</v>
      </c>
      <c r="D202" s="660" t="s">
        <v>3341</v>
      </c>
      <c r="E202" s="660" t="s">
        <v>3342</v>
      </c>
      <c r="F202" s="663">
        <v>4</v>
      </c>
      <c r="G202" s="663">
        <v>373.33</v>
      </c>
      <c r="H202" s="660">
        <v>1</v>
      </c>
      <c r="I202" s="660">
        <v>93.332499999999996</v>
      </c>
      <c r="J202" s="663"/>
      <c r="K202" s="663"/>
      <c r="L202" s="660"/>
      <c r="M202" s="660"/>
      <c r="N202" s="663"/>
      <c r="O202" s="663"/>
      <c r="P202" s="676"/>
      <c r="Q202" s="664"/>
    </row>
    <row r="203" spans="1:17" ht="14.4" customHeight="1" x14ac:dyDescent="0.3">
      <c r="A203" s="659" t="s">
        <v>3340</v>
      </c>
      <c r="B203" s="660" t="s">
        <v>3216</v>
      </c>
      <c r="C203" s="660" t="s">
        <v>3210</v>
      </c>
      <c r="D203" s="660" t="s">
        <v>3261</v>
      </c>
      <c r="E203" s="660" t="s">
        <v>3262</v>
      </c>
      <c r="F203" s="663">
        <v>229</v>
      </c>
      <c r="G203" s="663">
        <v>42746.659999999996</v>
      </c>
      <c r="H203" s="660">
        <v>1</v>
      </c>
      <c r="I203" s="660">
        <v>186.66663755458512</v>
      </c>
      <c r="J203" s="663">
        <v>106</v>
      </c>
      <c r="K203" s="663">
        <v>19786.669999999998</v>
      </c>
      <c r="L203" s="660">
        <v>0.46288224623865348</v>
      </c>
      <c r="M203" s="660">
        <v>186.66669811320753</v>
      </c>
      <c r="N203" s="663">
        <v>79</v>
      </c>
      <c r="O203" s="663">
        <v>14746.66</v>
      </c>
      <c r="P203" s="676">
        <v>0.34497806378322893</v>
      </c>
      <c r="Q203" s="664">
        <v>186.666582278481</v>
      </c>
    </row>
    <row r="204" spans="1:17" ht="14.4" customHeight="1" x14ac:dyDescent="0.3">
      <c r="A204" s="659" t="s">
        <v>3340</v>
      </c>
      <c r="B204" s="660" t="s">
        <v>3216</v>
      </c>
      <c r="C204" s="660" t="s">
        <v>3210</v>
      </c>
      <c r="D204" s="660" t="s">
        <v>3263</v>
      </c>
      <c r="E204" s="660" t="s">
        <v>3264</v>
      </c>
      <c r="F204" s="663">
        <v>418</v>
      </c>
      <c r="G204" s="663">
        <v>243833.33000000002</v>
      </c>
      <c r="H204" s="660">
        <v>1</v>
      </c>
      <c r="I204" s="660">
        <v>583.33332535885177</v>
      </c>
      <c r="J204" s="663">
        <v>31</v>
      </c>
      <c r="K204" s="663">
        <v>18083.330000000002</v>
      </c>
      <c r="L204" s="660">
        <v>7.4162666769141045E-2</v>
      </c>
      <c r="M204" s="660">
        <v>583.33322580645165</v>
      </c>
      <c r="N204" s="663">
        <v>29</v>
      </c>
      <c r="O204" s="663">
        <v>16916.66</v>
      </c>
      <c r="P204" s="676">
        <v>6.9377964037976261E-2</v>
      </c>
      <c r="Q204" s="664">
        <v>583.33310344827589</v>
      </c>
    </row>
    <row r="205" spans="1:17" ht="14.4" customHeight="1" x14ac:dyDescent="0.3">
      <c r="A205" s="659" t="s">
        <v>3340</v>
      </c>
      <c r="B205" s="660" t="s">
        <v>3216</v>
      </c>
      <c r="C205" s="660" t="s">
        <v>3210</v>
      </c>
      <c r="D205" s="660" t="s">
        <v>3265</v>
      </c>
      <c r="E205" s="660" t="s">
        <v>3266</v>
      </c>
      <c r="F205" s="663">
        <v>56</v>
      </c>
      <c r="G205" s="663">
        <v>26133.33</v>
      </c>
      <c r="H205" s="660">
        <v>1</v>
      </c>
      <c r="I205" s="660">
        <v>466.66660714285717</v>
      </c>
      <c r="J205" s="663">
        <v>16</v>
      </c>
      <c r="K205" s="663">
        <v>7466.67</v>
      </c>
      <c r="L205" s="660">
        <v>0.2857144497084757</v>
      </c>
      <c r="M205" s="660">
        <v>466.666875</v>
      </c>
      <c r="N205" s="663">
        <v>13</v>
      </c>
      <c r="O205" s="663">
        <v>6066.68</v>
      </c>
      <c r="P205" s="676">
        <v>0.23214339695706593</v>
      </c>
      <c r="Q205" s="664">
        <v>466.66769230769233</v>
      </c>
    </row>
    <row r="206" spans="1:17" ht="14.4" customHeight="1" x14ac:dyDescent="0.3">
      <c r="A206" s="659" t="s">
        <v>3340</v>
      </c>
      <c r="B206" s="660" t="s">
        <v>3216</v>
      </c>
      <c r="C206" s="660" t="s">
        <v>3210</v>
      </c>
      <c r="D206" s="660" t="s">
        <v>3267</v>
      </c>
      <c r="E206" s="660" t="s">
        <v>3266</v>
      </c>
      <c r="F206" s="663">
        <v>2</v>
      </c>
      <c r="G206" s="663">
        <v>2000</v>
      </c>
      <c r="H206" s="660">
        <v>1</v>
      </c>
      <c r="I206" s="660">
        <v>1000</v>
      </c>
      <c r="J206" s="663">
        <v>1</v>
      </c>
      <c r="K206" s="663">
        <v>1000</v>
      </c>
      <c r="L206" s="660">
        <v>0.5</v>
      </c>
      <c r="M206" s="660">
        <v>1000</v>
      </c>
      <c r="N206" s="663">
        <v>1</v>
      </c>
      <c r="O206" s="663">
        <v>1000</v>
      </c>
      <c r="P206" s="676">
        <v>0.5</v>
      </c>
      <c r="Q206" s="664">
        <v>1000</v>
      </c>
    </row>
    <row r="207" spans="1:17" ht="14.4" customHeight="1" x14ac:dyDescent="0.3">
      <c r="A207" s="659" t="s">
        <v>3340</v>
      </c>
      <c r="B207" s="660" t="s">
        <v>3216</v>
      </c>
      <c r="C207" s="660" t="s">
        <v>3210</v>
      </c>
      <c r="D207" s="660" t="s">
        <v>3268</v>
      </c>
      <c r="E207" s="660" t="s">
        <v>3269</v>
      </c>
      <c r="F207" s="663">
        <v>2</v>
      </c>
      <c r="G207" s="663">
        <v>1333.33</v>
      </c>
      <c r="H207" s="660">
        <v>1</v>
      </c>
      <c r="I207" s="660">
        <v>666.66499999999996</v>
      </c>
      <c r="J207" s="663"/>
      <c r="K207" s="663"/>
      <c r="L207" s="660"/>
      <c r="M207" s="660"/>
      <c r="N207" s="663">
        <v>1</v>
      </c>
      <c r="O207" s="663">
        <v>666.67</v>
      </c>
      <c r="P207" s="676">
        <v>0.50000375000937503</v>
      </c>
      <c r="Q207" s="664">
        <v>666.67</v>
      </c>
    </row>
    <row r="208" spans="1:17" ht="14.4" customHeight="1" x14ac:dyDescent="0.3">
      <c r="A208" s="659" t="s">
        <v>3340</v>
      </c>
      <c r="B208" s="660" t="s">
        <v>3216</v>
      </c>
      <c r="C208" s="660" t="s">
        <v>3210</v>
      </c>
      <c r="D208" s="660" t="s">
        <v>3270</v>
      </c>
      <c r="E208" s="660" t="s">
        <v>3271</v>
      </c>
      <c r="F208" s="663">
        <v>257</v>
      </c>
      <c r="G208" s="663">
        <v>12850</v>
      </c>
      <c r="H208" s="660">
        <v>1</v>
      </c>
      <c r="I208" s="660">
        <v>50</v>
      </c>
      <c r="J208" s="663">
        <v>100</v>
      </c>
      <c r="K208" s="663">
        <v>5000</v>
      </c>
      <c r="L208" s="660">
        <v>0.38910505836575876</v>
      </c>
      <c r="M208" s="660">
        <v>50</v>
      </c>
      <c r="N208" s="663">
        <v>91</v>
      </c>
      <c r="O208" s="663">
        <v>4550</v>
      </c>
      <c r="P208" s="676">
        <v>0.35408560311284049</v>
      </c>
      <c r="Q208" s="664">
        <v>50</v>
      </c>
    </row>
    <row r="209" spans="1:17" ht="14.4" customHeight="1" x14ac:dyDescent="0.3">
      <c r="A209" s="659" t="s">
        <v>3340</v>
      </c>
      <c r="B209" s="660" t="s">
        <v>3216</v>
      </c>
      <c r="C209" s="660" t="s">
        <v>3210</v>
      </c>
      <c r="D209" s="660" t="s">
        <v>3274</v>
      </c>
      <c r="E209" s="660" t="s">
        <v>3275</v>
      </c>
      <c r="F209" s="663">
        <v>1</v>
      </c>
      <c r="G209" s="663">
        <v>101.11</v>
      </c>
      <c r="H209" s="660">
        <v>1</v>
      </c>
      <c r="I209" s="660">
        <v>101.11</v>
      </c>
      <c r="J209" s="663"/>
      <c r="K209" s="663"/>
      <c r="L209" s="660"/>
      <c r="M209" s="660"/>
      <c r="N209" s="663"/>
      <c r="O209" s="663"/>
      <c r="P209" s="676"/>
      <c r="Q209" s="664"/>
    </row>
    <row r="210" spans="1:17" ht="14.4" customHeight="1" x14ac:dyDescent="0.3">
      <c r="A210" s="659" t="s">
        <v>3340</v>
      </c>
      <c r="B210" s="660" t="s">
        <v>3216</v>
      </c>
      <c r="C210" s="660" t="s">
        <v>3210</v>
      </c>
      <c r="D210" s="660" t="s">
        <v>3282</v>
      </c>
      <c r="E210" s="660" t="s">
        <v>3283</v>
      </c>
      <c r="F210" s="663">
        <v>48</v>
      </c>
      <c r="G210" s="663">
        <v>0</v>
      </c>
      <c r="H210" s="660"/>
      <c r="I210" s="660">
        <v>0</v>
      </c>
      <c r="J210" s="663">
        <v>16</v>
      </c>
      <c r="K210" s="663">
        <v>0</v>
      </c>
      <c r="L210" s="660"/>
      <c r="M210" s="660">
        <v>0</v>
      </c>
      <c r="N210" s="663">
        <v>7</v>
      </c>
      <c r="O210" s="663">
        <v>0</v>
      </c>
      <c r="P210" s="676"/>
      <c r="Q210" s="664">
        <v>0</v>
      </c>
    </row>
    <row r="211" spans="1:17" ht="14.4" customHeight="1" x14ac:dyDescent="0.3">
      <c r="A211" s="659" t="s">
        <v>3340</v>
      </c>
      <c r="B211" s="660" t="s">
        <v>3216</v>
      </c>
      <c r="C211" s="660" t="s">
        <v>3210</v>
      </c>
      <c r="D211" s="660" t="s">
        <v>3288</v>
      </c>
      <c r="E211" s="660" t="s">
        <v>3289</v>
      </c>
      <c r="F211" s="663">
        <v>1</v>
      </c>
      <c r="G211" s="663">
        <v>0</v>
      </c>
      <c r="H211" s="660"/>
      <c r="I211" s="660">
        <v>0</v>
      </c>
      <c r="J211" s="663">
        <v>3</v>
      </c>
      <c r="K211" s="663">
        <v>0</v>
      </c>
      <c r="L211" s="660"/>
      <c r="M211" s="660">
        <v>0</v>
      </c>
      <c r="N211" s="663"/>
      <c r="O211" s="663"/>
      <c r="P211" s="676"/>
      <c r="Q211" s="664"/>
    </row>
    <row r="212" spans="1:17" ht="14.4" customHeight="1" x14ac:dyDescent="0.3">
      <c r="A212" s="659" t="s">
        <v>3340</v>
      </c>
      <c r="B212" s="660" t="s">
        <v>3216</v>
      </c>
      <c r="C212" s="660" t="s">
        <v>3210</v>
      </c>
      <c r="D212" s="660" t="s">
        <v>3296</v>
      </c>
      <c r="E212" s="660" t="s">
        <v>3297</v>
      </c>
      <c r="F212" s="663">
        <v>1762</v>
      </c>
      <c r="G212" s="663">
        <v>0</v>
      </c>
      <c r="H212" s="660"/>
      <c r="I212" s="660">
        <v>0</v>
      </c>
      <c r="J212" s="663">
        <v>645</v>
      </c>
      <c r="K212" s="663">
        <v>0</v>
      </c>
      <c r="L212" s="660"/>
      <c r="M212" s="660">
        <v>0</v>
      </c>
      <c r="N212" s="663">
        <v>478</v>
      </c>
      <c r="O212" s="663">
        <v>0</v>
      </c>
      <c r="P212" s="676"/>
      <c r="Q212" s="664">
        <v>0</v>
      </c>
    </row>
    <row r="213" spans="1:17" ht="14.4" customHeight="1" x14ac:dyDescent="0.3">
      <c r="A213" s="659" t="s">
        <v>3340</v>
      </c>
      <c r="B213" s="660" t="s">
        <v>3216</v>
      </c>
      <c r="C213" s="660" t="s">
        <v>3210</v>
      </c>
      <c r="D213" s="660" t="s">
        <v>3306</v>
      </c>
      <c r="E213" s="660" t="s">
        <v>3307</v>
      </c>
      <c r="F213" s="663">
        <v>731</v>
      </c>
      <c r="G213" s="663">
        <v>64977.8</v>
      </c>
      <c r="H213" s="660">
        <v>1</v>
      </c>
      <c r="I213" s="660">
        <v>88.888919288645695</v>
      </c>
      <c r="J213" s="663">
        <v>217</v>
      </c>
      <c r="K213" s="663">
        <v>19288.88</v>
      </c>
      <c r="L213" s="660">
        <v>0.29685338684904689</v>
      </c>
      <c r="M213" s="660">
        <v>88.888847926267289</v>
      </c>
      <c r="N213" s="663">
        <v>153</v>
      </c>
      <c r="O213" s="663">
        <v>13600</v>
      </c>
      <c r="P213" s="676">
        <v>0.20930225400059713</v>
      </c>
      <c r="Q213" s="664">
        <v>88.888888888888886</v>
      </c>
    </row>
    <row r="214" spans="1:17" ht="14.4" customHeight="1" x14ac:dyDescent="0.3">
      <c r="A214" s="659" t="s">
        <v>3340</v>
      </c>
      <c r="B214" s="660" t="s">
        <v>3216</v>
      </c>
      <c r="C214" s="660" t="s">
        <v>3210</v>
      </c>
      <c r="D214" s="660" t="s">
        <v>3310</v>
      </c>
      <c r="E214" s="660" t="s">
        <v>3311</v>
      </c>
      <c r="F214" s="663">
        <v>147</v>
      </c>
      <c r="G214" s="663">
        <v>14210</v>
      </c>
      <c r="H214" s="660">
        <v>1</v>
      </c>
      <c r="I214" s="660">
        <v>96.666666666666671</v>
      </c>
      <c r="J214" s="663">
        <v>32</v>
      </c>
      <c r="K214" s="663">
        <v>3093.34</v>
      </c>
      <c r="L214" s="660">
        <v>0.21768754398311049</v>
      </c>
      <c r="M214" s="660">
        <v>96.666875000000005</v>
      </c>
      <c r="N214" s="663">
        <v>23</v>
      </c>
      <c r="O214" s="663">
        <v>2223.33</v>
      </c>
      <c r="P214" s="676">
        <v>0.15646235045742435</v>
      </c>
      <c r="Q214" s="664">
        <v>96.666521739130431</v>
      </c>
    </row>
    <row r="215" spans="1:17" ht="14.4" customHeight="1" x14ac:dyDescent="0.3">
      <c r="A215" s="659" t="s">
        <v>3340</v>
      </c>
      <c r="B215" s="660" t="s">
        <v>3216</v>
      </c>
      <c r="C215" s="660" t="s">
        <v>3210</v>
      </c>
      <c r="D215" s="660" t="s">
        <v>3322</v>
      </c>
      <c r="E215" s="660" t="s">
        <v>3323</v>
      </c>
      <c r="F215" s="663">
        <v>4</v>
      </c>
      <c r="G215" s="663">
        <v>5133.34</v>
      </c>
      <c r="H215" s="660">
        <v>1</v>
      </c>
      <c r="I215" s="660">
        <v>1283.335</v>
      </c>
      <c r="J215" s="663">
        <v>29</v>
      </c>
      <c r="K215" s="663">
        <v>37216.67</v>
      </c>
      <c r="L215" s="660">
        <v>7.2499912337776182</v>
      </c>
      <c r="M215" s="660">
        <v>1283.3334482758621</v>
      </c>
      <c r="N215" s="663">
        <v>5</v>
      </c>
      <c r="O215" s="663">
        <v>6416.67</v>
      </c>
      <c r="P215" s="676">
        <v>1.2499990259752909</v>
      </c>
      <c r="Q215" s="664">
        <v>1283.3340000000001</v>
      </c>
    </row>
    <row r="216" spans="1:17" ht="14.4" customHeight="1" x14ac:dyDescent="0.3">
      <c r="A216" s="659" t="s">
        <v>3340</v>
      </c>
      <c r="B216" s="660" t="s">
        <v>3216</v>
      </c>
      <c r="C216" s="660" t="s">
        <v>3210</v>
      </c>
      <c r="D216" s="660" t="s">
        <v>3324</v>
      </c>
      <c r="E216" s="660" t="s">
        <v>3325</v>
      </c>
      <c r="F216" s="663"/>
      <c r="G216" s="663"/>
      <c r="H216" s="660"/>
      <c r="I216" s="660"/>
      <c r="J216" s="663"/>
      <c r="K216" s="663"/>
      <c r="L216" s="660"/>
      <c r="M216" s="660"/>
      <c r="N216" s="663">
        <v>1</v>
      </c>
      <c r="O216" s="663">
        <v>466.67</v>
      </c>
      <c r="P216" s="676"/>
      <c r="Q216" s="664">
        <v>466.67</v>
      </c>
    </row>
    <row r="217" spans="1:17" ht="14.4" customHeight="1" x14ac:dyDescent="0.3">
      <c r="A217" s="659" t="s">
        <v>3340</v>
      </c>
      <c r="B217" s="660" t="s">
        <v>3216</v>
      </c>
      <c r="C217" s="660" t="s">
        <v>3210</v>
      </c>
      <c r="D217" s="660" t="s">
        <v>3326</v>
      </c>
      <c r="E217" s="660" t="s">
        <v>3327</v>
      </c>
      <c r="F217" s="663">
        <v>156</v>
      </c>
      <c r="G217" s="663">
        <v>18199.990000000002</v>
      </c>
      <c r="H217" s="660">
        <v>1</v>
      </c>
      <c r="I217" s="660">
        <v>116.66660256410258</v>
      </c>
      <c r="J217" s="663">
        <v>56</v>
      </c>
      <c r="K217" s="663">
        <v>6533.34</v>
      </c>
      <c r="L217" s="660">
        <v>0.35897492251369367</v>
      </c>
      <c r="M217" s="660">
        <v>116.66678571428572</v>
      </c>
      <c r="N217" s="663">
        <v>42</v>
      </c>
      <c r="O217" s="663">
        <v>4900</v>
      </c>
      <c r="P217" s="676">
        <v>0.2692309171598446</v>
      </c>
      <c r="Q217" s="664">
        <v>116.66666666666667</v>
      </c>
    </row>
    <row r="218" spans="1:17" ht="14.4" customHeight="1" x14ac:dyDescent="0.3">
      <c r="A218" s="659" t="s">
        <v>3340</v>
      </c>
      <c r="B218" s="660" t="s">
        <v>3216</v>
      </c>
      <c r="C218" s="660" t="s">
        <v>3210</v>
      </c>
      <c r="D218" s="660" t="s">
        <v>3217</v>
      </c>
      <c r="E218" s="660" t="s">
        <v>3218</v>
      </c>
      <c r="F218" s="663">
        <v>1824</v>
      </c>
      <c r="G218" s="663">
        <v>597866.66999999993</v>
      </c>
      <c r="H218" s="660">
        <v>1</v>
      </c>
      <c r="I218" s="660">
        <v>327.77777960526311</v>
      </c>
      <c r="J218" s="663">
        <v>669</v>
      </c>
      <c r="K218" s="663">
        <v>219283.33000000002</v>
      </c>
      <c r="L218" s="660">
        <v>0.36677630816917767</v>
      </c>
      <c r="M218" s="660">
        <v>327.77777279521678</v>
      </c>
      <c r="N218" s="663">
        <v>498</v>
      </c>
      <c r="O218" s="663">
        <v>163233.33000000002</v>
      </c>
      <c r="P218" s="676">
        <v>0.27302630869186945</v>
      </c>
      <c r="Q218" s="664">
        <v>327.77777108433736</v>
      </c>
    </row>
    <row r="219" spans="1:17" ht="14.4" customHeight="1" x14ac:dyDescent="0.3">
      <c r="A219" s="659" t="s">
        <v>3340</v>
      </c>
      <c r="B219" s="660" t="s">
        <v>3216</v>
      </c>
      <c r="C219" s="660" t="s">
        <v>3210</v>
      </c>
      <c r="D219" s="660" t="s">
        <v>3330</v>
      </c>
      <c r="E219" s="660" t="s">
        <v>3331</v>
      </c>
      <c r="F219" s="663">
        <v>2</v>
      </c>
      <c r="G219" s="663">
        <v>1666.67</v>
      </c>
      <c r="H219" s="660">
        <v>1</v>
      </c>
      <c r="I219" s="660">
        <v>833.33500000000004</v>
      </c>
      <c r="J219" s="663">
        <v>2</v>
      </c>
      <c r="K219" s="663">
        <v>1666.67</v>
      </c>
      <c r="L219" s="660">
        <v>1</v>
      </c>
      <c r="M219" s="660">
        <v>833.33500000000004</v>
      </c>
      <c r="N219" s="663"/>
      <c r="O219" s="663"/>
      <c r="P219" s="676"/>
      <c r="Q219" s="664"/>
    </row>
    <row r="220" spans="1:17" ht="14.4" customHeight="1" x14ac:dyDescent="0.3">
      <c r="A220" s="659" t="s">
        <v>3340</v>
      </c>
      <c r="B220" s="660" t="s">
        <v>3216</v>
      </c>
      <c r="C220" s="660" t="s">
        <v>1752</v>
      </c>
      <c r="D220" s="660" t="s">
        <v>3247</v>
      </c>
      <c r="E220" s="660" t="s">
        <v>3248</v>
      </c>
      <c r="F220" s="663"/>
      <c r="G220" s="663"/>
      <c r="H220" s="660"/>
      <c r="I220" s="660"/>
      <c r="J220" s="663">
        <v>68</v>
      </c>
      <c r="K220" s="663">
        <v>5288.9000000000005</v>
      </c>
      <c r="L220" s="660"/>
      <c r="M220" s="660">
        <v>77.777941176470591</v>
      </c>
      <c r="N220" s="663">
        <v>159</v>
      </c>
      <c r="O220" s="663">
        <v>12366.67</v>
      </c>
      <c r="P220" s="676"/>
      <c r="Q220" s="664">
        <v>77.777798742138359</v>
      </c>
    </row>
    <row r="221" spans="1:17" ht="14.4" customHeight="1" x14ac:dyDescent="0.3">
      <c r="A221" s="659" t="s">
        <v>3340</v>
      </c>
      <c r="B221" s="660" t="s">
        <v>3216</v>
      </c>
      <c r="C221" s="660" t="s">
        <v>1752</v>
      </c>
      <c r="D221" s="660" t="s">
        <v>3253</v>
      </c>
      <c r="E221" s="660" t="s">
        <v>3254</v>
      </c>
      <c r="F221" s="663"/>
      <c r="G221" s="663"/>
      <c r="H221" s="660"/>
      <c r="I221" s="660"/>
      <c r="J221" s="663">
        <v>99</v>
      </c>
      <c r="K221" s="663">
        <v>11000</v>
      </c>
      <c r="L221" s="660"/>
      <c r="M221" s="660">
        <v>111.11111111111111</v>
      </c>
      <c r="N221" s="663">
        <v>283</v>
      </c>
      <c r="O221" s="663">
        <v>31444.46</v>
      </c>
      <c r="P221" s="676"/>
      <c r="Q221" s="664">
        <v>111.11116607773852</v>
      </c>
    </row>
    <row r="222" spans="1:17" ht="14.4" customHeight="1" x14ac:dyDescent="0.3">
      <c r="A222" s="659" t="s">
        <v>3340</v>
      </c>
      <c r="B222" s="660" t="s">
        <v>3216</v>
      </c>
      <c r="C222" s="660" t="s">
        <v>1752</v>
      </c>
      <c r="D222" s="660" t="s">
        <v>3261</v>
      </c>
      <c r="E222" s="660" t="s">
        <v>3262</v>
      </c>
      <c r="F222" s="663"/>
      <c r="G222" s="663"/>
      <c r="H222" s="660"/>
      <c r="I222" s="660"/>
      <c r="J222" s="663">
        <v>89</v>
      </c>
      <c r="K222" s="663">
        <v>16613.330000000002</v>
      </c>
      <c r="L222" s="660"/>
      <c r="M222" s="660">
        <v>186.66662921348316</v>
      </c>
      <c r="N222" s="663">
        <v>130</v>
      </c>
      <c r="O222" s="663">
        <v>24266.66</v>
      </c>
      <c r="P222" s="676"/>
      <c r="Q222" s="664">
        <v>186.6666153846154</v>
      </c>
    </row>
    <row r="223" spans="1:17" ht="14.4" customHeight="1" x14ac:dyDescent="0.3">
      <c r="A223" s="659" t="s">
        <v>3340</v>
      </c>
      <c r="B223" s="660" t="s">
        <v>3216</v>
      </c>
      <c r="C223" s="660" t="s">
        <v>1752</v>
      </c>
      <c r="D223" s="660" t="s">
        <v>3263</v>
      </c>
      <c r="E223" s="660" t="s">
        <v>3264</v>
      </c>
      <c r="F223" s="663"/>
      <c r="G223" s="663"/>
      <c r="H223" s="660"/>
      <c r="I223" s="660"/>
      <c r="J223" s="663">
        <v>42</v>
      </c>
      <c r="K223" s="663">
        <v>24500</v>
      </c>
      <c r="L223" s="660"/>
      <c r="M223" s="660">
        <v>583.33333333333337</v>
      </c>
      <c r="N223" s="663">
        <v>64</v>
      </c>
      <c r="O223" s="663">
        <v>37333.339999999997</v>
      </c>
      <c r="P223" s="676"/>
      <c r="Q223" s="664">
        <v>583.33343749999995</v>
      </c>
    </row>
    <row r="224" spans="1:17" ht="14.4" customHeight="1" x14ac:dyDescent="0.3">
      <c r="A224" s="659" t="s">
        <v>3340</v>
      </c>
      <c r="B224" s="660" t="s">
        <v>3216</v>
      </c>
      <c r="C224" s="660" t="s">
        <v>1752</v>
      </c>
      <c r="D224" s="660" t="s">
        <v>3265</v>
      </c>
      <c r="E224" s="660" t="s">
        <v>3266</v>
      </c>
      <c r="F224" s="663"/>
      <c r="G224" s="663"/>
      <c r="H224" s="660"/>
      <c r="I224" s="660"/>
      <c r="J224" s="663">
        <v>3</v>
      </c>
      <c r="K224" s="663">
        <v>1400.01</v>
      </c>
      <c r="L224" s="660"/>
      <c r="M224" s="660">
        <v>466.67</v>
      </c>
      <c r="N224" s="663">
        <v>13</v>
      </c>
      <c r="O224" s="663">
        <v>6066.67</v>
      </c>
      <c r="P224" s="676"/>
      <c r="Q224" s="664">
        <v>466.66692307692307</v>
      </c>
    </row>
    <row r="225" spans="1:17" ht="14.4" customHeight="1" x14ac:dyDescent="0.3">
      <c r="A225" s="659" t="s">
        <v>3340</v>
      </c>
      <c r="B225" s="660" t="s">
        <v>3216</v>
      </c>
      <c r="C225" s="660" t="s">
        <v>1752</v>
      </c>
      <c r="D225" s="660" t="s">
        <v>3270</v>
      </c>
      <c r="E225" s="660" t="s">
        <v>3271</v>
      </c>
      <c r="F225" s="663"/>
      <c r="G225" s="663"/>
      <c r="H225" s="660"/>
      <c r="I225" s="660"/>
      <c r="J225" s="663">
        <v>116</v>
      </c>
      <c r="K225" s="663">
        <v>5800</v>
      </c>
      <c r="L225" s="660"/>
      <c r="M225" s="660">
        <v>50</v>
      </c>
      <c r="N225" s="663">
        <v>185</v>
      </c>
      <c r="O225" s="663">
        <v>9250</v>
      </c>
      <c r="P225" s="676"/>
      <c r="Q225" s="664">
        <v>50</v>
      </c>
    </row>
    <row r="226" spans="1:17" ht="14.4" customHeight="1" x14ac:dyDescent="0.3">
      <c r="A226" s="659" t="s">
        <v>3340</v>
      </c>
      <c r="B226" s="660" t="s">
        <v>3216</v>
      </c>
      <c r="C226" s="660" t="s">
        <v>1752</v>
      </c>
      <c r="D226" s="660" t="s">
        <v>3282</v>
      </c>
      <c r="E226" s="660" t="s">
        <v>3283</v>
      </c>
      <c r="F226" s="663"/>
      <c r="G226" s="663"/>
      <c r="H226" s="660"/>
      <c r="I226" s="660"/>
      <c r="J226" s="663">
        <v>4</v>
      </c>
      <c r="K226" s="663">
        <v>0</v>
      </c>
      <c r="L226" s="660"/>
      <c r="M226" s="660">
        <v>0</v>
      </c>
      <c r="N226" s="663">
        <v>32</v>
      </c>
      <c r="O226" s="663">
        <v>0</v>
      </c>
      <c r="P226" s="676"/>
      <c r="Q226" s="664">
        <v>0</v>
      </c>
    </row>
    <row r="227" spans="1:17" ht="14.4" customHeight="1" x14ac:dyDescent="0.3">
      <c r="A227" s="659" t="s">
        <v>3340</v>
      </c>
      <c r="B227" s="660" t="s">
        <v>3216</v>
      </c>
      <c r="C227" s="660" t="s">
        <v>1752</v>
      </c>
      <c r="D227" s="660" t="s">
        <v>3286</v>
      </c>
      <c r="E227" s="660" t="s">
        <v>3287</v>
      </c>
      <c r="F227" s="663"/>
      <c r="G227" s="663"/>
      <c r="H227" s="660"/>
      <c r="I227" s="660"/>
      <c r="J227" s="663">
        <v>1</v>
      </c>
      <c r="K227" s="663">
        <v>305.56</v>
      </c>
      <c r="L227" s="660"/>
      <c r="M227" s="660">
        <v>305.56</v>
      </c>
      <c r="N227" s="663"/>
      <c r="O227" s="663"/>
      <c r="P227" s="676"/>
      <c r="Q227" s="664"/>
    </row>
    <row r="228" spans="1:17" ht="14.4" customHeight="1" x14ac:dyDescent="0.3">
      <c r="A228" s="659" t="s">
        <v>3340</v>
      </c>
      <c r="B228" s="660" t="s">
        <v>3216</v>
      </c>
      <c r="C228" s="660" t="s">
        <v>1752</v>
      </c>
      <c r="D228" s="660" t="s">
        <v>3296</v>
      </c>
      <c r="E228" s="660" t="s">
        <v>3297</v>
      </c>
      <c r="F228" s="663"/>
      <c r="G228" s="663"/>
      <c r="H228" s="660"/>
      <c r="I228" s="660"/>
      <c r="J228" s="663">
        <v>455</v>
      </c>
      <c r="K228" s="663">
        <v>0</v>
      </c>
      <c r="L228" s="660"/>
      <c r="M228" s="660">
        <v>0</v>
      </c>
      <c r="N228" s="663">
        <v>937</v>
      </c>
      <c r="O228" s="663">
        <v>0</v>
      </c>
      <c r="P228" s="676"/>
      <c r="Q228" s="664">
        <v>0</v>
      </c>
    </row>
    <row r="229" spans="1:17" ht="14.4" customHeight="1" x14ac:dyDescent="0.3">
      <c r="A229" s="659" t="s">
        <v>3340</v>
      </c>
      <c r="B229" s="660" t="s">
        <v>3216</v>
      </c>
      <c r="C229" s="660" t="s">
        <v>1752</v>
      </c>
      <c r="D229" s="660" t="s">
        <v>3300</v>
      </c>
      <c r="E229" s="660" t="s">
        <v>3301</v>
      </c>
      <c r="F229" s="663"/>
      <c r="G229" s="663"/>
      <c r="H229" s="660"/>
      <c r="I229" s="660"/>
      <c r="J229" s="663">
        <v>1</v>
      </c>
      <c r="K229" s="663">
        <v>77.78</v>
      </c>
      <c r="L229" s="660"/>
      <c r="M229" s="660">
        <v>77.78</v>
      </c>
      <c r="N229" s="663">
        <v>1</v>
      </c>
      <c r="O229" s="663">
        <v>77.78</v>
      </c>
      <c r="P229" s="676"/>
      <c r="Q229" s="664">
        <v>77.78</v>
      </c>
    </row>
    <row r="230" spans="1:17" ht="14.4" customHeight="1" x14ac:dyDescent="0.3">
      <c r="A230" s="659" t="s">
        <v>3340</v>
      </c>
      <c r="B230" s="660" t="s">
        <v>3216</v>
      </c>
      <c r="C230" s="660" t="s">
        <v>1752</v>
      </c>
      <c r="D230" s="660" t="s">
        <v>3306</v>
      </c>
      <c r="E230" s="660" t="s">
        <v>3307</v>
      </c>
      <c r="F230" s="663"/>
      <c r="G230" s="663"/>
      <c r="H230" s="660"/>
      <c r="I230" s="660"/>
      <c r="J230" s="663">
        <v>217</v>
      </c>
      <c r="K230" s="663">
        <v>19288.900000000001</v>
      </c>
      <c r="L230" s="660"/>
      <c r="M230" s="660">
        <v>88.88894009216591</v>
      </c>
      <c r="N230" s="663">
        <v>381</v>
      </c>
      <c r="O230" s="663">
        <v>33866.67</v>
      </c>
      <c r="P230" s="676"/>
      <c r="Q230" s="664">
        <v>88.888897637795267</v>
      </c>
    </row>
    <row r="231" spans="1:17" ht="14.4" customHeight="1" x14ac:dyDescent="0.3">
      <c r="A231" s="659" t="s">
        <v>3340</v>
      </c>
      <c r="B231" s="660" t="s">
        <v>3216</v>
      </c>
      <c r="C231" s="660" t="s">
        <v>1752</v>
      </c>
      <c r="D231" s="660" t="s">
        <v>3310</v>
      </c>
      <c r="E231" s="660" t="s">
        <v>3311</v>
      </c>
      <c r="F231" s="663"/>
      <c r="G231" s="663"/>
      <c r="H231" s="660"/>
      <c r="I231" s="660"/>
      <c r="J231" s="663">
        <v>31</v>
      </c>
      <c r="K231" s="663">
        <v>2996.66</v>
      </c>
      <c r="L231" s="660"/>
      <c r="M231" s="660">
        <v>96.666451612903217</v>
      </c>
      <c r="N231" s="663">
        <v>75</v>
      </c>
      <c r="O231" s="663">
        <v>7249.99</v>
      </c>
      <c r="P231" s="676"/>
      <c r="Q231" s="664">
        <v>96.666533333333334</v>
      </c>
    </row>
    <row r="232" spans="1:17" ht="14.4" customHeight="1" x14ac:dyDescent="0.3">
      <c r="A232" s="659" t="s">
        <v>3340</v>
      </c>
      <c r="B232" s="660" t="s">
        <v>3216</v>
      </c>
      <c r="C232" s="660" t="s">
        <v>1752</v>
      </c>
      <c r="D232" s="660" t="s">
        <v>3326</v>
      </c>
      <c r="E232" s="660" t="s">
        <v>3327</v>
      </c>
      <c r="F232" s="663"/>
      <c r="G232" s="663"/>
      <c r="H232" s="660"/>
      <c r="I232" s="660"/>
      <c r="J232" s="663">
        <v>24</v>
      </c>
      <c r="K232" s="663">
        <v>2800</v>
      </c>
      <c r="L232" s="660"/>
      <c r="M232" s="660">
        <v>116.66666666666667</v>
      </c>
      <c r="N232" s="663">
        <v>63</v>
      </c>
      <c r="O232" s="663">
        <v>7350</v>
      </c>
      <c r="P232" s="676"/>
      <c r="Q232" s="664">
        <v>116.66666666666667</v>
      </c>
    </row>
    <row r="233" spans="1:17" ht="14.4" customHeight="1" x14ac:dyDescent="0.3">
      <c r="A233" s="659" t="s">
        <v>3340</v>
      </c>
      <c r="B233" s="660" t="s">
        <v>3216</v>
      </c>
      <c r="C233" s="660" t="s">
        <v>1752</v>
      </c>
      <c r="D233" s="660" t="s">
        <v>3217</v>
      </c>
      <c r="E233" s="660" t="s">
        <v>3218</v>
      </c>
      <c r="F233" s="663"/>
      <c r="G233" s="663"/>
      <c r="H233" s="660"/>
      <c r="I233" s="660"/>
      <c r="J233" s="663">
        <v>477</v>
      </c>
      <c r="K233" s="663">
        <v>156350.00999999998</v>
      </c>
      <c r="L233" s="660"/>
      <c r="M233" s="660">
        <v>327.77779874213832</v>
      </c>
      <c r="N233" s="663">
        <v>996</v>
      </c>
      <c r="O233" s="663">
        <v>326466.66000000003</v>
      </c>
      <c r="P233" s="676"/>
      <c r="Q233" s="664">
        <v>327.77777108433736</v>
      </c>
    </row>
    <row r="234" spans="1:17" ht="14.4" customHeight="1" x14ac:dyDescent="0.3">
      <c r="A234" s="659" t="s">
        <v>3340</v>
      </c>
      <c r="B234" s="660" t="s">
        <v>3216</v>
      </c>
      <c r="C234" s="660" t="s">
        <v>1753</v>
      </c>
      <c r="D234" s="660" t="s">
        <v>3247</v>
      </c>
      <c r="E234" s="660" t="s">
        <v>3248</v>
      </c>
      <c r="F234" s="663">
        <v>60</v>
      </c>
      <c r="G234" s="663">
        <v>4666.6600000000008</v>
      </c>
      <c r="H234" s="660">
        <v>1</v>
      </c>
      <c r="I234" s="660">
        <v>77.777666666666676</v>
      </c>
      <c r="J234" s="663">
        <v>74</v>
      </c>
      <c r="K234" s="663">
        <v>5755.55</v>
      </c>
      <c r="L234" s="660">
        <v>1.233333904762721</v>
      </c>
      <c r="M234" s="660">
        <v>77.777702702702712</v>
      </c>
      <c r="N234" s="663">
        <v>40</v>
      </c>
      <c r="O234" s="663">
        <v>3111.11</v>
      </c>
      <c r="P234" s="676">
        <v>0.66666738095340128</v>
      </c>
      <c r="Q234" s="664">
        <v>77.777749999999997</v>
      </c>
    </row>
    <row r="235" spans="1:17" ht="14.4" customHeight="1" x14ac:dyDescent="0.3">
      <c r="A235" s="659" t="s">
        <v>3340</v>
      </c>
      <c r="B235" s="660" t="s">
        <v>3216</v>
      </c>
      <c r="C235" s="660" t="s">
        <v>1753</v>
      </c>
      <c r="D235" s="660" t="s">
        <v>3253</v>
      </c>
      <c r="E235" s="660" t="s">
        <v>3254</v>
      </c>
      <c r="F235" s="663">
        <v>117</v>
      </c>
      <c r="G235" s="663">
        <v>12999.990000000002</v>
      </c>
      <c r="H235" s="660">
        <v>1</v>
      </c>
      <c r="I235" s="660">
        <v>111.11102564102565</v>
      </c>
      <c r="J235" s="663">
        <v>111</v>
      </c>
      <c r="K235" s="663">
        <v>12333.329999999998</v>
      </c>
      <c r="L235" s="660">
        <v>0.94871842209109369</v>
      </c>
      <c r="M235" s="660">
        <v>111.11108108108107</v>
      </c>
      <c r="N235" s="663">
        <v>72</v>
      </c>
      <c r="O235" s="663">
        <v>7999.9899999999989</v>
      </c>
      <c r="P235" s="676">
        <v>0.61538431952639949</v>
      </c>
      <c r="Q235" s="664">
        <v>111.1109722222222</v>
      </c>
    </row>
    <row r="236" spans="1:17" ht="14.4" customHeight="1" x14ac:dyDescent="0.3">
      <c r="A236" s="659" t="s">
        <v>3340</v>
      </c>
      <c r="B236" s="660" t="s">
        <v>3216</v>
      </c>
      <c r="C236" s="660" t="s">
        <v>1753</v>
      </c>
      <c r="D236" s="660" t="s">
        <v>3261</v>
      </c>
      <c r="E236" s="660" t="s">
        <v>3262</v>
      </c>
      <c r="F236" s="663">
        <v>110</v>
      </c>
      <c r="G236" s="663">
        <v>20533.32</v>
      </c>
      <c r="H236" s="660">
        <v>1</v>
      </c>
      <c r="I236" s="660">
        <v>186.66654545454546</v>
      </c>
      <c r="J236" s="663">
        <v>79</v>
      </c>
      <c r="K236" s="663">
        <v>14746.67</v>
      </c>
      <c r="L236" s="660">
        <v>0.71818244687171873</v>
      </c>
      <c r="M236" s="660">
        <v>186.66670886075948</v>
      </c>
      <c r="N236" s="663">
        <v>62</v>
      </c>
      <c r="O236" s="663">
        <v>11573.33</v>
      </c>
      <c r="P236" s="676">
        <v>0.56363656729647227</v>
      </c>
      <c r="Q236" s="664">
        <v>186.6666129032258</v>
      </c>
    </row>
    <row r="237" spans="1:17" ht="14.4" customHeight="1" x14ac:dyDescent="0.3">
      <c r="A237" s="659" t="s">
        <v>3340</v>
      </c>
      <c r="B237" s="660" t="s">
        <v>3216</v>
      </c>
      <c r="C237" s="660" t="s">
        <v>1753</v>
      </c>
      <c r="D237" s="660" t="s">
        <v>3263</v>
      </c>
      <c r="E237" s="660" t="s">
        <v>3264</v>
      </c>
      <c r="F237" s="663">
        <v>11</v>
      </c>
      <c r="G237" s="663">
        <v>6416.67</v>
      </c>
      <c r="H237" s="660">
        <v>1</v>
      </c>
      <c r="I237" s="660">
        <v>583.3336363636364</v>
      </c>
      <c r="J237" s="663">
        <v>7</v>
      </c>
      <c r="K237" s="663">
        <v>4083.33</v>
      </c>
      <c r="L237" s="660">
        <v>0.63636278630504606</v>
      </c>
      <c r="M237" s="660">
        <v>583.33285714285716</v>
      </c>
      <c r="N237" s="663">
        <v>3</v>
      </c>
      <c r="O237" s="663">
        <v>1750</v>
      </c>
      <c r="P237" s="676">
        <v>0.27272713105084101</v>
      </c>
      <c r="Q237" s="664">
        <v>583.33333333333337</v>
      </c>
    </row>
    <row r="238" spans="1:17" ht="14.4" customHeight="1" x14ac:dyDescent="0.3">
      <c r="A238" s="659" t="s">
        <v>3340</v>
      </c>
      <c r="B238" s="660" t="s">
        <v>3216</v>
      </c>
      <c r="C238" s="660" t="s">
        <v>1753</v>
      </c>
      <c r="D238" s="660" t="s">
        <v>3265</v>
      </c>
      <c r="E238" s="660" t="s">
        <v>3266</v>
      </c>
      <c r="F238" s="663">
        <v>6</v>
      </c>
      <c r="G238" s="663">
        <v>2800</v>
      </c>
      <c r="H238" s="660">
        <v>1</v>
      </c>
      <c r="I238" s="660">
        <v>466.66666666666669</v>
      </c>
      <c r="J238" s="663">
        <v>4</v>
      </c>
      <c r="K238" s="663">
        <v>1866.67</v>
      </c>
      <c r="L238" s="660">
        <v>0.66666785714285715</v>
      </c>
      <c r="M238" s="660">
        <v>466.66750000000002</v>
      </c>
      <c r="N238" s="663">
        <v>2</v>
      </c>
      <c r="O238" s="663">
        <v>933.33</v>
      </c>
      <c r="P238" s="676">
        <v>0.33333214285714285</v>
      </c>
      <c r="Q238" s="664">
        <v>466.66500000000002</v>
      </c>
    </row>
    <row r="239" spans="1:17" ht="14.4" customHeight="1" x14ac:dyDescent="0.3">
      <c r="A239" s="659" t="s">
        <v>3340</v>
      </c>
      <c r="B239" s="660" t="s">
        <v>3216</v>
      </c>
      <c r="C239" s="660" t="s">
        <v>1753</v>
      </c>
      <c r="D239" s="660" t="s">
        <v>3268</v>
      </c>
      <c r="E239" s="660" t="s">
        <v>3269</v>
      </c>
      <c r="F239" s="663">
        <v>1</v>
      </c>
      <c r="G239" s="663">
        <v>666.67</v>
      </c>
      <c r="H239" s="660">
        <v>1</v>
      </c>
      <c r="I239" s="660">
        <v>666.67</v>
      </c>
      <c r="J239" s="663"/>
      <c r="K239" s="663"/>
      <c r="L239" s="660"/>
      <c r="M239" s="660"/>
      <c r="N239" s="663"/>
      <c r="O239" s="663"/>
      <c r="P239" s="676"/>
      <c r="Q239" s="664"/>
    </row>
    <row r="240" spans="1:17" ht="14.4" customHeight="1" x14ac:dyDescent="0.3">
      <c r="A240" s="659" t="s">
        <v>3340</v>
      </c>
      <c r="B240" s="660" t="s">
        <v>3216</v>
      </c>
      <c r="C240" s="660" t="s">
        <v>1753</v>
      </c>
      <c r="D240" s="660" t="s">
        <v>3270</v>
      </c>
      <c r="E240" s="660" t="s">
        <v>3271</v>
      </c>
      <c r="F240" s="663">
        <v>83</v>
      </c>
      <c r="G240" s="663">
        <v>4150</v>
      </c>
      <c r="H240" s="660">
        <v>1</v>
      </c>
      <c r="I240" s="660">
        <v>50</v>
      </c>
      <c r="J240" s="663">
        <v>99</v>
      </c>
      <c r="K240" s="663">
        <v>4950</v>
      </c>
      <c r="L240" s="660">
        <v>1.1927710843373494</v>
      </c>
      <c r="M240" s="660">
        <v>50</v>
      </c>
      <c r="N240" s="663">
        <v>53</v>
      </c>
      <c r="O240" s="663">
        <v>2650</v>
      </c>
      <c r="P240" s="676">
        <v>0.63855421686746983</v>
      </c>
      <c r="Q240" s="664">
        <v>50</v>
      </c>
    </row>
    <row r="241" spans="1:17" ht="14.4" customHeight="1" x14ac:dyDescent="0.3">
      <c r="A241" s="659" t="s">
        <v>3340</v>
      </c>
      <c r="B241" s="660" t="s">
        <v>3216</v>
      </c>
      <c r="C241" s="660" t="s">
        <v>1753</v>
      </c>
      <c r="D241" s="660" t="s">
        <v>3274</v>
      </c>
      <c r="E241" s="660" t="s">
        <v>3275</v>
      </c>
      <c r="F241" s="663">
        <v>10</v>
      </c>
      <c r="G241" s="663">
        <v>1011.12</v>
      </c>
      <c r="H241" s="660">
        <v>1</v>
      </c>
      <c r="I241" s="660">
        <v>101.11199999999999</v>
      </c>
      <c r="J241" s="663">
        <v>1</v>
      </c>
      <c r="K241" s="663">
        <v>101.11</v>
      </c>
      <c r="L241" s="660">
        <v>9.9998021995411024E-2</v>
      </c>
      <c r="M241" s="660">
        <v>101.11</v>
      </c>
      <c r="N241" s="663"/>
      <c r="O241" s="663"/>
      <c r="P241" s="676"/>
      <c r="Q241" s="664"/>
    </row>
    <row r="242" spans="1:17" ht="14.4" customHeight="1" x14ac:dyDescent="0.3">
      <c r="A242" s="659" t="s">
        <v>3340</v>
      </c>
      <c r="B242" s="660" t="s">
        <v>3216</v>
      </c>
      <c r="C242" s="660" t="s">
        <v>1753</v>
      </c>
      <c r="D242" s="660" t="s">
        <v>3282</v>
      </c>
      <c r="E242" s="660" t="s">
        <v>3283</v>
      </c>
      <c r="F242" s="663">
        <v>8</v>
      </c>
      <c r="G242" s="663">
        <v>0</v>
      </c>
      <c r="H242" s="660"/>
      <c r="I242" s="660">
        <v>0</v>
      </c>
      <c r="J242" s="663">
        <v>4</v>
      </c>
      <c r="K242" s="663">
        <v>0</v>
      </c>
      <c r="L242" s="660"/>
      <c r="M242" s="660">
        <v>0</v>
      </c>
      <c r="N242" s="663">
        <v>3</v>
      </c>
      <c r="O242" s="663">
        <v>0</v>
      </c>
      <c r="P242" s="676"/>
      <c r="Q242" s="664">
        <v>0</v>
      </c>
    </row>
    <row r="243" spans="1:17" ht="14.4" customHeight="1" x14ac:dyDescent="0.3">
      <c r="A243" s="659" t="s">
        <v>3340</v>
      </c>
      <c r="B243" s="660" t="s">
        <v>3216</v>
      </c>
      <c r="C243" s="660" t="s">
        <v>1753</v>
      </c>
      <c r="D243" s="660" t="s">
        <v>3296</v>
      </c>
      <c r="E243" s="660" t="s">
        <v>3297</v>
      </c>
      <c r="F243" s="663">
        <v>402</v>
      </c>
      <c r="G243" s="663">
        <v>0</v>
      </c>
      <c r="H243" s="660"/>
      <c r="I243" s="660">
        <v>0</v>
      </c>
      <c r="J243" s="663">
        <v>352</v>
      </c>
      <c r="K243" s="663">
        <v>0</v>
      </c>
      <c r="L243" s="660"/>
      <c r="M243" s="660">
        <v>0</v>
      </c>
      <c r="N243" s="663">
        <v>230</v>
      </c>
      <c r="O243" s="663">
        <v>0</v>
      </c>
      <c r="P243" s="676"/>
      <c r="Q243" s="664">
        <v>0</v>
      </c>
    </row>
    <row r="244" spans="1:17" ht="14.4" customHeight="1" x14ac:dyDescent="0.3">
      <c r="A244" s="659" t="s">
        <v>3340</v>
      </c>
      <c r="B244" s="660" t="s">
        <v>3216</v>
      </c>
      <c r="C244" s="660" t="s">
        <v>1753</v>
      </c>
      <c r="D244" s="660" t="s">
        <v>3306</v>
      </c>
      <c r="E244" s="660" t="s">
        <v>3307</v>
      </c>
      <c r="F244" s="663">
        <v>171</v>
      </c>
      <c r="G244" s="663">
        <v>15200.01</v>
      </c>
      <c r="H244" s="660">
        <v>1</v>
      </c>
      <c r="I244" s="660">
        <v>88.888947368421057</v>
      </c>
      <c r="J244" s="663">
        <v>111</v>
      </c>
      <c r="K244" s="663">
        <v>9866.67</v>
      </c>
      <c r="L244" s="660">
        <v>0.64912259926144789</v>
      </c>
      <c r="M244" s="660">
        <v>88.888918918918918</v>
      </c>
      <c r="N244" s="663">
        <v>75</v>
      </c>
      <c r="O244" s="663">
        <v>6666.6800000000012</v>
      </c>
      <c r="P244" s="676">
        <v>0.43859707987034224</v>
      </c>
      <c r="Q244" s="664">
        <v>88.889066666666679</v>
      </c>
    </row>
    <row r="245" spans="1:17" ht="14.4" customHeight="1" x14ac:dyDescent="0.3">
      <c r="A245" s="659" t="s">
        <v>3340</v>
      </c>
      <c r="B245" s="660" t="s">
        <v>3216</v>
      </c>
      <c r="C245" s="660" t="s">
        <v>1753</v>
      </c>
      <c r="D245" s="660" t="s">
        <v>3310</v>
      </c>
      <c r="E245" s="660" t="s">
        <v>3311</v>
      </c>
      <c r="F245" s="663">
        <v>23</v>
      </c>
      <c r="G245" s="663">
        <v>2223.34</v>
      </c>
      <c r="H245" s="660">
        <v>1</v>
      </c>
      <c r="I245" s="660">
        <v>96.666956521739138</v>
      </c>
      <c r="J245" s="663">
        <v>24</v>
      </c>
      <c r="K245" s="663">
        <v>2320.0100000000002</v>
      </c>
      <c r="L245" s="660">
        <v>1.0434796297462376</v>
      </c>
      <c r="M245" s="660">
        <v>96.667083333333338</v>
      </c>
      <c r="N245" s="663">
        <v>10</v>
      </c>
      <c r="O245" s="663">
        <v>966.67</v>
      </c>
      <c r="P245" s="676">
        <v>0.43478280424946247</v>
      </c>
      <c r="Q245" s="664">
        <v>96.667000000000002</v>
      </c>
    </row>
    <row r="246" spans="1:17" ht="14.4" customHeight="1" x14ac:dyDescent="0.3">
      <c r="A246" s="659" t="s">
        <v>3340</v>
      </c>
      <c r="B246" s="660" t="s">
        <v>3216</v>
      </c>
      <c r="C246" s="660" t="s">
        <v>1753</v>
      </c>
      <c r="D246" s="660" t="s">
        <v>3322</v>
      </c>
      <c r="E246" s="660" t="s">
        <v>3323</v>
      </c>
      <c r="F246" s="663">
        <v>1</v>
      </c>
      <c r="G246" s="663">
        <v>1283.33</v>
      </c>
      <c r="H246" s="660">
        <v>1</v>
      </c>
      <c r="I246" s="660">
        <v>1283.33</v>
      </c>
      <c r="J246" s="663">
        <v>1</v>
      </c>
      <c r="K246" s="663">
        <v>1283.33</v>
      </c>
      <c r="L246" s="660">
        <v>1</v>
      </c>
      <c r="M246" s="660">
        <v>1283.33</v>
      </c>
      <c r="N246" s="663"/>
      <c r="O246" s="663"/>
      <c r="P246" s="676"/>
      <c r="Q246" s="664"/>
    </row>
    <row r="247" spans="1:17" ht="14.4" customHeight="1" x14ac:dyDescent="0.3">
      <c r="A247" s="659" t="s">
        <v>3340</v>
      </c>
      <c r="B247" s="660" t="s">
        <v>3216</v>
      </c>
      <c r="C247" s="660" t="s">
        <v>1753</v>
      </c>
      <c r="D247" s="660" t="s">
        <v>3324</v>
      </c>
      <c r="E247" s="660" t="s">
        <v>3325</v>
      </c>
      <c r="F247" s="663">
        <v>1</v>
      </c>
      <c r="G247" s="663">
        <v>466.67</v>
      </c>
      <c r="H247" s="660">
        <v>1</v>
      </c>
      <c r="I247" s="660">
        <v>466.67</v>
      </c>
      <c r="J247" s="663"/>
      <c r="K247" s="663"/>
      <c r="L247" s="660"/>
      <c r="M247" s="660"/>
      <c r="N247" s="663">
        <v>1</v>
      </c>
      <c r="O247" s="663">
        <v>466.67</v>
      </c>
      <c r="P247" s="676">
        <v>1</v>
      </c>
      <c r="Q247" s="664">
        <v>466.67</v>
      </c>
    </row>
    <row r="248" spans="1:17" ht="14.4" customHeight="1" x14ac:dyDescent="0.3">
      <c r="A248" s="659" t="s">
        <v>3340</v>
      </c>
      <c r="B248" s="660" t="s">
        <v>3216</v>
      </c>
      <c r="C248" s="660" t="s">
        <v>1753</v>
      </c>
      <c r="D248" s="660" t="s">
        <v>3326</v>
      </c>
      <c r="E248" s="660" t="s">
        <v>3327</v>
      </c>
      <c r="F248" s="663">
        <v>36</v>
      </c>
      <c r="G248" s="663">
        <v>4200</v>
      </c>
      <c r="H248" s="660">
        <v>1</v>
      </c>
      <c r="I248" s="660">
        <v>116.66666666666667</v>
      </c>
      <c r="J248" s="663">
        <v>30</v>
      </c>
      <c r="K248" s="663">
        <v>3500.01</v>
      </c>
      <c r="L248" s="660">
        <v>0.83333571428571429</v>
      </c>
      <c r="M248" s="660">
        <v>116.667</v>
      </c>
      <c r="N248" s="663">
        <v>16</v>
      </c>
      <c r="O248" s="663">
        <v>1866.67</v>
      </c>
      <c r="P248" s="676">
        <v>0.44444523809523812</v>
      </c>
      <c r="Q248" s="664">
        <v>116.666875</v>
      </c>
    </row>
    <row r="249" spans="1:17" ht="14.4" customHeight="1" x14ac:dyDescent="0.3">
      <c r="A249" s="659" t="s">
        <v>3340</v>
      </c>
      <c r="B249" s="660" t="s">
        <v>3216</v>
      </c>
      <c r="C249" s="660" t="s">
        <v>1753</v>
      </c>
      <c r="D249" s="660" t="s">
        <v>3217</v>
      </c>
      <c r="E249" s="660" t="s">
        <v>3218</v>
      </c>
      <c r="F249" s="663">
        <v>422</v>
      </c>
      <c r="G249" s="663">
        <v>138322.22</v>
      </c>
      <c r="H249" s="660">
        <v>1</v>
      </c>
      <c r="I249" s="660">
        <v>327.77777251184835</v>
      </c>
      <c r="J249" s="663">
        <v>361</v>
      </c>
      <c r="K249" s="663">
        <v>118327.78</v>
      </c>
      <c r="L249" s="660">
        <v>0.85545026677564895</v>
      </c>
      <c r="M249" s="660">
        <v>327.77778393351798</v>
      </c>
      <c r="N249" s="663">
        <v>237</v>
      </c>
      <c r="O249" s="663">
        <v>77683.34</v>
      </c>
      <c r="P249" s="676">
        <v>0.56161143162682026</v>
      </c>
      <c r="Q249" s="664">
        <v>327.77780590717299</v>
      </c>
    </row>
    <row r="250" spans="1:17" ht="14.4" customHeight="1" x14ac:dyDescent="0.3">
      <c r="A250" s="659" t="s">
        <v>3340</v>
      </c>
      <c r="B250" s="660" t="s">
        <v>3216</v>
      </c>
      <c r="C250" s="660" t="s">
        <v>1754</v>
      </c>
      <c r="D250" s="660" t="s">
        <v>3247</v>
      </c>
      <c r="E250" s="660" t="s">
        <v>3248</v>
      </c>
      <c r="F250" s="663"/>
      <c r="G250" s="663"/>
      <c r="H250" s="660"/>
      <c r="I250" s="660"/>
      <c r="J250" s="663">
        <v>81</v>
      </c>
      <c r="K250" s="663">
        <v>6299.99</v>
      </c>
      <c r="L250" s="660"/>
      <c r="M250" s="660">
        <v>77.777654320987651</v>
      </c>
      <c r="N250" s="663">
        <v>90</v>
      </c>
      <c r="O250" s="663">
        <v>7000.0000000000009</v>
      </c>
      <c r="P250" s="676"/>
      <c r="Q250" s="664">
        <v>77.777777777777786</v>
      </c>
    </row>
    <row r="251" spans="1:17" ht="14.4" customHeight="1" x14ac:dyDescent="0.3">
      <c r="A251" s="659" t="s">
        <v>3340</v>
      </c>
      <c r="B251" s="660" t="s">
        <v>3216</v>
      </c>
      <c r="C251" s="660" t="s">
        <v>1754</v>
      </c>
      <c r="D251" s="660" t="s">
        <v>3253</v>
      </c>
      <c r="E251" s="660" t="s">
        <v>3254</v>
      </c>
      <c r="F251" s="663"/>
      <c r="G251" s="663"/>
      <c r="H251" s="660"/>
      <c r="I251" s="660"/>
      <c r="J251" s="663">
        <v>230</v>
      </c>
      <c r="K251" s="663">
        <v>25555.55</v>
      </c>
      <c r="L251" s="660"/>
      <c r="M251" s="660">
        <v>111.11108695652173</v>
      </c>
      <c r="N251" s="663">
        <v>444</v>
      </c>
      <c r="O251" s="663">
        <v>49333.34</v>
      </c>
      <c r="P251" s="676"/>
      <c r="Q251" s="664">
        <v>111.11112612612612</v>
      </c>
    </row>
    <row r="252" spans="1:17" ht="14.4" customHeight="1" x14ac:dyDescent="0.3">
      <c r="A252" s="659" t="s">
        <v>3340</v>
      </c>
      <c r="B252" s="660" t="s">
        <v>3216</v>
      </c>
      <c r="C252" s="660" t="s">
        <v>1754</v>
      </c>
      <c r="D252" s="660" t="s">
        <v>3261</v>
      </c>
      <c r="E252" s="660" t="s">
        <v>3262</v>
      </c>
      <c r="F252" s="663"/>
      <c r="G252" s="663"/>
      <c r="H252" s="660"/>
      <c r="I252" s="660"/>
      <c r="J252" s="663">
        <v>5</v>
      </c>
      <c r="K252" s="663">
        <v>933.33999999999992</v>
      </c>
      <c r="L252" s="660"/>
      <c r="M252" s="660">
        <v>186.66799999999998</v>
      </c>
      <c r="N252" s="663">
        <v>61</v>
      </c>
      <c r="O252" s="663">
        <v>11386.67</v>
      </c>
      <c r="P252" s="676"/>
      <c r="Q252" s="664">
        <v>186.66672131147541</v>
      </c>
    </row>
    <row r="253" spans="1:17" ht="14.4" customHeight="1" x14ac:dyDescent="0.3">
      <c r="A253" s="659" t="s">
        <v>3340</v>
      </c>
      <c r="B253" s="660" t="s">
        <v>3216</v>
      </c>
      <c r="C253" s="660" t="s">
        <v>1754</v>
      </c>
      <c r="D253" s="660" t="s">
        <v>3263</v>
      </c>
      <c r="E253" s="660" t="s">
        <v>3264</v>
      </c>
      <c r="F253" s="663"/>
      <c r="G253" s="663"/>
      <c r="H253" s="660"/>
      <c r="I253" s="660"/>
      <c r="J253" s="663">
        <v>112</v>
      </c>
      <c r="K253" s="663">
        <v>65333.33</v>
      </c>
      <c r="L253" s="660"/>
      <c r="M253" s="660">
        <v>583.33330357142859</v>
      </c>
      <c r="N253" s="663">
        <v>181</v>
      </c>
      <c r="O253" s="663">
        <v>105583.33</v>
      </c>
      <c r="P253" s="676"/>
      <c r="Q253" s="664">
        <v>583.33331491712704</v>
      </c>
    </row>
    <row r="254" spans="1:17" ht="14.4" customHeight="1" x14ac:dyDescent="0.3">
      <c r="A254" s="659" t="s">
        <v>3340</v>
      </c>
      <c r="B254" s="660" t="s">
        <v>3216</v>
      </c>
      <c r="C254" s="660" t="s">
        <v>1754</v>
      </c>
      <c r="D254" s="660" t="s">
        <v>3265</v>
      </c>
      <c r="E254" s="660" t="s">
        <v>3266</v>
      </c>
      <c r="F254" s="663"/>
      <c r="G254" s="663"/>
      <c r="H254" s="660"/>
      <c r="I254" s="660"/>
      <c r="J254" s="663">
        <v>3</v>
      </c>
      <c r="K254" s="663">
        <v>1400</v>
      </c>
      <c r="L254" s="660"/>
      <c r="M254" s="660">
        <v>466.66666666666669</v>
      </c>
      <c r="N254" s="663">
        <v>16</v>
      </c>
      <c r="O254" s="663">
        <v>7466.67</v>
      </c>
      <c r="P254" s="676"/>
      <c r="Q254" s="664">
        <v>466.666875</v>
      </c>
    </row>
    <row r="255" spans="1:17" ht="14.4" customHeight="1" x14ac:dyDescent="0.3">
      <c r="A255" s="659" t="s">
        <v>3340</v>
      </c>
      <c r="B255" s="660" t="s">
        <v>3216</v>
      </c>
      <c r="C255" s="660" t="s">
        <v>1754</v>
      </c>
      <c r="D255" s="660" t="s">
        <v>3268</v>
      </c>
      <c r="E255" s="660" t="s">
        <v>3269</v>
      </c>
      <c r="F255" s="663"/>
      <c r="G255" s="663"/>
      <c r="H255" s="660"/>
      <c r="I255" s="660"/>
      <c r="J255" s="663"/>
      <c r="K255" s="663"/>
      <c r="L255" s="660"/>
      <c r="M255" s="660"/>
      <c r="N255" s="663">
        <v>1</v>
      </c>
      <c r="O255" s="663">
        <v>666.67</v>
      </c>
      <c r="P255" s="676"/>
      <c r="Q255" s="664">
        <v>666.67</v>
      </c>
    </row>
    <row r="256" spans="1:17" ht="14.4" customHeight="1" x14ac:dyDescent="0.3">
      <c r="A256" s="659" t="s">
        <v>3340</v>
      </c>
      <c r="B256" s="660" t="s">
        <v>3216</v>
      </c>
      <c r="C256" s="660" t="s">
        <v>1754</v>
      </c>
      <c r="D256" s="660" t="s">
        <v>3270</v>
      </c>
      <c r="E256" s="660" t="s">
        <v>3271</v>
      </c>
      <c r="F256" s="663"/>
      <c r="G256" s="663"/>
      <c r="H256" s="660"/>
      <c r="I256" s="660"/>
      <c r="J256" s="663">
        <v>171</v>
      </c>
      <c r="K256" s="663">
        <v>8550</v>
      </c>
      <c r="L256" s="660"/>
      <c r="M256" s="660">
        <v>50</v>
      </c>
      <c r="N256" s="663">
        <v>151</v>
      </c>
      <c r="O256" s="663">
        <v>7550</v>
      </c>
      <c r="P256" s="676"/>
      <c r="Q256" s="664">
        <v>50</v>
      </c>
    </row>
    <row r="257" spans="1:17" ht="14.4" customHeight="1" x14ac:dyDescent="0.3">
      <c r="A257" s="659" t="s">
        <v>3340</v>
      </c>
      <c r="B257" s="660" t="s">
        <v>3216</v>
      </c>
      <c r="C257" s="660" t="s">
        <v>1754</v>
      </c>
      <c r="D257" s="660" t="s">
        <v>3282</v>
      </c>
      <c r="E257" s="660" t="s">
        <v>3283</v>
      </c>
      <c r="F257" s="663"/>
      <c r="G257" s="663"/>
      <c r="H257" s="660"/>
      <c r="I257" s="660"/>
      <c r="J257" s="663">
        <v>15</v>
      </c>
      <c r="K257" s="663">
        <v>0</v>
      </c>
      <c r="L257" s="660"/>
      <c r="M257" s="660">
        <v>0</v>
      </c>
      <c r="N257" s="663">
        <v>22</v>
      </c>
      <c r="O257" s="663">
        <v>0</v>
      </c>
      <c r="P257" s="676"/>
      <c r="Q257" s="664">
        <v>0</v>
      </c>
    </row>
    <row r="258" spans="1:17" ht="14.4" customHeight="1" x14ac:dyDescent="0.3">
      <c r="A258" s="659" t="s">
        <v>3340</v>
      </c>
      <c r="B258" s="660" t="s">
        <v>3216</v>
      </c>
      <c r="C258" s="660" t="s">
        <v>1754</v>
      </c>
      <c r="D258" s="660" t="s">
        <v>3296</v>
      </c>
      <c r="E258" s="660" t="s">
        <v>3297</v>
      </c>
      <c r="F258" s="663"/>
      <c r="G258" s="663"/>
      <c r="H258" s="660"/>
      <c r="I258" s="660"/>
      <c r="J258" s="663">
        <v>455</v>
      </c>
      <c r="K258" s="663">
        <v>0</v>
      </c>
      <c r="L258" s="660"/>
      <c r="M258" s="660">
        <v>0</v>
      </c>
      <c r="N258" s="663">
        <v>766</v>
      </c>
      <c r="O258" s="663">
        <v>0</v>
      </c>
      <c r="P258" s="676"/>
      <c r="Q258" s="664">
        <v>0</v>
      </c>
    </row>
    <row r="259" spans="1:17" ht="14.4" customHeight="1" x14ac:dyDescent="0.3">
      <c r="A259" s="659" t="s">
        <v>3340</v>
      </c>
      <c r="B259" s="660" t="s">
        <v>3216</v>
      </c>
      <c r="C259" s="660" t="s">
        <v>1754</v>
      </c>
      <c r="D259" s="660" t="s">
        <v>3298</v>
      </c>
      <c r="E259" s="660" t="s">
        <v>3299</v>
      </c>
      <c r="F259" s="663"/>
      <c r="G259" s="663"/>
      <c r="H259" s="660"/>
      <c r="I259" s="660"/>
      <c r="J259" s="663">
        <v>1</v>
      </c>
      <c r="K259" s="663">
        <v>58.89</v>
      </c>
      <c r="L259" s="660"/>
      <c r="M259" s="660">
        <v>58.89</v>
      </c>
      <c r="N259" s="663"/>
      <c r="O259" s="663"/>
      <c r="P259" s="676"/>
      <c r="Q259" s="664"/>
    </row>
    <row r="260" spans="1:17" ht="14.4" customHeight="1" x14ac:dyDescent="0.3">
      <c r="A260" s="659" t="s">
        <v>3340</v>
      </c>
      <c r="B260" s="660" t="s">
        <v>3216</v>
      </c>
      <c r="C260" s="660" t="s">
        <v>1754</v>
      </c>
      <c r="D260" s="660" t="s">
        <v>3306</v>
      </c>
      <c r="E260" s="660" t="s">
        <v>3307</v>
      </c>
      <c r="F260" s="663"/>
      <c r="G260" s="663"/>
      <c r="H260" s="660"/>
      <c r="I260" s="660"/>
      <c r="J260" s="663">
        <v>130</v>
      </c>
      <c r="K260" s="663">
        <v>11555.55</v>
      </c>
      <c r="L260" s="660"/>
      <c r="M260" s="660">
        <v>88.888846153846146</v>
      </c>
      <c r="N260" s="663">
        <v>133</v>
      </c>
      <c r="O260" s="663">
        <v>11822.220000000001</v>
      </c>
      <c r="P260" s="676"/>
      <c r="Q260" s="664">
        <v>88.888872180451131</v>
      </c>
    </row>
    <row r="261" spans="1:17" ht="14.4" customHeight="1" x14ac:dyDescent="0.3">
      <c r="A261" s="659" t="s">
        <v>3340</v>
      </c>
      <c r="B261" s="660" t="s">
        <v>3216</v>
      </c>
      <c r="C261" s="660" t="s">
        <v>1754</v>
      </c>
      <c r="D261" s="660" t="s">
        <v>3310</v>
      </c>
      <c r="E261" s="660" t="s">
        <v>3311</v>
      </c>
      <c r="F261" s="663"/>
      <c r="G261" s="663"/>
      <c r="H261" s="660"/>
      <c r="I261" s="660"/>
      <c r="J261" s="663">
        <v>33</v>
      </c>
      <c r="K261" s="663">
        <v>3189.99</v>
      </c>
      <c r="L261" s="660"/>
      <c r="M261" s="660">
        <v>96.666363636363627</v>
      </c>
      <c r="N261" s="663">
        <v>66</v>
      </c>
      <c r="O261" s="663">
        <v>6380</v>
      </c>
      <c r="P261" s="676"/>
      <c r="Q261" s="664">
        <v>96.666666666666671</v>
      </c>
    </row>
    <row r="262" spans="1:17" ht="14.4" customHeight="1" x14ac:dyDescent="0.3">
      <c r="A262" s="659" t="s">
        <v>3340</v>
      </c>
      <c r="B262" s="660" t="s">
        <v>3216</v>
      </c>
      <c r="C262" s="660" t="s">
        <v>1754</v>
      </c>
      <c r="D262" s="660" t="s">
        <v>3322</v>
      </c>
      <c r="E262" s="660" t="s">
        <v>3323</v>
      </c>
      <c r="F262" s="663"/>
      <c r="G262" s="663"/>
      <c r="H262" s="660"/>
      <c r="I262" s="660"/>
      <c r="J262" s="663">
        <v>4</v>
      </c>
      <c r="K262" s="663">
        <v>5133.33</v>
      </c>
      <c r="L262" s="660"/>
      <c r="M262" s="660">
        <v>1283.3325</v>
      </c>
      <c r="N262" s="663">
        <v>1</v>
      </c>
      <c r="O262" s="663">
        <v>1283.33</v>
      </c>
      <c r="P262" s="676"/>
      <c r="Q262" s="664">
        <v>1283.33</v>
      </c>
    </row>
    <row r="263" spans="1:17" ht="14.4" customHeight="1" x14ac:dyDescent="0.3">
      <c r="A263" s="659" t="s">
        <v>3340</v>
      </c>
      <c r="B263" s="660" t="s">
        <v>3216</v>
      </c>
      <c r="C263" s="660" t="s">
        <v>1754</v>
      </c>
      <c r="D263" s="660" t="s">
        <v>3326</v>
      </c>
      <c r="E263" s="660" t="s">
        <v>3327</v>
      </c>
      <c r="F263" s="663"/>
      <c r="G263" s="663"/>
      <c r="H263" s="660"/>
      <c r="I263" s="660"/>
      <c r="J263" s="663">
        <v>28</v>
      </c>
      <c r="K263" s="663">
        <v>3266.66</v>
      </c>
      <c r="L263" s="660"/>
      <c r="M263" s="660">
        <v>116.66642857142857</v>
      </c>
      <c r="N263" s="663">
        <v>60</v>
      </c>
      <c r="O263" s="663">
        <v>7000</v>
      </c>
      <c r="P263" s="676"/>
      <c r="Q263" s="664">
        <v>116.66666666666667</v>
      </c>
    </row>
    <row r="264" spans="1:17" ht="14.4" customHeight="1" x14ac:dyDescent="0.3">
      <c r="A264" s="659" t="s">
        <v>3340</v>
      </c>
      <c r="B264" s="660" t="s">
        <v>3216</v>
      </c>
      <c r="C264" s="660" t="s">
        <v>1754</v>
      </c>
      <c r="D264" s="660" t="s">
        <v>3217</v>
      </c>
      <c r="E264" s="660" t="s">
        <v>3218</v>
      </c>
      <c r="F264" s="663"/>
      <c r="G264" s="663"/>
      <c r="H264" s="660"/>
      <c r="I264" s="660"/>
      <c r="J264" s="663">
        <v>471</v>
      </c>
      <c r="K264" s="663">
        <v>154383.32999999999</v>
      </c>
      <c r="L264" s="660"/>
      <c r="M264" s="660">
        <v>327.77777070063689</v>
      </c>
      <c r="N264" s="663">
        <v>809</v>
      </c>
      <c r="O264" s="663">
        <v>265172.22000000003</v>
      </c>
      <c r="P264" s="676"/>
      <c r="Q264" s="664">
        <v>327.77777503090238</v>
      </c>
    </row>
    <row r="265" spans="1:17" ht="14.4" customHeight="1" x14ac:dyDescent="0.3">
      <c r="A265" s="659" t="s">
        <v>3340</v>
      </c>
      <c r="B265" s="660" t="s">
        <v>3216</v>
      </c>
      <c r="C265" s="660" t="s">
        <v>3211</v>
      </c>
      <c r="D265" s="660" t="s">
        <v>3247</v>
      </c>
      <c r="E265" s="660" t="s">
        <v>3248</v>
      </c>
      <c r="F265" s="663">
        <v>29</v>
      </c>
      <c r="G265" s="663">
        <v>2255.5599999999995</v>
      </c>
      <c r="H265" s="660">
        <v>1</v>
      </c>
      <c r="I265" s="660">
        <v>77.777931034482748</v>
      </c>
      <c r="J265" s="663">
        <v>17</v>
      </c>
      <c r="K265" s="663">
        <v>1322.23</v>
      </c>
      <c r="L265" s="660">
        <v>0.58620918973558689</v>
      </c>
      <c r="M265" s="660">
        <v>77.77823529411765</v>
      </c>
      <c r="N265" s="663"/>
      <c r="O265" s="663"/>
      <c r="P265" s="676"/>
      <c r="Q265" s="664"/>
    </row>
    <row r="266" spans="1:17" ht="14.4" customHeight="1" x14ac:dyDescent="0.3">
      <c r="A266" s="659" t="s">
        <v>3340</v>
      </c>
      <c r="B266" s="660" t="s">
        <v>3216</v>
      </c>
      <c r="C266" s="660" t="s">
        <v>3211</v>
      </c>
      <c r="D266" s="660" t="s">
        <v>3253</v>
      </c>
      <c r="E266" s="660" t="s">
        <v>3254</v>
      </c>
      <c r="F266" s="663">
        <v>189</v>
      </c>
      <c r="G266" s="663">
        <v>21000.01</v>
      </c>
      <c r="H266" s="660">
        <v>1</v>
      </c>
      <c r="I266" s="660">
        <v>111.11116402116402</v>
      </c>
      <c r="J266" s="663">
        <v>148</v>
      </c>
      <c r="K266" s="663">
        <v>16444.439999999999</v>
      </c>
      <c r="L266" s="660">
        <v>0.78306819853895304</v>
      </c>
      <c r="M266" s="660">
        <v>111.11108108108107</v>
      </c>
      <c r="N266" s="663"/>
      <c r="O266" s="663"/>
      <c r="P266" s="676"/>
      <c r="Q266" s="664"/>
    </row>
    <row r="267" spans="1:17" ht="14.4" customHeight="1" x14ac:dyDescent="0.3">
      <c r="A267" s="659" t="s">
        <v>3340</v>
      </c>
      <c r="B267" s="660" t="s">
        <v>3216</v>
      </c>
      <c r="C267" s="660" t="s">
        <v>3211</v>
      </c>
      <c r="D267" s="660" t="s">
        <v>3261</v>
      </c>
      <c r="E267" s="660" t="s">
        <v>3262</v>
      </c>
      <c r="F267" s="663">
        <v>204</v>
      </c>
      <c r="G267" s="663">
        <v>38080</v>
      </c>
      <c r="H267" s="660">
        <v>1</v>
      </c>
      <c r="I267" s="660">
        <v>186.66666666666666</v>
      </c>
      <c r="J267" s="663">
        <v>153</v>
      </c>
      <c r="K267" s="663">
        <v>28560</v>
      </c>
      <c r="L267" s="660">
        <v>0.75</v>
      </c>
      <c r="M267" s="660">
        <v>186.66666666666666</v>
      </c>
      <c r="N267" s="663"/>
      <c r="O267" s="663"/>
      <c r="P267" s="676"/>
      <c r="Q267" s="664"/>
    </row>
    <row r="268" spans="1:17" ht="14.4" customHeight="1" x14ac:dyDescent="0.3">
      <c r="A268" s="659" t="s">
        <v>3340</v>
      </c>
      <c r="B268" s="660" t="s">
        <v>3216</v>
      </c>
      <c r="C268" s="660" t="s">
        <v>3211</v>
      </c>
      <c r="D268" s="660" t="s">
        <v>3263</v>
      </c>
      <c r="E268" s="660" t="s">
        <v>3264</v>
      </c>
      <c r="F268" s="663">
        <v>18</v>
      </c>
      <c r="G268" s="663">
        <v>10500</v>
      </c>
      <c r="H268" s="660">
        <v>1</v>
      </c>
      <c r="I268" s="660">
        <v>583.33333333333337</v>
      </c>
      <c r="J268" s="663">
        <v>7</v>
      </c>
      <c r="K268" s="663">
        <v>4083.34</v>
      </c>
      <c r="L268" s="660">
        <v>0.3888895238095238</v>
      </c>
      <c r="M268" s="660">
        <v>583.33428571428578</v>
      </c>
      <c r="N268" s="663"/>
      <c r="O268" s="663"/>
      <c r="P268" s="676"/>
      <c r="Q268" s="664"/>
    </row>
    <row r="269" spans="1:17" ht="14.4" customHeight="1" x14ac:dyDescent="0.3">
      <c r="A269" s="659" t="s">
        <v>3340</v>
      </c>
      <c r="B269" s="660" t="s">
        <v>3216</v>
      </c>
      <c r="C269" s="660" t="s">
        <v>3211</v>
      </c>
      <c r="D269" s="660" t="s">
        <v>3265</v>
      </c>
      <c r="E269" s="660" t="s">
        <v>3266</v>
      </c>
      <c r="F269" s="663">
        <v>29</v>
      </c>
      <c r="G269" s="663">
        <v>13533.34</v>
      </c>
      <c r="H269" s="660">
        <v>1</v>
      </c>
      <c r="I269" s="660">
        <v>466.66689655172416</v>
      </c>
      <c r="J269" s="663">
        <v>8</v>
      </c>
      <c r="K269" s="663">
        <v>3733.34</v>
      </c>
      <c r="L269" s="660">
        <v>0.27586242568353414</v>
      </c>
      <c r="M269" s="660">
        <v>466.66750000000002</v>
      </c>
      <c r="N269" s="663"/>
      <c r="O269" s="663"/>
      <c r="P269" s="676"/>
      <c r="Q269" s="664"/>
    </row>
    <row r="270" spans="1:17" ht="14.4" customHeight="1" x14ac:dyDescent="0.3">
      <c r="A270" s="659" t="s">
        <v>3340</v>
      </c>
      <c r="B270" s="660" t="s">
        <v>3216</v>
      </c>
      <c r="C270" s="660" t="s">
        <v>3211</v>
      </c>
      <c r="D270" s="660" t="s">
        <v>3270</v>
      </c>
      <c r="E270" s="660" t="s">
        <v>3271</v>
      </c>
      <c r="F270" s="663">
        <v>149</v>
      </c>
      <c r="G270" s="663">
        <v>7450</v>
      </c>
      <c r="H270" s="660">
        <v>1</v>
      </c>
      <c r="I270" s="660">
        <v>50</v>
      </c>
      <c r="J270" s="663">
        <v>91</v>
      </c>
      <c r="K270" s="663">
        <v>4550</v>
      </c>
      <c r="L270" s="660">
        <v>0.61073825503355705</v>
      </c>
      <c r="M270" s="660">
        <v>50</v>
      </c>
      <c r="N270" s="663"/>
      <c r="O270" s="663"/>
      <c r="P270" s="676"/>
      <c r="Q270" s="664"/>
    </row>
    <row r="271" spans="1:17" ht="14.4" customHeight="1" x14ac:dyDescent="0.3">
      <c r="A271" s="659" t="s">
        <v>3340</v>
      </c>
      <c r="B271" s="660" t="s">
        <v>3216</v>
      </c>
      <c r="C271" s="660" t="s">
        <v>3211</v>
      </c>
      <c r="D271" s="660" t="s">
        <v>3274</v>
      </c>
      <c r="E271" s="660" t="s">
        <v>3275</v>
      </c>
      <c r="F271" s="663">
        <v>3</v>
      </c>
      <c r="G271" s="663">
        <v>303.33</v>
      </c>
      <c r="H271" s="660">
        <v>1</v>
      </c>
      <c r="I271" s="660">
        <v>101.11</v>
      </c>
      <c r="J271" s="663">
        <v>1</v>
      </c>
      <c r="K271" s="663">
        <v>101.11</v>
      </c>
      <c r="L271" s="660">
        <v>0.33333333333333337</v>
      </c>
      <c r="M271" s="660">
        <v>101.11</v>
      </c>
      <c r="N271" s="663"/>
      <c r="O271" s="663"/>
      <c r="P271" s="676"/>
      <c r="Q271" s="664"/>
    </row>
    <row r="272" spans="1:17" ht="14.4" customHeight="1" x14ac:dyDescent="0.3">
      <c r="A272" s="659" t="s">
        <v>3340</v>
      </c>
      <c r="B272" s="660" t="s">
        <v>3216</v>
      </c>
      <c r="C272" s="660" t="s">
        <v>3211</v>
      </c>
      <c r="D272" s="660" t="s">
        <v>3282</v>
      </c>
      <c r="E272" s="660" t="s">
        <v>3283</v>
      </c>
      <c r="F272" s="663">
        <v>30</v>
      </c>
      <c r="G272" s="663">
        <v>0</v>
      </c>
      <c r="H272" s="660"/>
      <c r="I272" s="660">
        <v>0</v>
      </c>
      <c r="J272" s="663">
        <v>11</v>
      </c>
      <c r="K272" s="663">
        <v>0</v>
      </c>
      <c r="L272" s="660"/>
      <c r="M272" s="660">
        <v>0</v>
      </c>
      <c r="N272" s="663"/>
      <c r="O272" s="663"/>
      <c r="P272" s="676"/>
      <c r="Q272" s="664"/>
    </row>
    <row r="273" spans="1:17" ht="14.4" customHeight="1" x14ac:dyDescent="0.3">
      <c r="A273" s="659" t="s">
        <v>3340</v>
      </c>
      <c r="B273" s="660" t="s">
        <v>3216</v>
      </c>
      <c r="C273" s="660" t="s">
        <v>3211</v>
      </c>
      <c r="D273" s="660" t="s">
        <v>3296</v>
      </c>
      <c r="E273" s="660" t="s">
        <v>3297</v>
      </c>
      <c r="F273" s="663">
        <v>824</v>
      </c>
      <c r="G273" s="663">
        <v>0</v>
      </c>
      <c r="H273" s="660"/>
      <c r="I273" s="660">
        <v>0</v>
      </c>
      <c r="J273" s="663">
        <v>495</v>
      </c>
      <c r="K273" s="663">
        <v>0</v>
      </c>
      <c r="L273" s="660"/>
      <c r="M273" s="660">
        <v>0</v>
      </c>
      <c r="N273" s="663"/>
      <c r="O273" s="663"/>
      <c r="P273" s="676"/>
      <c r="Q273" s="664"/>
    </row>
    <row r="274" spans="1:17" ht="14.4" customHeight="1" x14ac:dyDescent="0.3">
      <c r="A274" s="659" t="s">
        <v>3340</v>
      </c>
      <c r="B274" s="660" t="s">
        <v>3216</v>
      </c>
      <c r="C274" s="660" t="s">
        <v>3211</v>
      </c>
      <c r="D274" s="660" t="s">
        <v>3298</v>
      </c>
      <c r="E274" s="660" t="s">
        <v>3299</v>
      </c>
      <c r="F274" s="663">
        <v>1</v>
      </c>
      <c r="G274" s="663">
        <v>58.89</v>
      </c>
      <c r="H274" s="660">
        <v>1</v>
      </c>
      <c r="I274" s="660">
        <v>58.89</v>
      </c>
      <c r="J274" s="663"/>
      <c r="K274" s="663"/>
      <c r="L274" s="660"/>
      <c r="M274" s="660"/>
      <c r="N274" s="663"/>
      <c r="O274" s="663"/>
      <c r="P274" s="676"/>
      <c r="Q274" s="664"/>
    </row>
    <row r="275" spans="1:17" ht="14.4" customHeight="1" x14ac:dyDescent="0.3">
      <c r="A275" s="659" t="s">
        <v>3340</v>
      </c>
      <c r="B275" s="660" t="s">
        <v>3216</v>
      </c>
      <c r="C275" s="660" t="s">
        <v>3211</v>
      </c>
      <c r="D275" s="660" t="s">
        <v>3306</v>
      </c>
      <c r="E275" s="660" t="s">
        <v>3307</v>
      </c>
      <c r="F275" s="663">
        <v>277</v>
      </c>
      <c r="G275" s="663">
        <v>24622.219999999998</v>
      </c>
      <c r="H275" s="660">
        <v>1</v>
      </c>
      <c r="I275" s="660">
        <v>88.888880866425978</v>
      </c>
      <c r="J275" s="663">
        <v>169</v>
      </c>
      <c r="K275" s="663">
        <v>15022.23</v>
      </c>
      <c r="L275" s="660">
        <v>0.61010867419753378</v>
      </c>
      <c r="M275" s="660">
        <v>88.8889349112426</v>
      </c>
      <c r="N275" s="663"/>
      <c r="O275" s="663"/>
      <c r="P275" s="676"/>
      <c r="Q275" s="664"/>
    </row>
    <row r="276" spans="1:17" ht="14.4" customHeight="1" x14ac:dyDescent="0.3">
      <c r="A276" s="659" t="s">
        <v>3340</v>
      </c>
      <c r="B276" s="660" t="s">
        <v>3216</v>
      </c>
      <c r="C276" s="660" t="s">
        <v>3211</v>
      </c>
      <c r="D276" s="660" t="s">
        <v>3310</v>
      </c>
      <c r="E276" s="660" t="s">
        <v>3311</v>
      </c>
      <c r="F276" s="663">
        <v>46</v>
      </c>
      <c r="G276" s="663">
        <v>4446.67</v>
      </c>
      <c r="H276" s="660">
        <v>1</v>
      </c>
      <c r="I276" s="660">
        <v>96.666739130434777</v>
      </c>
      <c r="J276" s="663">
        <v>28</v>
      </c>
      <c r="K276" s="663">
        <v>2706.6800000000003</v>
      </c>
      <c r="L276" s="660">
        <v>0.60869819437916473</v>
      </c>
      <c r="M276" s="660">
        <v>96.667142857142863</v>
      </c>
      <c r="N276" s="663"/>
      <c r="O276" s="663"/>
      <c r="P276" s="676"/>
      <c r="Q276" s="664"/>
    </row>
    <row r="277" spans="1:17" ht="14.4" customHeight="1" x14ac:dyDescent="0.3">
      <c r="A277" s="659" t="s">
        <v>3340</v>
      </c>
      <c r="B277" s="660" t="s">
        <v>3216</v>
      </c>
      <c r="C277" s="660" t="s">
        <v>3211</v>
      </c>
      <c r="D277" s="660" t="s">
        <v>3324</v>
      </c>
      <c r="E277" s="660" t="s">
        <v>3325</v>
      </c>
      <c r="F277" s="663">
        <v>2</v>
      </c>
      <c r="G277" s="663">
        <v>933.34</v>
      </c>
      <c r="H277" s="660">
        <v>1</v>
      </c>
      <c r="I277" s="660">
        <v>466.67</v>
      </c>
      <c r="J277" s="663"/>
      <c r="K277" s="663"/>
      <c r="L277" s="660"/>
      <c r="M277" s="660"/>
      <c r="N277" s="663"/>
      <c r="O277" s="663"/>
      <c r="P277" s="676"/>
      <c r="Q277" s="664"/>
    </row>
    <row r="278" spans="1:17" ht="14.4" customHeight="1" x14ac:dyDescent="0.3">
      <c r="A278" s="659" t="s">
        <v>3340</v>
      </c>
      <c r="B278" s="660" t="s">
        <v>3216</v>
      </c>
      <c r="C278" s="660" t="s">
        <v>3211</v>
      </c>
      <c r="D278" s="660" t="s">
        <v>3326</v>
      </c>
      <c r="E278" s="660" t="s">
        <v>3327</v>
      </c>
      <c r="F278" s="663">
        <v>35</v>
      </c>
      <c r="G278" s="663">
        <v>4083.34</v>
      </c>
      <c r="H278" s="660">
        <v>1</v>
      </c>
      <c r="I278" s="660">
        <v>116.66685714285715</v>
      </c>
      <c r="J278" s="663">
        <v>43</v>
      </c>
      <c r="K278" s="663">
        <v>5016.67</v>
      </c>
      <c r="L278" s="660">
        <v>1.2285702390689974</v>
      </c>
      <c r="M278" s="660">
        <v>116.66674418604651</v>
      </c>
      <c r="N278" s="663"/>
      <c r="O278" s="663"/>
      <c r="P278" s="676"/>
      <c r="Q278" s="664"/>
    </row>
    <row r="279" spans="1:17" ht="14.4" customHeight="1" x14ac:dyDescent="0.3">
      <c r="A279" s="659" t="s">
        <v>3340</v>
      </c>
      <c r="B279" s="660" t="s">
        <v>3216</v>
      </c>
      <c r="C279" s="660" t="s">
        <v>3211</v>
      </c>
      <c r="D279" s="660" t="s">
        <v>3217</v>
      </c>
      <c r="E279" s="660" t="s">
        <v>3218</v>
      </c>
      <c r="F279" s="663">
        <v>861</v>
      </c>
      <c r="G279" s="663">
        <v>282216.67</v>
      </c>
      <c r="H279" s="660">
        <v>1</v>
      </c>
      <c r="I279" s="660">
        <v>327.77778164924507</v>
      </c>
      <c r="J279" s="663">
        <v>530</v>
      </c>
      <c r="K279" s="663">
        <v>173722.22</v>
      </c>
      <c r="L279" s="660">
        <v>0.61556328334538146</v>
      </c>
      <c r="M279" s="660">
        <v>327.77777358490567</v>
      </c>
      <c r="N279" s="663"/>
      <c r="O279" s="663"/>
      <c r="P279" s="676"/>
      <c r="Q279" s="664"/>
    </row>
    <row r="280" spans="1:17" ht="14.4" customHeight="1" x14ac:dyDescent="0.3">
      <c r="A280" s="659" t="s">
        <v>3340</v>
      </c>
      <c r="B280" s="660" t="s">
        <v>3216</v>
      </c>
      <c r="C280" s="660" t="s">
        <v>1755</v>
      </c>
      <c r="D280" s="660" t="s">
        <v>3247</v>
      </c>
      <c r="E280" s="660" t="s">
        <v>3248</v>
      </c>
      <c r="F280" s="663">
        <v>90</v>
      </c>
      <c r="G280" s="663">
        <v>7000</v>
      </c>
      <c r="H280" s="660">
        <v>1</v>
      </c>
      <c r="I280" s="660">
        <v>77.777777777777771</v>
      </c>
      <c r="J280" s="663">
        <v>81</v>
      </c>
      <c r="K280" s="663">
        <v>6300</v>
      </c>
      <c r="L280" s="660">
        <v>0.9</v>
      </c>
      <c r="M280" s="660">
        <v>77.777777777777771</v>
      </c>
      <c r="N280" s="663">
        <v>115</v>
      </c>
      <c r="O280" s="663">
        <v>8944.44</v>
      </c>
      <c r="P280" s="676">
        <v>1.2777771428571429</v>
      </c>
      <c r="Q280" s="664">
        <v>77.777739130434782</v>
      </c>
    </row>
    <row r="281" spans="1:17" ht="14.4" customHeight="1" x14ac:dyDescent="0.3">
      <c r="A281" s="659" t="s">
        <v>3340</v>
      </c>
      <c r="B281" s="660" t="s">
        <v>3216</v>
      </c>
      <c r="C281" s="660" t="s">
        <v>1755</v>
      </c>
      <c r="D281" s="660" t="s">
        <v>3253</v>
      </c>
      <c r="E281" s="660" t="s">
        <v>3254</v>
      </c>
      <c r="F281" s="663">
        <v>239</v>
      </c>
      <c r="G281" s="663">
        <v>26555.550000000003</v>
      </c>
      <c r="H281" s="660">
        <v>1</v>
      </c>
      <c r="I281" s="660">
        <v>111.1110878661088</v>
      </c>
      <c r="J281" s="663">
        <v>252</v>
      </c>
      <c r="K281" s="663">
        <v>28000</v>
      </c>
      <c r="L281" s="660">
        <v>1.05439352602375</v>
      </c>
      <c r="M281" s="660">
        <v>111.11111111111111</v>
      </c>
      <c r="N281" s="663">
        <v>347</v>
      </c>
      <c r="O281" s="663">
        <v>38555.550000000003</v>
      </c>
      <c r="P281" s="676">
        <v>1.4518829397244644</v>
      </c>
      <c r="Q281" s="664">
        <v>111.11109510086456</v>
      </c>
    </row>
    <row r="282" spans="1:17" ht="14.4" customHeight="1" x14ac:dyDescent="0.3">
      <c r="A282" s="659" t="s">
        <v>3340</v>
      </c>
      <c r="B282" s="660" t="s">
        <v>3216</v>
      </c>
      <c r="C282" s="660" t="s">
        <v>1755</v>
      </c>
      <c r="D282" s="660" t="s">
        <v>3261</v>
      </c>
      <c r="E282" s="660" t="s">
        <v>3262</v>
      </c>
      <c r="F282" s="663">
        <v>168</v>
      </c>
      <c r="G282" s="663">
        <v>31360</v>
      </c>
      <c r="H282" s="660">
        <v>1</v>
      </c>
      <c r="I282" s="660">
        <v>186.66666666666666</v>
      </c>
      <c r="J282" s="663">
        <v>180</v>
      </c>
      <c r="K282" s="663">
        <v>33600</v>
      </c>
      <c r="L282" s="660">
        <v>1.0714285714285714</v>
      </c>
      <c r="M282" s="660">
        <v>186.66666666666666</v>
      </c>
      <c r="N282" s="663">
        <v>249</v>
      </c>
      <c r="O282" s="663">
        <v>46480.009999999995</v>
      </c>
      <c r="P282" s="676">
        <v>1.482143176020408</v>
      </c>
      <c r="Q282" s="664">
        <v>186.66670682730921</v>
      </c>
    </row>
    <row r="283" spans="1:17" ht="14.4" customHeight="1" x14ac:dyDescent="0.3">
      <c r="A283" s="659" t="s">
        <v>3340</v>
      </c>
      <c r="B283" s="660" t="s">
        <v>3216</v>
      </c>
      <c r="C283" s="660" t="s">
        <v>1755</v>
      </c>
      <c r="D283" s="660" t="s">
        <v>3263</v>
      </c>
      <c r="E283" s="660" t="s">
        <v>3264</v>
      </c>
      <c r="F283" s="663">
        <v>51</v>
      </c>
      <c r="G283" s="663">
        <v>29750</v>
      </c>
      <c r="H283" s="660">
        <v>1</v>
      </c>
      <c r="I283" s="660">
        <v>583.33333333333337</v>
      </c>
      <c r="J283" s="663">
        <v>43</v>
      </c>
      <c r="K283" s="663">
        <v>25083.33</v>
      </c>
      <c r="L283" s="660">
        <v>0.84313714285714292</v>
      </c>
      <c r="M283" s="660">
        <v>583.33325581395354</v>
      </c>
      <c r="N283" s="663">
        <v>34</v>
      </c>
      <c r="O283" s="663">
        <v>19833.330000000002</v>
      </c>
      <c r="P283" s="676">
        <v>0.66666655462184876</v>
      </c>
      <c r="Q283" s="664">
        <v>583.33323529411769</v>
      </c>
    </row>
    <row r="284" spans="1:17" ht="14.4" customHeight="1" x14ac:dyDescent="0.3">
      <c r="A284" s="659" t="s">
        <v>3340</v>
      </c>
      <c r="B284" s="660" t="s">
        <v>3216</v>
      </c>
      <c r="C284" s="660" t="s">
        <v>1755</v>
      </c>
      <c r="D284" s="660" t="s">
        <v>3265</v>
      </c>
      <c r="E284" s="660" t="s">
        <v>3266</v>
      </c>
      <c r="F284" s="663">
        <v>15</v>
      </c>
      <c r="G284" s="663">
        <v>7000</v>
      </c>
      <c r="H284" s="660">
        <v>1</v>
      </c>
      <c r="I284" s="660">
        <v>466.66666666666669</v>
      </c>
      <c r="J284" s="663">
        <v>19</v>
      </c>
      <c r="K284" s="663">
        <v>8866.67</v>
      </c>
      <c r="L284" s="660">
        <v>1.2666671428571428</v>
      </c>
      <c r="M284" s="660">
        <v>466.66684210526319</v>
      </c>
      <c r="N284" s="663">
        <v>15</v>
      </c>
      <c r="O284" s="663">
        <v>7000.01</v>
      </c>
      <c r="P284" s="676">
        <v>1.0000014285714287</v>
      </c>
      <c r="Q284" s="664">
        <v>466.66733333333337</v>
      </c>
    </row>
    <row r="285" spans="1:17" ht="14.4" customHeight="1" x14ac:dyDescent="0.3">
      <c r="A285" s="659" t="s">
        <v>3340</v>
      </c>
      <c r="B285" s="660" t="s">
        <v>3216</v>
      </c>
      <c r="C285" s="660" t="s">
        <v>1755</v>
      </c>
      <c r="D285" s="660" t="s">
        <v>3267</v>
      </c>
      <c r="E285" s="660" t="s">
        <v>3266</v>
      </c>
      <c r="F285" s="663">
        <v>2</v>
      </c>
      <c r="G285" s="663">
        <v>2000</v>
      </c>
      <c r="H285" s="660">
        <v>1</v>
      </c>
      <c r="I285" s="660">
        <v>1000</v>
      </c>
      <c r="J285" s="663">
        <v>4</v>
      </c>
      <c r="K285" s="663">
        <v>4000</v>
      </c>
      <c r="L285" s="660">
        <v>2</v>
      </c>
      <c r="M285" s="660">
        <v>1000</v>
      </c>
      <c r="N285" s="663">
        <v>2</v>
      </c>
      <c r="O285" s="663">
        <v>2000</v>
      </c>
      <c r="P285" s="676">
        <v>1</v>
      </c>
      <c r="Q285" s="664">
        <v>1000</v>
      </c>
    </row>
    <row r="286" spans="1:17" ht="14.4" customHeight="1" x14ac:dyDescent="0.3">
      <c r="A286" s="659" t="s">
        <v>3340</v>
      </c>
      <c r="B286" s="660" t="s">
        <v>3216</v>
      </c>
      <c r="C286" s="660" t="s">
        <v>1755</v>
      </c>
      <c r="D286" s="660" t="s">
        <v>3268</v>
      </c>
      <c r="E286" s="660" t="s">
        <v>3269</v>
      </c>
      <c r="F286" s="663"/>
      <c r="G286" s="663"/>
      <c r="H286" s="660"/>
      <c r="I286" s="660"/>
      <c r="J286" s="663">
        <v>2</v>
      </c>
      <c r="K286" s="663">
        <v>1333.34</v>
      </c>
      <c r="L286" s="660"/>
      <c r="M286" s="660">
        <v>666.67</v>
      </c>
      <c r="N286" s="663">
        <v>3</v>
      </c>
      <c r="O286" s="663">
        <v>2000.0099999999998</v>
      </c>
      <c r="P286" s="676"/>
      <c r="Q286" s="664">
        <v>666.67</v>
      </c>
    </row>
    <row r="287" spans="1:17" ht="14.4" customHeight="1" x14ac:dyDescent="0.3">
      <c r="A287" s="659" t="s">
        <v>3340</v>
      </c>
      <c r="B287" s="660" t="s">
        <v>3216</v>
      </c>
      <c r="C287" s="660" t="s">
        <v>1755</v>
      </c>
      <c r="D287" s="660" t="s">
        <v>3270</v>
      </c>
      <c r="E287" s="660" t="s">
        <v>3271</v>
      </c>
      <c r="F287" s="663">
        <v>172</v>
      </c>
      <c r="G287" s="663">
        <v>8600</v>
      </c>
      <c r="H287" s="660">
        <v>1</v>
      </c>
      <c r="I287" s="660">
        <v>50</v>
      </c>
      <c r="J287" s="663">
        <v>145</v>
      </c>
      <c r="K287" s="663">
        <v>7250</v>
      </c>
      <c r="L287" s="660">
        <v>0.84302325581395354</v>
      </c>
      <c r="M287" s="660">
        <v>50</v>
      </c>
      <c r="N287" s="663">
        <v>184</v>
      </c>
      <c r="O287" s="663">
        <v>9200</v>
      </c>
      <c r="P287" s="676">
        <v>1.069767441860465</v>
      </c>
      <c r="Q287" s="664">
        <v>50</v>
      </c>
    </row>
    <row r="288" spans="1:17" ht="14.4" customHeight="1" x14ac:dyDescent="0.3">
      <c r="A288" s="659" t="s">
        <v>3340</v>
      </c>
      <c r="B288" s="660" t="s">
        <v>3216</v>
      </c>
      <c r="C288" s="660" t="s">
        <v>1755</v>
      </c>
      <c r="D288" s="660" t="s">
        <v>3274</v>
      </c>
      <c r="E288" s="660" t="s">
        <v>3275</v>
      </c>
      <c r="F288" s="663">
        <v>12</v>
      </c>
      <c r="G288" s="663">
        <v>1213.33</v>
      </c>
      <c r="H288" s="660">
        <v>1</v>
      </c>
      <c r="I288" s="660">
        <v>101.11083333333333</v>
      </c>
      <c r="J288" s="663">
        <v>2</v>
      </c>
      <c r="K288" s="663">
        <v>202.22</v>
      </c>
      <c r="L288" s="660">
        <v>0.16666529303651934</v>
      </c>
      <c r="M288" s="660">
        <v>101.11</v>
      </c>
      <c r="N288" s="663">
        <v>8</v>
      </c>
      <c r="O288" s="663">
        <v>808.88</v>
      </c>
      <c r="P288" s="676">
        <v>0.66666117214607734</v>
      </c>
      <c r="Q288" s="664">
        <v>101.11</v>
      </c>
    </row>
    <row r="289" spans="1:17" ht="14.4" customHeight="1" x14ac:dyDescent="0.3">
      <c r="A289" s="659" t="s">
        <v>3340</v>
      </c>
      <c r="B289" s="660" t="s">
        <v>3216</v>
      </c>
      <c r="C289" s="660" t="s">
        <v>1755</v>
      </c>
      <c r="D289" s="660" t="s">
        <v>3282</v>
      </c>
      <c r="E289" s="660" t="s">
        <v>3283</v>
      </c>
      <c r="F289" s="663">
        <v>18</v>
      </c>
      <c r="G289" s="663">
        <v>0</v>
      </c>
      <c r="H289" s="660"/>
      <c r="I289" s="660">
        <v>0</v>
      </c>
      <c r="J289" s="663">
        <v>24</v>
      </c>
      <c r="K289" s="663">
        <v>0</v>
      </c>
      <c r="L289" s="660"/>
      <c r="M289" s="660">
        <v>0</v>
      </c>
      <c r="N289" s="663">
        <v>23</v>
      </c>
      <c r="O289" s="663">
        <v>0</v>
      </c>
      <c r="P289" s="676"/>
      <c r="Q289" s="664">
        <v>0</v>
      </c>
    </row>
    <row r="290" spans="1:17" ht="14.4" customHeight="1" x14ac:dyDescent="0.3">
      <c r="A290" s="659" t="s">
        <v>3340</v>
      </c>
      <c r="B290" s="660" t="s">
        <v>3216</v>
      </c>
      <c r="C290" s="660" t="s">
        <v>1755</v>
      </c>
      <c r="D290" s="660" t="s">
        <v>3296</v>
      </c>
      <c r="E290" s="660" t="s">
        <v>3297</v>
      </c>
      <c r="F290" s="663">
        <v>752</v>
      </c>
      <c r="G290" s="663">
        <v>0</v>
      </c>
      <c r="H290" s="660"/>
      <c r="I290" s="660">
        <v>0</v>
      </c>
      <c r="J290" s="663">
        <v>666</v>
      </c>
      <c r="K290" s="663">
        <v>0</v>
      </c>
      <c r="L290" s="660"/>
      <c r="M290" s="660">
        <v>0</v>
      </c>
      <c r="N290" s="663">
        <v>874</v>
      </c>
      <c r="O290" s="663">
        <v>0</v>
      </c>
      <c r="P290" s="676"/>
      <c r="Q290" s="664">
        <v>0</v>
      </c>
    </row>
    <row r="291" spans="1:17" ht="14.4" customHeight="1" x14ac:dyDescent="0.3">
      <c r="A291" s="659" t="s">
        <v>3340</v>
      </c>
      <c r="B291" s="660" t="s">
        <v>3216</v>
      </c>
      <c r="C291" s="660" t="s">
        <v>1755</v>
      </c>
      <c r="D291" s="660" t="s">
        <v>3298</v>
      </c>
      <c r="E291" s="660" t="s">
        <v>3299</v>
      </c>
      <c r="F291" s="663">
        <v>3</v>
      </c>
      <c r="G291" s="663">
        <v>176.67000000000002</v>
      </c>
      <c r="H291" s="660">
        <v>1</v>
      </c>
      <c r="I291" s="660">
        <v>58.890000000000008</v>
      </c>
      <c r="J291" s="663">
        <v>3</v>
      </c>
      <c r="K291" s="663">
        <v>176.67000000000002</v>
      </c>
      <c r="L291" s="660">
        <v>1</v>
      </c>
      <c r="M291" s="660">
        <v>58.890000000000008</v>
      </c>
      <c r="N291" s="663">
        <v>2</v>
      </c>
      <c r="O291" s="663">
        <v>117.78</v>
      </c>
      <c r="P291" s="676">
        <v>0.66666666666666663</v>
      </c>
      <c r="Q291" s="664">
        <v>58.89</v>
      </c>
    </row>
    <row r="292" spans="1:17" ht="14.4" customHeight="1" x14ac:dyDescent="0.3">
      <c r="A292" s="659" t="s">
        <v>3340</v>
      </c>
      <c r="B292" s="660" t="s">
        <v>3216</v>
      </c>
      <c r="C292" s="660" t="s">
        <v>1755</v>
      </c>
      <c r="D292" s="660" t="s">
        <v>3300</v>
      </c>
      <c r="E292" s="660" t="s">
        <v>3301</v>
      </c>
      <c r="F292" s="663"/>
      <c r="G292" s="663"/>
      <c r="H292" s="660"/>
      <c r="I292" s="660"/>
      <c r="J292" s="663">
        <v>5</v>
      </c>
      <c r="K292" s="663">
        <v>388.9</v>
      </c>
      <c r="L292" s="660"/>
      <c r="M292" s="660">
        <v>77.78</v>
      </c>
      <c r="N292" s="663">
        <v>5</v>
      </c>
      <c r="O292" s="663">
        <v>388.9</v>
      </c>
      <c r="P292" s="676"/>
      <c r="Q292" s="664">
        <v>77.78</v>
      </c>
    </row>
    <row r="293" spans="1:17" ht="14.4" customHeight="1" x14ac:dyDescent="0.3">
      <c r="A293" s="659" t="s">
        <v>3340</v>
      </c>
      <c r="B293" s="660" t="s">
        <v>3216</v>
      </c>
      <c r="C293" s="660" t="s">
        <v>1755</v>
      </c>
      <c r="D293" s="660" t="s">
        <v>3304</v>
      </c>
      <c r="E293" s="660" t="s">
        <v>3305</v>
      </c>
      <c r="F293" s="663"/>
      <c r="G293" s="663"/>
      <c r="H293" s="660"/>
      <c r="I293" s="660"/>
      <c r="J293" s="663">
        <v>1</v>
      </c>
      <c r="K293" s="663">
        <v>0</v>
      </c>
      <c r="L293" s="660"/>
      <c r="M293" s="660">
        <v>0</v>
      </c>
      <c r="N293" s="663"/>
      <c r="O293" s="663"/>
      <c r="P293" s="676"/>
      <c r="Q293" s="664"/>
    </row>
    <row r="294" spans="1:17" ht="14.4" customHeight="1" x14ac:dyDescent="0.3">
      <c r="A294" s="659" t="s">
        <v>3340</v>
      </c>
      <c r="B294" s="660" t="s">
        <v>3216</v>
      </c>
      <c r="C294" s="660" t="s">
        <v>1755</v>
      </c>
      <c r="D294" s="660" t="s">
        <v>3306</v>
      </c>
      <c r="E294" s="660" t="s">
        <v>3307</v>
      </c>
      <c r="F294" s="663">
        <v>269</v>
      </c>
      <c r="G294" s="663">
        <v>23911.11</v>
      </c>
      <c r="H294" s="660">
        <v>1</v>
      </c>
      <c r="I294" s="660">
        <v>88.888884758364313</v>
      </c>
      <c r="J294" s="663">
        <v>219</v>
      </c>
      <c r="K294" s="663">
        <v>19466.669999999998</v>
      </c>
      <c r="L294" s="660">
        <v>0.81412657128840937</v>
      </c>
      <c r="M294" s="660">
        <v>88.888904109589035</v>
      </c>
      <c r="N294" s="663">
        <v>247</v>
      </c>
      <c r="O294" s="663">
        <v>21955.56</v>
      </c>
      <c r="P294" s="676">
        <v>0.91821584192452799</v>
      </c>
      <c r="Q294" s="664">
        <v>88.888906882591101</v>
      </c>
    </row>
    <row r="295" spans="1:17" ht="14.4" customHeight="1" x14ac:dyDescent="0.3">
      <c r="A295" s="659" t="s">
        <v>3340</v>
      </c>
      <c r="B295" s="660" t="s">
        <v>3216</v>
      </c>
      <c r="C295" s="660" t="s">
        <v>1755</v>
      </c>
      <c r="D295" s="660" t="s">
        <v>3310</v>
      </c>
      <c r="E295" s="660" t="s">
        <v>3311</v>
      </c>
      <c r="F295" s="663">
        <v>77</v>
      </c>
      <c r="G295" s="663">
        <v>7443.33</v>
      </c>
      <c r="H295" s="660">
        <v>1</v>
      </c>
      <c r="I295" s="660">
        <v>96.666623376623377</v>
      </c>
      <c r="J295" s="663">
        <v>58</v>
      </c>
      <c r="K295" s="663">
        <v>5606.66</v>
      </c>
      <c r="L295" s="660">
        <v>0.75324619491544775</v>
      </c>
      <c r="M295" s="660">
        <v>96.666551724137932</v>
      </c>
      <c r="N295" s="663">
        <v>81</v>
      </c>
      <c r="O295" s="663">
        <v>7830</v>
      </c>
      <c r="P295" s="676">
        <v>1.0519485230400909</v>
      </c>
      <c r="Q295" s="664">
        <v>96.666666666666671</v>
      </c>
    </row>
    <row r="296" spans="1:17" ht="14.4" customHeight="1" x14ac:dyDescent="0.3">
      <c r="A296" s="659" t="s">
        <v>3340</v>
      </c>
      <c r="B296" s="660" t="s">
        <v>3216</v>
      </c>
      <c r="C296" s="660" t="s">
        <v>1755</v>
      </c>
      <c r="D296" s="660" t="s">
        <v>3312</v>
      </c>
      <c r="E296" s="660" t="s">
        <v>3313</v>
      </c>
      <c r="F296" s="663"/>
      <c r="G296" s="663"/>
      <c r="H296" s="660"/>
      <c r="I296" s="660"/>
      <c r="J296" s="663"/>
      <c r="K296" s="663"/>
      <c r="L296" s="660"/>
      <c r="M296" s="660"/>
      <c r="N296" s="663">
        <v>2</v>
      </c>
      <c r="O296" s="663">
        <v>666.67</v>
      </c>
      <c r="P296" s="676"/>
      <c r="Q296" s="664">
        <v>333.33499999999998</v>
      </c>
    </row>
    <row r="297" spans="1:17" ht="14.4" customHeight="1" x14ac:dyDescent="0.3">
      <c r="A297" s="659" t="s">
        <v>3340</v>
      </c>
      <c r="B297" s="660" t="s">
        <v>3216</v>
      </c>
      <c r="C297" s="660" t="s">
        <v>1755</v>
      </c>
      <c r="D297" s="660" t="s">
        <v>3322</v>
      </c>
      <c r="E297" s="660" t="s">
        <v>3323</v>
      </c>
      <c r="F297" s="663">
        <v>11</v>
      </c>
      <c r="G297" s="663">
        <v>14116.68</v>
      </c>
      <c r="H297" s="660">
        <v>1</v>
      </c>
      <c r="I297" s="660">
        <v>1283.3345454545454</v>
      </c>
      <c r="J297" s="663">
        <v>13</v>
      </c>
      <c r="K297" s="663">
        <v>16683.34</v>
      </c>
      <c r="L297" s="660">
        <v>1.1818175378346749</v>
      </c>
      <c r="M297" s="660">
        <v>1283.3338461538463</v>
      </c>
      <c r="N297" s="663">
        <v>8</v>
      </c>
      <c r="O297" s="663">
        <v>10266.68</v>
      </c>
      <c r="P297" s="676">
        <v>0.72727298486613001</v>
      </c>
      <c r="Q297" s="664">
        <v>1283.335</v>
      </c>
    </row>
    <row r="298" spans="1:17" ht="14.4" customHeight="1" x14ac:dyDescent="0.3">
      <c r="A298" s="659" t="s">
        <v>3340</v>
      </c>
      <c r="B298" s="660" t="s">
        <v>3216</v>
      </c>
      <c r="C298" s="660" t="s">
        <v>1755</v>
      </c>
      <c r="D298" s="660" t="s">
        <v>3324</v>
      </c>
      <c r="E298" s="660" t="s">
        <v>3325</v>
      </c>
      <c r="F298" s="663">
        <v>4</v>
      </c>
      <c r="G298" s="663">
        <v>1866.68</v>
      </c>
      <c r="H298" s="660">
        <v>1</v>
      </c>
      <c r="I298" s="660">
        <v>466.67</v>
      </c>
      <c r="J298" s="663">
        <v>7</v>
      </c>
      <c r="K298" s="663">
        <v>3266.67</v>
      </c>
      <c r="L298" s="660">
        <v>1.7499892857908157</v>
      </c>
      <c r="M298" s="660">
        <v>466.66714285714289</v>
      </c>
      <c r="N298" s="663">
        <v>6</v>
      </c>
      <c r="O298" s="663">
        <v>2800.01</v>
      </c>
      <c r="P298" s="676">
        <v>1.4999946428954078</v>
      </c>
      <c r="Q298" s="664">
        <v>466.66833333333335</v>
      </c>
    </row>
    <row r="299" spans="1:17" ht="14.4" customHeight="1" x14ac:dyDescent="0.3">
      <c r="A299" s="659" t="s">
        <v>3340</v>
      </c>
      <c r="B299" s="660" t="s">
        <v>3216</v>
      </c>
      <c r="C299" s="660" t="s">
        <v>1755</v>
      </c>
      <c r="D299" s="660" t="s">
        <v>3326</v>
      </c>
      <c r="E299" s="660" t="s">
        <v>3327</v>
      </c>
      <c r="F299" s="663">
        <v>66</v>
      </c>
      <c r="G299" s="663">
        <v>7700.01</v>
      </c>
      <c r="H299" s="660">
        <v>1</v>
      </c>
      <c r="I299" s="660">
        <v>116.66681818181819</v>
      </c>
      <c r="J299" s="663">
        <v>67</v>
      </c>
      <c r="K299" s="663">
        <v>7816.66</v>
      </c>
      <c r="L299" s="660">
        <v>1.0151493309748947</v>
      </c>
      <c r="M299" s="660">
        <v>116.6665671641791</v>
      </c>
      <c r="N299" s="663">
        <v>84</v>
      </c>
      <c r="O299" s="663">
        <v>9799.99</v>
      </c>
      <c r="P299" s="676">
        <v>1.2727243211372452</v>
      </c>
      <c r="Q299" s="664">
        <v>116.66654761904762</v>
      </c>
    </row>
    <row r="300" spans="1:17" ht="14.4" customHeight="1" x14ac:dyDescent="0.3">
      <c r="A300" s="659" t="s">
        <v>3340</v>
      </c>
      <c r="B300" s="660" t="s">
        <v>3216</v>
      </c>
      <c r="C300" s="660" t="s">
        <v>1755</v>
      </c>
      <c r="D300" s="660" t="s">
        <v>3217</v>
      </c>
      <c r="E300" s="660" t="s">
        <v>3218</v>
      </c>
      <c r="F300" s="663">
        <v>770</v>
      </c>
      <c r="G300" s="663">
        <v>252388.89</v>
      </c>
      <c r="H300" s="660">
        <v>1</v>
      </c>
      <c r="I300" s="660">
        <v>327.77777922077922</v>
      </c>
      <c r="J300" s="663">
        <v>707</v>
      </c>
      <c r="K300" s="663">
        <v>231738.89</v>
      </c>
      <c r="L300" s="660">
        <v>0.91818181854201264</v>
      </c>
      <c r="M300" s="660">
        <v>327.77777934936353</v>
      </c>
      <c r="N300" s="663">
        <v>921</v>
      </c>
      <c r="O300" s="663">
        <v>301883.32999999996</v>
      </c>
      <c r="P300" s="676">
        <v>1.1961038776310635</v>
      </c>
      <c r="Q300" s="664">
        <v>327.7777741585233</v>
      </c>
    </row>
    <row r="301" spans="1:17" ht="14.4" customHeight="1" x14ac:dyDescent="0.3">
      <c r="A301" s="659" t="s">
        <v>3340</v>
      </c>
      <c r="B301" s="660" t="s">
        <v>3216</v>
      </c>
      <c r="C301" s="660" t="s">
        <v>1755</v>
      </c>
      <c r="D301" s="660" t="s">
        <v>3330</v>
      </c>
      <c r="E301" s="660" t="s">
        <v>3331</v>
      </c>
      <c r="F301" s="663">
        <v>1</v>
      </c>
      <c r="G301" s="663">
        <v>833.33</v>
      </c>
      <c r="H301" s="660">
        <v>1</v>
      </c>
      <c r="I301" s="660">
        <v>833.33</v>
      </c>
      <c r="J301" s="663">
        <v>1</v>
      </c>
      <c r="K301" s="663">
        <v>833.33</v>
      </c>
      <c r="L301" s="660">
        <v>1</v>
      </c>
      <c r="M301" s="660">
        <v>833.33</v>
      </c>
      <c r="N301" s="663"/>
      <c r="O301" s="663"/>
      <c r="P301" s="676"/>
      <c r="Q301" s="664"/>
    </row>
    <row r="302" spans="1:17" ht="14.4" customHeight="1" x14ac:dyDescent="0.3">
      <c r="A302" s="659" t="s">
        <v>3340</v>
      </c>
      <c r="B302" s="660" t="s">
        <v>3216</v>
      </c>
      <c r="C302" s="660" t="s">
        <v>1756</v>
      </c>
      <c r="D302" s="660" t="s">
        <v>3247</v>
      </c>
      <c r="E302" s="660" t="s">
        <v>3248</v>
      </c>
      <c r="F302" s="663">
        <v>40</v>
      </c>
      <c r="G302" s="663">
        <v>3111.11</v>
      </c>
      <c r="H302" s="660">
        <v>1</v>
      </c>
      <c r="I302" s="660">
        <v>77.777749999999997</v>
      </c>
      <c r="J302" s="663"/>
      <c r="K302" s="663"/>
      <c r="L302" s="660"/>
      <c r="M302" s="660"/>
      <c r="N302" s="663"/>
      <c r="O302" s="663"/>
      <c r="P302" s="676"/>
      <c r="Q302" s="664"/>
    </row>
    <row r="303" spans="1:17" ht="14.4" customHeight="1" x14ac:dyDescent="0.3">
      <c r="A303" s="659" t="s">
        <v>3340</v>
      </c>
      <c r="B303" s="660" t="s">
        <v>3216</v>
      </c>
      <c r="C303" s="660" t="s">
        <v>1756</v>
      </c>
      <c r="D303" s="660" t="s">
        <v>3249</v>
      </c>
      <c r="E303" s="660" t="s">
        <v>3250</v>
      </c>
      <c r="F303" s="663">
        <v>1</v>
      </c>
      <c r="G303" s="663">
        <v>250</v>
      </c>
      <c r="H303" s="660">
        <v>1</v>
      </c>
      <c r="I303" s="660">
        <v>250</v>
      </c>
      <c r="J303" s="663"/>
      <c r="K303" s="663"/>
      <c r="L303" s="660"/>
      <c r="M303" s="660"/>
      <c r="N303" s="663"/>
      <c r="O303" s="663"/>
      <c r="P303" s="676"/>
      <c r="Q303" s="664"/>
    </row>
    <row r="304" spans="1:17" ht="14.4" customHeight="1" x14ac:dyDescent="0.3">
      <c r="A304" s="659" t="s">
        <v>3340</v>
      </c>
      <c r="B304" s="660" t="s">
        <v>3216</v>
      </c>
      <c r="C304" s="660" t="s">
        <v>1756</v>
      </c>
      <c r="D304" s="660" t="s">
        <v>3253</v>
      </c>
      <c r="E304" s="660" t="s">
        <v>3254</v>
      </c>
      <c r="F304" s="663">
        <v>74</v>
      </c>
      <c r="G304" s="663">
        <v>8222.2099999999991</v>
      </c>
      <c r="H304" s="660">
        <v>1</v>
      </c>
      <c r="I304" s="660">
        <v>111.11094594594593</v>
      </c>
      <c r="J304" s="663">
        <v>2</v>
      </c>
      <c r="K304" s="663">
        <v>222.22</v>
      </c>
      <c r="L304" s="660">
        <v>2.7026796931725171E-2</v>
      </c>
      <c r="M304" s="660">
        <v>111.11</v>
      </c>
      <c r="N304" s="663">
        <v>2</v>
      </c>
      <c r="O304" s="663">
        <v>222.22</v>
      </c>
      <c r="P304" s="676">
        <v>2.7026796931725171E-2</v>
      </c>
      <c r="Q304" s="664">
        <v>111.11</v>
      </c>
    </row>
    <row r="305" spans="1:17" ht="14.4" customHeight="1" x14ac:dyDescent="0.3">
      <c r="A305" s="659" t="s">
        <v>3340</v>
      </c>
      <c r="B305" s="660" t="s">
        <v>3216</v>
      </c>
      <c r="C305" s="660" t="s">
        <v>1756</v>
      </c>
      <c r="D305" s="660" t="s">
        <v>3261</v>
      </c>
      <c r="E305" s="660" t="s">
        <v>3262</v>
      </c>
      <c r="F305" s="663">
        <v>73</v>
      </c>
      <c r="G305" s="663">
        <v>13626.67</v>
      </c>
      <c r="H305" s="660">
        <v>1</v>
      </c>
      <c r="I305" s="660">
        <v>186.66671232876712</v>
      </c>
      <c r="J305" s="663"/>
      <c r="K305" s="663"/>
      <c r="L305" s="660"/>
      <c r="M305" s="660"/>
      <c r="N305" s="663"/>
      <c r="O305" s="663"/>
      <c r="P305" s="676"/>
      <c r="Q305" s="664"/>
    </row>
    <row r="306" spans="1:17" ht="14.4" customHeight="1" x14ac:dyDescent="0.3">
      <c r="A306" s="659" t="s">
        <v>3340</v>
      </c>
      <c r="B306" s="660" t="s">
        <v>3216</v>
      </c>
      <c r="C306" s="660" t="s">
        <v>1756</v>
      </c>
      <c r="D306" s="660" t="s">
        <v>3263</v>
      </c>
      <c r="E306" s="660" t="s">
        <v>3264</v>
      </c>
      <c r="F306" s="663">
        <v>4</v>
      </c>
      <c r="G306" s="663">
        <v>2333.33</v>
      </c>
      <c r="H306" s="660">
        <v>1</v>
      </c>
      <c r="I306" s="660">
        <v>583.33249999999998</v>
      </c>
      <c r="J306" s="663"/>
      <c r="K306" s="663"/>
      <c r="L306" s="660"/>
      <c r="M306" s="660"/>
      <c r="N306" s="663">
        <v>2</v>
      </c>
      <c r="O306" s="663">
        <v>1166.67</v>
      </c>
      <c r="P306" s="676">
        <v>0.50000214286020417</v>
      </c>
      <c r="Q306" s="664">
        <v>583.33500000000004</v>
      </c>
    </row>
    <row r="307" spans="1:17" ht="14.4" customHeight="1" x14ac:dyDescent="0.3">
      <c r="A307" s="659" t="s">
        <v>3340</v>
      </c>
      <c r="B307" s="660" t="s">
        <v>3216</v>
      </c>
      <c r="C307" s="660" t="s">
        <v>1756</v>
      </c>
      <c r="D307" s="660" t="s">
        <v>3265</v>
      </c>
      <c r="E307" s="660" t="s">
        <v>3266</v>
      </c>
      <c r="F307" s="663">
        <v>2</v>
      </c>
      <c r="G307" s="663">
        <v>933.33</v>
      </c>
      <c r="H307" s="660">
        <v>1</v>
      </c>
      <c r="I307" s="660">
        <v>466.66500000000002</v>
      </c>
      <c r="J307" s="663"/>
      <c r="K307" s="663"/>
      <c r="L307" s="660"/>
      <c r="M307" s="660"/>
      <c r="N307" s="663"/>
      <c r="O307" s="663"/>
      <c r="P307" s="676"/>
      <c r="Q307" s="664"/>
    </row>
    <row r="308" spans="1:17" ht="14.4" customHeight="1" x14ac:dyDescent="0.3">
      <c r="A308" s="659" t="s">
        <v>3340</v>
      </c>
      <c r="B308" s="660" t="s">
        <v>3216</v>
      </c>
      <c r="C308" s="660" t="s">
        <v>1756</v>
      </c>
      <c r="D308" s="660" t="s">
        <v>3270</v>
      </c>
      <c r="E308" s="660" t="s">
        <v>3271</v>
      </c>
      <c r="F308" s="663">
        <v>43</v>
      </c>
      <c r="G308" s="663">
        <v>2150</v>
      </c>
      <c r="H308" s="660">
        <v>1</v>
      </c>
      <c r="I308" s="660">
        <v>50</v>
      </c>
      <c r="J308" s="663">
        <v>1</v>
      </c>
      <c r="K308" s="663">
        <v>50</v>
      </c>
      <c r="L308" s="660">
        <v>2.3255813953488372E-2</v>
      </c>
      <c r="M308" s="660">
        <v>50</v>
      </c>
      <c r="N308" s="663"/>
      <c r="O308" s="663"/>
      <c r="P308" s="676"/>
      <c r="Q308" s="664"/>
    </row>
    <row r="309" spans="1:17" ht="14.4" customHeight="1" x14ac:dyDescent="0.3">
      <c r="A309" s="659" t="s">
        <v>3340</v>
      </c>
      <c r="B309" s="660" t="s">
        <v>3216</v>
      </c>
      <c r="C309" s="660" t="s">
        <v>1756</v>
      </c>
      <c r="D309" s="660" t="s">
        <v>3282</v>
      </c>
      <c r="E309" s="660" t="s">
        <v>3283</v>
      </c>
      <c r="F309" s="663">
        <v>2</v>
      </c>
      <c r="G309" s="663">
        <v>0</v>
      </c>
      <c r="H309" s="660"/>
      <c r="I309" s="660">
        <v>0</v>
      </c>
      <c r="J309" s="663"/>
      <c r="K309" s="663"/>
      <c r="L309" s="660"/>
      <c r="M309" s="660"/>
      <c r="N309" s="663"/>
      <c r="O309" s="663"/>
      <c r="P309" s="676"/>
      <c r="Q309" s="664"/>
    </row>
    <row r="310" spans="1:17" ht="14.4" customHeight="1" x14ac:dyDescent="0.3">
      <c r="A310" s="659" t="s">
        <v>3340</v>
      </c>
      <c r="B310" s="660" t="s">
        <v>3216</v>
      </c>
      <c r="C310" s="660" t="s">
        <v>1756</v>
      </c>
      <c r="D310" s="660" t="s">
        <v>3288</v>
      </c>
      <c r="E310" s="660" t="s">
        <v>3289</v>
      </c>
      <c r="F310" s="663">
        <v>3</v>
      </c>
      <c r="G310" s="663">
        <v>0</v>
      </c>
      <c r="H310" s="660"/>
      <c r="I310" s="660">
        <v>0</v>
      </c>
      <c r="J310" s="663"/>
      <c r="K310" s="663"/>
      <c r="L310" s="660"/>
      <c r="M310" s="660"/>
      <c r="N310" s="663"/>
      <c r="O310" s="663"/>
      <c r="P310" s="676"/>
      <c r="Q310" s="664"/>
    </row>
    <row r="311" spans="1:17" ht="14.4" customHeight="1" x14ac:dyDescent="0.3">
      <c r="A311" s="659" t="s">
        <v>3340</v>
      </c>
      <c r="B311" s="660" t="s">
        <v>3216</v>
      </c>
      <c r="C311" s="660" t="s">
        <v>1756</v>
      </c>
      <c r="D311" s="660" t="s">
        <v>3296</v>
      </c>
      <c r="E311" s="660" t="s">
        <v>3297</v>
      </c>
      <c r="F311" s="663">
        <v>272</v>
      </c>
      <c r="G311" s="663">
        <v>0</v>
      </c>
      <c r="H311" s="660"/>
      <c r="I311" s="660">
        <v>0</v>
      </c>
      <c r="J311" s="663">
        <v>3</v>
      </c>
      <c r="K311" s="663">
        <v>0</v>
      </c>
      <c r="L311" s="660"/>
      <c r="M311" s="660">
        <v>0</v>
      </c>
      <c r="N311" s="663">
        <v>4</v>
      </c>
      <c r="O311" s="663">
        <v>0</v>
      </c>
      <c r="P311" s="676"/>
      <c r="Q311" s="664">
        <v>0</v>
      </c>
    </row>
    <row r="312" spans="1:17" ht="14.4" customHeight="1" x14ac:dyDescent="0.3">
      <c r="A312" s="659" t="s">
        <v>3340</v>
      </c>
      <c r="B312" s="660" t="s">
        <v>3216</v>
      </c>
      <c r="C312" s="660" t="s">
        <v>1756</v>
      </c>
      <c r="D312" s="660" t="s">
        <v>3300</v>
      </c>
      <c r="E312" s="660" t="s">
        <v>3301</v>
      </c>
      <c r="F312" s="663">
        <v>2</v>
      </c>
      <c r="G312" s="663">
        <v>155.56</v>
      </c>
      <c r="H312" s="660">
        <v>1</v>
      </c>
      <c r="I312" s="660">
        <v>77.78</v>
      </c>
      <c r="J312" s="663"/>
      <c r="K312" s="663"/>
      <c r="L312" s="660"/>
      <c r="M312" s="660"/>
      <c r="N312" s="663"/>
      <c r="O312" s="663"/>
      <c r="P312" s="676"/>
      <c r="Q312" s="664"/>
    </row>
    <row r="313" spans="1:17" ht="14.4" customHeight="1" x14ac:dyDescent="0.3">
      <c r="A313" s="659" t="s">
        <v>3340</v>
      </c>
      <c r="B313" s="660" t="s">
        <v>3216</v>
      </c>
      <c r="C313" s="660" t="s">
        <v>1756</v>
      </c>
      <c r="D313" s="660" t="s">
        <v>3306</v>
      </c>
      <c r="E313" s="660" t="s">
        <v>3307</v>
      </c>
      <c r="F313" s="663">
        <v>129</v>
      </c>
      <c r="G313" s="663">
        <v>11466.669999999998</v>
      </c>
      <c r="H313" s="660">
        <v>1</v>
      </c>
      <c r="I313" s="660">
        <v>88.888914728682153</v>
      </c>
      <c r="J313" s="663"/>
      <c r="K313" s="663"/>
      <c r="L313" s="660"/>
      <c r="M313" s="660"/>
      <c r="N313" s="663">
        <v>5</v>
      </c>
      <c r="O313" s="663">
        <v>444.44</v>
      </c>
      <c r="P313" s="676">
        <v>3.8759291058345628E-2</v>
      </c>
      <c r="Q313" s="664">
        <v>88.888000000000005</v>
      </c>
    </row>
    <row r="314" spans="1:17" ht="14.4" customHeight="1" x14ac:dyDescent="0.3">
      <c r="A314" s="659" t="s">
        <v>3340</v>
      </c>
      <c r="B314" s="660" t="s">
        <v>3216</v>
      </c>
      <c r="C314" s="660" t="s">
        <v>1756</v>
      </c>
      <c r="D314" s="660" t="s">
        <v>3310</v>
      </c>
      <c r="E314" s="660" t="s">
        <v>3311</v>
      </c>
      <c r="F314" s="663">
        <v>27</v>
      </c>
      <c r="G314" s="663">
        <v>2609.9899999999998</v>
      </c>
      <c r="H314" s="660">
        <v>1</v>
      </c>
      <c r="I314" s="660">
        <v>96.666296296296295</v>
      </c>
      <c r="J314" s="663"/>
      <c r="K314" s="663"/>
      <c r="L314" s="660"/>
      <c r="M314" s="660"/>
      <c r="N314" s="663"/>
      <c r="O314" s="663"/>
      <c r="P314" s="676"/>
      <c r="Q314" s="664"/>
    </row>
    <row r="315" spans="1:17" ht="14.4" customHeight="1" x14ac:dyDescent="0.3">
      <c r="A315" s="659" t="s">
        <v>3340</v>
      </c>
      <c r="B315" s="660" t="s">
        <v>3216</v>
      </c>
      <c r="C315" s="660" t="s">
        <v>1756</v>
      </c>
      <c r="D315" s="660" t="s">
        <v>3322</v>
      </c>
      <c r="E315" s="660" t="s">
        <v>3323</v>
      </c>
      <c r="F315" s="663">
        <v>3</v>
      </c>
      <c r="G315" s="663">
        <v>3849.99</v>
      </c>
      <c r="H315" s="660">
        <v>1</v>
      </c>
      <c r="I315" s="660">
        <v>1283.33</v>
      </c>
      <c r="J315" s="663">
        <v>1</v>
      </c>
      <c r="K315" s="663">
        <v>1283.33</v>
      </c>
      <c r="L315" s="660">
        <v>0.33333333333333331</v>
      </c>
      <c r="M315" s="660">
        <v>1283.33</v>
      </c>
      <c r="N315" s="663"/>
      <c r="O315" s="663"/>
      <c r="P315" s="676"/>
      <c r="Q315" s="664"/>
    </row>
    <row r="316" spans="1:17" ht="14.4" customHeight="1" x14ac:dyDescent="0.3">
      <c r="A316" s="659" t="s">
        <v>3340</v>
      </c>
      <c r="B316" s="660" t="s">
        <v>3216</v>
      </c>
      <c r="C316" s="660" t="s">
        <v>1756</v>
      </c>
      <c r="D316" s="660" t="s">
        <v>3326</v>
      </c>
      <c r="E316" s="660" t="s">
        <v>3327</v>
      </c>
      <c r="F316" s="663">
        <v>26</v>
      </c>
      <c r="G316" s="663">
        <v>3033.33</v>
      </c>
      <c r="H316" s="660">
        <v>1</v>
      </c>
      <c r="I316" s="660">
        <v>116.66653846153847</v>
      </c>
      <c r="J316" s="663">
        <v>1</v>
      </c>
      <c r="K316" s="663">
        <v>116.67</v>
      </c>
      <c r="L316" s="660">
        <v>3.8462679629318278E-2</v>
      </c>
      <c r="M316" s="660">
        <v>116.67</v>
      </c>
      <c r="N316" s="663"/>
      <c r="O316" s="663"/>
      <c r="P316" s="676"/>
      <c r="Q316" s="664"/>
    </row>
    <row r="317" spans="1:17" ht="14.4" customHeight="1" x14ac:dyDescent="0.3">
      <c r="A317" s="659" t="s">
        <v>3340</v>
      </c>
      <c r="B317" s="660" t="s">
        <v>3216</v>
      </c>
      <c r="C317" s="660" t="s">
        <v>1756</v>
      </c>
      <c r="D317" s="660" t="s">
        <v>3217</v>
      </c>
      <c r="E317" s="660" t="s">
        <v>3218</v>
      </c>
      <c r="F317" s="663">
        <v>291</v>
      </c>
      <c r="G317" s="663">
        <v>95383.34</v>
      </c>
      <c r="H317" s="660">
        <v>1</v>
      </c>
      <c r="I317" s="660">
        <v>327.77780068728521</v>
      </c>
      <c r="J317" s="663">
        <v>3</v>
      </c>
      <c r="K317" s="663">
        <v>983.33999999999992</v>
      </c>
      <c r="L317" s="660">
        <v>1.0309347523372529E-2</v>
      </c>
      <c r="M317" s="660">
        <v>327.78</v>
      </c>
      <c r="N317" s="663">
        <v>3</v>
      </c>
      <c r="O317" s="663">
        <v>983.33</v>
      </c>
      <c r="P317" s="676">
        <v>1.0309242683261039E-2</v>
      </c>
      <c r="Q317" s="664">
        <v>327.7766666666667</v>
      </c>
    </row>
    <row r="318" spans="1:17" ht="14.4" customHeight="1" x14ac:dyDescent="0.3">
      <c r="A318" s="659" t="s">
        <v>3340</v>
      </c>
      <c r="B318" s="660" t="s">
        <v>3216</v>
      </c>
      <c r="C318" s="660" t="s">
        <v>1756</v>
      </c>
      <c r="D318" s="660" t="s">
        <v>3330</v>
      </c>
      <c r="E318" s="660" t="s">
        <v>3331</v>
      </c>
      <c r="F318" s="663"/>
      <c r="G318" s="663"/>
      <c r="H318" s="660"/>
      <c r="I318" s="660"/>
      <c r="J318" s="663"/>
      <c r="K318" s="663"/>
      <c r="L318" s="660"/>
      <c r="M318" s="660"/>
      <c r="N318" s="663">
        <v>2</v>
      </c>
      <c r="O318" s="663">
        <v>1666.67</v>
      </c>
      <c r="P318" s="676"/>
      <c r="Q318" s="664">
        <v>833.33500000000004</v>
      </c>
    </row>
    <row r="319" spans="1:17" ht="14.4" customHeight="1" x14ac:dyDescent="0.3">
      <c r="A319" s="659" t="s">
        <v>3340</v>
      </c>
      <c r="B319" s="660" t="s">
        <v>3216</v>
      </c>
      <c r="C319" s="660" t="s">
        <v>1757</v>
      </c>
      <c r="D319" s="660" t="s">
        <v>3247</v>
      </c>
      <c r="E319" s="660" t="s">
        <v>3248</v>
      </c>
      <c r="F319" s="663">
        <v>39</v>
      </c>
      <c r="G319" s="663">
        <v>3033.34</v>
      </c>
      <c r="H319" s="660">
        <v>1</v>
      </c>
      <c r="I319" s="660">
        <v>77.777948717948718</v>
      </c>
      <c r="J319" s="663">
        <v>16</v>
      </c>
      <c r="K319" s="663">
        <v>1244.45</v>
      </c>
      <c r="L319" s="660">
        <v>0.41025734009375803</v>
      </c>
      <c r="M319" s="660">
        <v>77.778125000000003</v>
      </c>
      <c r="N319" s="663">
        <v>10</v>
      </c>
      <c r="O319" s="663">
        <v>777.78</v>
      </c>
      <c r="P319" s="676">
        <v>0.25641042547159237</v>
      </c>
      <c r="Q319" s="664">
        <v>77.777999999999992</v>
      </c>
    </row>
    <row r="320" spans="1:17" ht="14.4" customHeight="1" x14ac:dyDescent="0.3">
      <c r="A320" s="659" t="s">
        <v>3340</v>
      </c>
      <c r="B320" s="660" t="s">
        <v>3216</v>
      </c>
      <c r="C320" s="660" t="s">
        <v>1757</v>
      </c>
      <c r="D320" s="660" t="s">
        <v>3253</v>
      </c>
      <c r="E320" s="660" t="s">
        <v>3254</v>
      </c>
      <c r="F320" s="663">
        <v>341</v>
      </c>
      <c r="G320" s="663">
        <v>37888.9</v>
      </c>
      <c r="H320" s="660">
        <v>1</v>
      </c>
      <c r="I320" s="660">
        <v>111.11114369501466</v>
      </c>
      <c r="J320" s="663">
        <v>183</v>
      </c>
      <c r="K320" s="663">
        <v>20333.329999999998</v>
      </c>
      <c r="L320" s="660">
        <v>0.53665664614174591</v>
      </c>
      <c r="M320" s="660">
        <v>111.11109289617485</v>
      </c>
      <c r="N320" s="663">
        <v>84</v>
      </c>
      <c r="O320" s="663">
        <v>9333.33</v>
      </c>
      <c r="P320" s="676">
        <v>0.24633415063514644</v>
      </c>
      <c r="Q320" s="664">
        <v>111.11107142857142</v>
      </c>
    </row>
    <row r="321" spans="1:17" ht="14.4" customHeight="1" x14ac:dyDescent="0.3">
      <c r="A321" s="659" t="s">
        <v>3340</v>
      </c>
      <c r="B321" s="660" t="s">
        <v>3216</v>
      </c>
      <c r="C321" s="660" t="s">
        <v>1757</v>
      </c>
      <c r="D321" s="660" t="s">
        <v>3261</v>
      </c>
      <c r="E321" s="660" t="s">
        <v>3262</v>
      </c>
      <c r="F321" s="663">
        <v>235</v>
      </c>
      <c r="G321" s="663">
        <v>43866.65</v>
      </c>
      <c r="H321" s="660">
        <v>1</v>
      </c>
      <c r="I321" s="660">
        <v>186.66659574468085</v>
      </c>
      <c r="J321" s="663">
        <v>122</v>
      </c>
      <c r="K321" s="663">
        <v>22773.329999999994</v>
      </c>
      <c r="L321" s="660">
        <v>0.51914905742745332</v>
      </c>
      <c r="M321" s="660">
        <v>186.66663934426225</v>
      </c>
      <c r="N321" s="663">
        <v>66</v>
      </c>
      <c r="O321" s="663">
        <v>12320</v>
      </c>
      <c r="P321" s="676">
        <v>0.28085117053615899</v>
      </c>
      <c r="Q321" s="664">
        <v>186.66666666666666</v>
      </c>
    </row>
    <row r="322" spans="1:17" ht="14.4" customHeight="1" x14ac:dyDescent="0.3">
      <c r="A322" s="659" t="s">
        <v>3340</v>
      </c>
      <c r="B322" s="660" t="s">
        <v>3216</v>
      </c>
      <c r="C322" s="660" t="s">
        <v>1757</v>
      </c>
      <c r="D322" s="660" t="s">
        <v>3263</v>
      </c>
      <c r="E322" s="660" t="s">
        <v>3264</v>
      </c>
      <c r="F322" s="663">
        <v>11</v>
      </c>
      <c r="G322" s="663">
        <v>6416.66</v>
      </c>
      <c r="H322" s="660">
        <v>1</v>
      </c>
      <c r="I322" s="660">
        <v>583.33272727272731</v>
      </c>
      <c r="J322" s="663">
        <v>7</v>
      </c>
      <c r="K322" s="663">
        <v>4083.33</v>
      </c>
      <c r="L322" s="660">
        <v>0.63636377804028887</v>
      </c>
      <c r="M322" s="660">
        <v>583.33285714285716</v>
      </c>
      <c r="N322" s="663">
        <v>3</v>
      </c>
      <c r="O322" s="663">
        <v>1750</v>
      </c>
      <c r="P322" s="676">
        <v>0.27272755608057775</v>
      </c>
      <c r="Q322" s="664">
        <v>583.33333333333337</v>
      </c>
    </row>
    <row r="323" spans="1:17" ht="14.4" customHeight="1" x14ac:dyDescent="0.3">
      <c r="A323" s="659" t="s">
        <v>3340</v>
      </c>
      <c r="B323" s="660" t="s">
        <v>3216</v>
      </c>
      <c r="C323" s="660" t="s">
        <v>1757</v>
      </c>
      <c r="D323" s="660" t="s">
        <v>3265</v>
      </c>
      <c r="E323" s="660" t="s">
        <v>3266</v>
      </c>
      <c r="F323" s="663">
        <v>9</v>
      </c>
      <c r="G323" s="663">
        <v>4199.99</v>
      </c>
      <c r="H323" s="660">
        <v>1</v>
      </c>
      <c r="I323" s="660">
        <v>466.66555555555556</v>
      </c>
      <c r="J323" s="663">
        <v>5</v>
      </c>
      <c r="K323" s="663">
        <v>2333.33</v>
      </c>
      <c r="L323" s="660">
        <v>0.55555608465734441</v>
      </c>
      <c r="M323" s="660">
        <v>466.666</v>
      </c>
      <c r="N323" s="663">
        <v>6</v>
      </c>
      <c r="O323" s="663">
        <v>2800</v>
      </c>
      <c r="P323" s="676">
        <v>0.66666825397203333</v>
      </c>
      <c r="Q323" s="664">
        <v>466.66666666666669</v>
      </c>
    </row>
    <row r="324" spans="1:17" ht="14.4" customHeight="1" x14ac:dyDescent="0.3">
      <c r="A324" s="659" t="s">
        <v>3340</v>
      </c>
      <c r="B324" s="660" t="s">
        <v>3216</v>
      </c>
      <c r="C324" s="660" t="s">
        <v>1757</v>
      </c>
      <c r="D324" s="660" t="s">
        <v>3270</v>
      </c>
      <c r="E324" s="660" t="s">
        <v>3271</v>
      </c>
      <c r="F324" s="663">
        <v>169</v>
      </c>
      <c r="G324" s="663">
        <v>8450</v>
      </c>
      <c r="H324" s="660">
        <v>1</v>
      </c>
      <c r="I324" s="660">
        <v>50</v>
      </c>
      <c r="J324" s="663">
        <v>82</v>
      </c>
      <c r="K324" s="663">
        <v>4100</v>
      </c>
      <c r="L324" s="660">
        <v>0.48520710059171596</v>
      </c>
      <c r="M324" s="660">
        <v>50</v>
      </c>
      <c r="N324" s="663">
        <v>13</v>
      </c>
      <c r="O324" s="663">
        <v>650</v>
      </c>
      <c r="P324" s="676">
        <v>7.6923076923076927E-2</v>
      </c>
      <c r="Q324" s="664">
        <v>50</v>
      </c>
    </row>
    <row r="325" spans="1:17" ht="14.4" customHeight="1" x14ac:dyDescent="0.3">
      <c r="A325" s="659" t="s">
        <v>3340</v>
      </c>
      <c r="B325" s="660" t="s">
        <v>3216</v>
      </c>
      <c r="C325" s="660" t="s">
        <v>1757</v>
      </c>
      <c r="D325" s="660" t="s">
        <v>3282</v>
      </c>
      <c r="E325" s="660" t="s">
        <v>3283</v>
      </c>
      <c r="F325" s="663">
        <v>21</v>
      </c>
      <c r="G325" s="663">
        <v>0</v>
      </c>
      <c r="H325" s="660"/>
      <c r="I325" s="660">
        <v>0</v>
      </c>
      <c r="J325" s="663">
        <v>22</v>
      </c>
      <c r="K325" s="663">
        <v>0</v>
      </c>
      <c r="L325" s="660"/>
      <c r="M325" s="660">
        <v>0</v>
      </c>
      <c r="N325" s="663">
        <v>12</v>
      </c>
      <c r="O325" s="663">
        <v>0</v>
      </c>
      <c r="P325" s="676"/>
      <c r="Q325" s="664">
        <v>0</v>
      </c>
    </row>
    <row r="326" spans="1:17" ht="14.4" customHeight="1" x14ac:dyDescent="0.3">
      <c r="A326" s="659" t="s">
        <v>3340</v>
      </c>
      <c r="B326" s="660" t="s">
        <v>3216</v>
      </c>
      <c r="C326" s="660" t="s">
        <v>1757</v>
      </c>
      <c r="D326" s="660" t="s">
        <v>3296</v>
      </c>
      <c r="E326" s="660" t="s">
        <v>3297</v>
      </c>
      <c r="F326" s="663">
        <v>719</v>
      </c>
      <c r="G326" s="663">
        <v>0</v>
      </c>
      <c r="H326" s="660"/>
      <c r="I326" s="660">
        <v>0</v>
      </c>
      <c r="J326" s="663">
        <v>387</v>
      </c>
      <c r="K326" s="663">
        <v>0</v>
      </c>
      <c r="L326" s="660"/>
      <c r="M326" s="660">
        <v>0</v>
      </c>
      <c r="N326" s="663">
        <v>140</v>
      </c>
      <c r="O326" s="663">
        <v>0</v>
      </c>
      <c r="P326" s="676"/>
      <c r="Q326" s="664">
        <v>0</v>
      </c>
    </row>
    <row r="327" spans="1:17" ht="14.4" customHeight="1" x14ac:dyDescent="0.3">
      <c r="A327" s="659" t="s">
        <v>3340</v>
      </c>
      <c r="B327" s="660" t="s">
        <v>3216</v>
      </c>
      <c r="C327" s="660" t="s">
        <v>1757</v>
      </c>
      <c r="D327" s="660" t="s">
        <v>3298</v>
      </c>
      <c r="E327" s="660" t="s">
        <v>3299</v>
      </c>
      <c r="F327" s="663">
        <v>1</v>
      </c>
      <c r="G327" s="663">
        <v>58.89</v>
      </c>
      <c r="H327" s="660">
        <v>1</v>
      </c>
      <c r="I327" s="660">
        <v>58.89</v>
      </c>
      <c r="J327" s="663"/>
      <c r="K327" s="663"/>
      <c r="L327" s="660"/>
      <c r="M327" s="660"/>
      <c r="N327" s="663"/>
      <c r="O327" s="663"/>
      <c r="P327" s="676"/>
      <c r="Q327" s="664"/>
    </row>
    <row r="328" spans="1:17" ht="14.4" customHeight="1" x14ac:dyDescent="0.3">
      <c r="A328" s="659" t="s">
        <v>3340</v>
      </c>
      <c r="B328" s="660" t="s">
        <v>3216</v>
      </c>
      <c r="C328" s="660" t="s">
        <v>1757</v>
      </c>
      <c r="D328" s="660" t="s">
        <v>3300</v>
      </c>
      <c r="E328" s="660" t="s">
        <v>3301</v>
      </c>
      <c r="F328" s="663">
        <v>1</v>
      </c>
      <c r="G328" s="663">
        <v>77.78</v>
      </c>
      <c r="H328" s="660">
        <v>1</v>
      </c>
      <c r="I328" s="660">
        <v>77.78</v>
      </c>
      <c r="J328" s="663"/>
      <c r="K328" s="663"/>
      <c r="L328" s="660"/>
      <c r="M328" s="660"/>
      <c r="N328" s="663"/>
      <c r="O328" s="663"/>
      <c r="P328" s="676"/>
      <c r="Q328" s="664"/>
    </row>
    <row r="329" spans="1:17" ht="14.4" customHeight="1" x14ac:dyDescent="0.3">
      <c r="A329" s="659" t="s">
        <v>3340</v>
      </c>
      <c r="B329" s="660" t="s">
        <v>3216</v>
      </c>
      <c r="C329" s="660" t="s">
        <v>1757</v>
      </c>
      <c r="D329" s="660" t="s">
        <v>3306</v>
      </c>
      <c r="E329" s="660" t="s">
        <v>3307</v>
      </c>
      <c r="F329" s="663">
        <v>193</v>
      </c>
      <c r="G329" s="663">
        <v>17155.54</v>
      </c>
      <c r="H329" s="660">
        <v>1</v>
      </c>
      <c r="I329" s="660">
        <v>88.888808290155438</v>
      </c>
      <c r="J329" s="663">
        <v>115</v>
      </c>
      <c r="K329" s="663">
        <v>10222.230000000001</v>
      </c>
      <c r="L329" s="660">
        <v>0.59585591593153009</v>
      </c>
      <c r="M329" s="660">
        <v>88.888956521739146</v>
      </c>
      <c r="N329" s="663">
        <v>45</v>
      </c>
      <c r="O329" s="663">
        <v>4000.0099999999998</v>
      </c>
      <c r="P329" s="676">
        <v>0.2331614160790042</v>
      </c>
      <c r="Q329" s="664">
        <v>88.889111111111106</v>
      </c>
    </row>
    <row r="330" spans="1:17" ht="14.4" customHeight="1" x14ac:dyDescent="0.3">
      <c r="A330" s="659" t="s">
        <v>3340</v>
      </c>
      <c r="B330" s="660" t="s">
        <v>3216</v>
      </c>
      <c r="C330" s="660" t="s">
        <v>1757</v>
      </c>
      <c r="D330" s="660" t="s">
        <v>3310</v>
      </c>
      <c r="E330" s="660" t="s">
        <v>3311</v>
      </c>
      <c r="F330" s="663">
        <v>69</v>
      </c>
      <c r="G330" s="663">
        <v>6670</v>
      </c>
      <c r="H330" s="660">
        <v>1</v>
      </c>
      <c r="I330" s="660">
        <v>96.666666666666671</v>
      </c>
      <c r="J330" s="663">
        <v>30</v>
      </c>
      <c r="K330" s="663">
        <v>2900</v>
      </c>
      <c r="L330" s="660">
        <v>0.43478260869565216</v>
      </c>
      <c r="M330" s="660">
        <v>96.666666666666671</v>
      </c>
      <c r="N330" s="663">
        <v>10</v>
      </c>
      <c r="O330" s="663">
        <v>966.67</v>
      </c>
      <c r="P330" s="676">
        <v>0.14492803598200898</v>
      </c>
      <c r="Q330" s="664">
        <v>96.667000000000002</v>
      </c>
    </row>
    <row r="331" spans="1:17" ht="14.4" customHeight="1" x14ac:dyDescent="0.3">
      <c r="A331" s="659" t="s">
        <v>3340</v>
      </c>
      <c r="B331" s="660" t="s">
        <v>3216</v>
      </c>
      <c r="C331" s="660" t="s">
        <v>1757</v>
      </c>
      <c r="D331" s="660" t="s">
        <v>3322</v>
      </c>
      <c r="E331" s="660" t="s">
        <v>3323</v>
      </c>
      <c r="F331" s="663">
        <v>1</v>
      </c>
      <c r="G331" s="663">
        <v>1283.33</v>
      </c>
      <c r="H331" s="660">
        <v>1</v>
      </c>
      <c r="I331" s="660">
        <v>1283.33</v>
      </c>
      <c r="J331" s="663"/>
      <c r="K331" s="663"/>
      <c r="L331" s="660"/>
      <c r="M331" s="660"/>
      <c r="N331" s="663"/>
      <c r="O331" s="663"/>
      <c r="P331" s="676"/>
      <c r="Q331" s="664"/>
    </row>
    <row r="332" spans="1:17" ht="14.4" customHeight="1" x14ac:dyDescent="0.3">
      <c r="A332" s="659" t="s">
        <v>3340</v>
      </c>
      <c r="B332" s="660" t="s">
        <v>3216</v>
      </c>
      <c r="C332" s="660" t="s">
        <v>1757</v>
      </c>
      <c r="D332" s="660" t="s">
        <v>3326</v>
      </c>
      <c r="E332" s="660" t="s">
        <v>3327</v>
      </c>
      <c r="F332" s="663">
        <v>37</v>
      </c>
      <c r="G332" s="663">
        <v>4316.67</v>
      </c>
      <c r="H332" s="660">
        <v>1</v>
      </c>
      <c r="I332" s="660">
        <v>116.66675675675675</v>
      </c>
      <c r="J332" s="663">
        <v>27</v>
      </c>
      <c r="K332" s="663">
        <v>3150</v>
      </c>
      <c r="L332" s="660">
        <v>0.72972916623230411</v>
      </c>
      <c r="M332" s="660">
        <v>116.66666666666667</v>
      </c>
      <c r="N332" s="663">
        <v>7</v>
      </c>
      <c r="O332" s="663">
        <v>816.67</v>
      </c>
      <c r="P332" s="676">
        <v>0.18918981529743992</v>
      </c>
      <c r="Q332" s="664">
        <v>116.66714285714285</v>
      </c>
    </row>
    <row r="333" spans="1:17" ht="14.4" customHeight="1" x14ac:dyDescent="0.3">
      <c r="A333" s="659" t="s">
        <v>3340</v>
      </c>
      <c r="B333" s="660" t="s">
        <v>3216</v>
      </c>
      <c r="C333" s="660" t="s">
        <v>1757</v>
      </c>
      <c r="D333" s="660" t="s">
        <v>3217</v>
      </c>
      <c r="E333" s="660" t="s">
        <v>3218</v>
      </c>
      <c r="F333" s="663">
        <v>760</v>
      </c>
      <c r="G333" s="663">
        <v>249111.11</v>
      </c>
      <c r="H333" s="660">
        <v>1</v>
      </c>
      <c r="I333" s="660">
        <v>327.77777631578948</v>
      </c>
      <c r="J333" s="663">
        <v>419</v>
      </c>
      <c r="K333" s="663">
        <v>137338.89000000001</v>
      </c>
      <c r="L333" s="660">
        <v>0.55131579639302331</v>
      </c>
      <c r="M333" s="660">
        <v>327.77778042959432</v>
      </c>
      <c r="N333" s="663">
        <v>159</v>
      </c>
      <c r="O333" s="663">
        <v>52116.67</v>
      </c>
      <c r="P333" s="676">
        <v>0.20921054062984185</v>
      </c>
      <c r="Q333" s="664">
        <v>327.77779874213837</v>
      </c>
    </row>
    <row r="334" spans="1:17" ht="14.4" customHeight="1" x14ac:dyDescent="0.3">
      <c r="A334" s="659" t="s">
        <v>3340</v>
      </c>
      <c r="B334" s="660" t="s">
        <v>3216</v>
      </c>
      <c r="C334" s="660" t="s">
        <v>1758</v>
      </c>
      <c r="D334" s="660" t="s">
        <v>3247</v>
      </c>
      <c r="E334" s="660" t="s">
        <v>3248</v>
      </c>
      <c r="F334" s="663">
        <v>25</v>
      </c>
      <c r="G334" s="663">
        <v>1944.4499999999998</v>
      </c>
      <c r="H334" s="660">
        <v>1</v>
      </c>
      <c r="I334" s="660">
        <v>77.777999999999992</v>
      </c>
      <c r="J334" s="663">
        <v>11</v>
      </c>
      <c r="K334" s="663">
        <v>855.56</v>
      </c>
      <c r="L334" s="660">
        <v>0.44000102856848983</v>
      </c>
      <c r="M334" s="660">
        <v>77.778181818181807</v>
      </c>
      <c r="N334" s="663">
        <v>15</v>
      </c>
      <c r="O334" s="663">
        <v>1166.67</v>
      </c>
      <c r="P334" s="676">
        <v>0.60000000000000009</v>
      </c>
      <c r="Q334" s="664">
        <v>77.778000000000006</v>
      </c>
    </row>
    <row r="335" spans="1:17" ht="14.4" customHeight="1" x14ac:dyDescent="0.3">
      <c r="A335" s="659" t="s">
        <v>3340</v>
      </c>
      <c r="B335" s="660" t="s">
        <v>3216</v>
      </c>
      <c r="C335" s="660" t="s">
        <v>1758</v>
      </c>
      <c r="D335" s="660" t="s">
        <v>3253</v>
      </c>
      <c r="E335" s="660" t="s">
        <v>3254</v>
      </c>
      <c r="F335" s="663">
        <v>147</v>
      </c>
      <c r="G335" s="663">
        <v>16333.31</v>
      </c>
      <c r="H335" s="660">
        <v>1</v>
      </c>
      <c r="I335" s="660">
        <v>111.11095238095238</v>
      </c>
      <c r="J335" s="663">
        <v>135</v>
      </c>
      <c r="K335" s="663">
        <v>14999.989999999998</v>
      </c>
      <c r="L335" s="660">
        <v>0.9183680466482298</v>
      </c>
      <c r="M335" s="660">
        <v>111.11103703703702</v>
      </c>
      <c r="N335" s="663">
        <v>125</v>
      </c>
      <c r="O335" s="663">
        <v>13888.880000000001</v>
      </c>
      <c r="P335" s="676">
        <v>0.85034080660931566</v>
      </c>
      <c r="Q335" s="664">
        <v>111.11104</v>
      </c>
    </row>
    <row r="336" spans="1:17" ht="14.4" customHeight="1" x14ac:dyDescent="0.3">
      <c r="A336" s="659" t="s">
        <v>3340</v>
      </c>
      <c r="B336" s="660" t="s">
        <v>3216</v>
      </c>
      <c r="C336" s="660" t="s">
        <v>1758</v>
      </c>
      <c r="D336" s="660" t="s">
        <v>3261</v>
      </c>
      <c r="E336" s="660" t="s">
        <v>3262</v>
      </c>
      <c r="F336" s="663">
        <v>19</v>
      </c>
      <c r="G336" s="663">
        <v>3546.67</v>
      </c>
      <c r="H336" s="660">
        <v>1</v>
      </c>
      <c r="I336" s="660">
        <v>186.66684210526316</v>
      </c>
      <c r="J336" s="663">
        <v>12</v>
      </c>
      <c r="K336" s="663">
        <v>2240</v>
      </c>
      <c r="L336" s="660">
        <v>0.6315783537797427</v>
      </c>
      <c r="M336" s="660">
        <v>186.66666666666666</v>
      </c>
      <c r="N336" s="663">
        <v>11</v>
      </c>
      <c r="O336" s="663">
        <v>2053.33</v>
      </c>
      <c r="P336" s="676">
        <v>0.57894588444935668</v>
      </c>
      <c r="Q336" s="664">
        <v>186.66636363636363</v>
      </c>
    </row>
    <row r="337" spans="1:17" ht="14.4" customHeight="1" x14ac:dyDescent="0.3">
      <c r="A337" s="659" t="s">
        <v>3340</v>
      </c>
      <c r="B337" s="660" t="s">
        <v>3216</v>
      </c>
      <c r="C337" s="660" t="s">
        <v>1758</v>
      </c>
      <c r="D337" s="660" t="s">
        <v>3263</v>
      </c>
      <c r="E337" s="660" t="s">
        <v>3264</v>
      </c>
      <c r="F337" s="663">
        <v>111</v>
      </c>
      <c r="G337" s="663">
        <v>64750.009999999995</v>
      </c>
      <c r="H337" s="660">
        <v>1</v>
      </c>
      <c r="I337" s="660">
        <v>583.33342342342337</v>
      </c>
      <c r="J337" s="663">
        <v>76</v>
      </c>
      <c r="K337" s="663">
        <v>44333.32</v>
      </c>
      <c r="L337" s="660">
        <v>0.68468437302171847</v>
      </c>
      <c r="M337" s="660">
        <v>583.33315789473681</v>
      </c>
      <c r="N337" s="663">
        <v>73</v>
      </c>
      <c r="O337" s="663">
        <v>42583.33</v>
      </c>
      <c r="P337" s="676">
        <v>0.65765750460887973</v>
      </c>
      <c r="Q337" s="664">
        <v>583.33328767123294</v>
      </c>
    </row>
    <row r="338" spans="1:17" ht="14.4" customHeight="1" x14ac:dyDescent="0.3">
      <c r="A338" s="659" t="s">
        <v>3340</v>
      </c>
      <c r="B338" s="660" t="s">
        <v>3216</v>
      </c>
      <c r="C338" s="660" t="s">
        <v>1758</v>
      </c>
      <c r="D338" s="660" t="s">
        <v>3265</v>
      </c>
      <c r="E338" s="660" t="s">
        <v>3266</v>
      </c>
      <c r="F338" s="663">
        <v>6</v>
      </c>
      <c r="G338" s="663">
        <v>2800</v>
      </c>
      <c r="H338" s="660">
        <v>1</v>
      </c>
      <c r="I338" s="660">
        <v>466.66666666666669</v>
      </c>
      <c r="J338" s="663">
        <v>11</v>
      </c>
      <c r="K338" s="663">
        <v>5133.33</v>
      </c>
      <c r="L338" s="660">
        <v>1.8333321428571427</v>
      </c>
      <c r="M338" s="660">
        <v>466.66636363636366</v>
      </c>
      <c r="N338" s="663">
        <v>15</v>
      </c>
      <c r="O338" s="663">
        <v>7000</v>
      </c>
      <c r="P338" s="676">
        <v>2.5</v>
      </c>
      <c r="Q338" s="664">
        <v>466.66666666666669</v>
      </c>
    </row>
    <row r="339" spans="1:17" ht="14.4" customHeight="1" x14ac:dyDescent="0.3">
      <c r="A339" s="659" t="s">
        <v>3340</v>
      </c>
      <c r="B339" s="660" t="s">
        <v>3216</v>
      </c>
      <c r="C339" s="660" t="s">
        <v>1758</v>
      </c>
      <c r="D339" s="660" t="s">
        <v>3267</v>
      </c>
      <c r="E339" s="660" t="s">
        <v>3266</v>
      </c>
      <c r="F339" s="663">
        <v>1</v>
      </c>
      <c r="G339" s="663">
        <v>1000</v>
      </c>
      <c r="H339" s="660">
        <v>1</v>
      </c>
      <c r="I339" s="660">
        <v>1000</v>
      </c>
      <c r="J339" s="663">
        <v>1</v>
      </c>
      <c r="K339" s="663">
        <v>1000</v>
      </c>
      <c r="L339" s="660">
        <v>1</v>
      </c>
      <c r="M339" s="660">
        <v>1000</v>
      </c>
      <c r="N339" s="663"/>
      <c r="O339" s="663"/>
      <c r="P339" s="676"/>
      <c r="Q339" s="664"/>
    </row>
    <row r="340" spans="1:17" ht="14.4" customHeight="1" x14ac:dyDescent="0.3">
      <c r="A340" s="659" t="s">
        <v>3340</v>
      </c>
      <c r="B340" s="660" t="s">
        <v>3216</v>
      </c>
      <c r="C340" s="660" t="s">
        <v>1758</v>
      </c>
      <c r="D340" s="660" t="s">
        <v>3270</v>
      </c>
      <c r="E340" s="660" t="s">
        <v>3271</v>
      </c>
      <c r="F340" s="663">
        <v>249</v>
      </c>
      <c r="G340" s="663">
        <v>12450</v>
      </c>
      <c r="H340" s="660">
        <v>1</v>
      </c>
      <c r="I340" s="660">
        <v>50</v>
      </c>
      <c r="J340" s="663">
        <v>227</v>
      </c>
      <c r="K340" s="663">
        <v>11350</v>
      </c>
      <c r="L340" s="660">
        <v>0.91164658634538154</v>
      </c>
      <c r="M340" s="660">
        <v>50</v>
      </c>
      <c r="N340" s="663">
        <v>174</v>
      </c>
      <c r="O340" s="663">
        <v>8700</v>
      </c>
      <c r="P340" s="676">
        <v>0.6987951807228916</v>
      </c>
      <c r="Q340" s="664">
        <v>50</v>
      </c>
    </row>
    <row r="341" spans="1:17" ht="14.4" customHeight="1" x14ac:dyDescent="0.3">
      <c r="A341" s="659" t="s">
        <v>3340</v>
      </c>
      <c r="B341" s="660" t="s">
        <v>3216</v>
      </c>
      <c r="C341" s="660" t="s">
        <v>1758</v>
      </c>
      <c r="D341" s="660" t="s">
        <v>3282</v>
      </c>
      <c r="E341" s="660" t="s">
        <v>3283</v>
      </c>
      <c r="F341" s="663">
        <v>4</v>
      </c>
      <c r="G341" s="663">
        <v>0</v>
      </c>
      <c r="H341" s="660"/>
      <c r="I341" s="660">
        <v>0</v>
      </c>
      <c r="J341" s="663">
        <v>17</v>
      </c>
      <c r="K341" s="663">
        <v>0</v>
      </c>
      <c r="L341" s="660"/>
      <c r="M341" s="660">
        <v>0</v>
      </c>
      <c r="N341" s="663">
        <v>13</v>
      </c>
      <c r="O341" s="663">
        <v>0</v>
      </c>
      <c r="P341" s="676"/>
      <c r="Q341" s="664">
        <v>0</v>
      </c>
    </row>
    <row r="342" spans="1:17" ht="14.4" customHeight="1" x14ac:dyDescent="0.3">
      <c r="A342" s="659" t="s">
        <v>3340</v>
      </c>
      <c r="B342" s="660" t="s">
        <v>3216</v>
      </c>
      <c r="C342" s="660" t="s">
        <v>1758</v>
      </c>
      <c r="D342" s="660" t="s">
        <v>3296</v>
      </c>
      <c r="E342" s="660" t="s">
        <v>3297</v>
      </c>
      <c r="F342" s="663">
        <v>835</v>
      </c>
      <c r="G342" s="663">
        <v>0</v>
      </c>
      <c r="H342" s="660"/>
      <c r="I342" s="660">
        <v>0</v>
      </c>
      <c r="J342" s="663">
        <v>755</v>
      </c>
      <c r="K342" s="663">
        <v>0</v>
      </c>
      <c r="L342" s="660"/>
      <c r="M342" s="660">
        <v>0</v>
      </c>
      <c r="N342" s="663">
        <v>809</v>
      </c>
      <c r="O342" s="663">
        <v>0</v>
      </c>
      <c r="P342" s="676"/>
      <c r="Q342" s="664">
        <v>0</v>
      </c>
    </row>
    <row r="343" spans="1:17" ht="14.4" customHeight="1" x14ac:dyDescent="0.3">
      <c r="A343" s="659" t="s">
        <v>3340</v>
      </c>
      <c r="B343" s="660" t="s">
        <v>3216</v>
      </c>
      <c r="C343" s="660" t="s">
        <v>1758</v>
      </c>
      <c r="D343" s="660" t="s">
        <v>3306</v>
      </c>
      <c r="E343" s="660" t="s">
        <v>3307</v>
      </c>
      <c r="F343" s="663">
        <v>211</v>
      </c>
      <c r="G343" s="663">
        <v>18755.55</v>
      </c>
      <c r="H343" s="660">
        <v>1</v>
      </c>
      <c r="I343" s="660">
        <v>88.888862559241701</v>
      </c>
      <c r="J343" s="663">
        <v>147</v>
      </c>
      <c r="K343" s="663">
        <v>13066.68</v>
      </c>
      <c r="L343" s="660">
        <v>0.69668338171901123</v>
      </c>
      <c r="M343" s="660">
        <v>88.88897959183673</v>
      </c>
      <c r="N343" s="663">
        <v>145</v>
      </c>
      <c r="O343" s="663">
        <v>12888.899999999998</v>
      </c>
      <c r="P343" s="676">
        <v>0.6872045874421171</v>
      </c>
      <c r="Q343" s="664">
        <v>88.88896551724136</v>
      </c>
    </row>
    <row r="344" spans="1:17" ht="14.4" customHeight="1" x14ac:dyDescent="0.3">
      <c r="A344" s="659" t="s">
        <v>3340</v>
      </c>
      <c r="B344" s="660" t="s">
        <v>3216</v>
      </c>
      <c r="C344" s="660" t="s">
        <v>1758</v>
      </c>
      <c r="D344" s="660" t="s">
        <v>3310</v>
      </c>
      <c r="E344" s="660" t="s">
        <v>3311</v>
      </c>
      <c r="F344" s="663">
        <v>47</v>
      </c>
      <c r="G344" s="663">
        <v>4543.33</v>
      </c>
      <c r="H344" s="660">
        <v>1</v>
      </c>
      <c r="I344" s="660">
        <v>96.666595744680848</v>
      </c>
      <c r="J344" s="663">
        <v>38</v>
      </c>
      <c r="K344" s="663">
        <v>3673.33</v>
      </c>
      <c r="L344" s="660">
        <v>0.80851049780667483</v>
      </c>
      <c r="M344" s="660">
        <v>96.666578947368421</v>
      </c>
      <c r="N344" s="663">
        <v>35</v>
      </c>
      <c r="O344" s="663">
        <v>3383.34</v>
      </c>
      <c r="P344" s="676">
        <v>0.74468286477099399</v>
      </c>
      <c r="Q344" s="664">
        <v>96.666857142857154</v>
      </c>
    </row>
    <row r="345" spans="1:17" ht="14.4" customHeight="1" x14ac:dyDescent="0.3">
      <c r="A345" s="659" t="s">
        <v>3340</v>
      </c>
      <c r="B345" s="660" t="s">
        <v>3216</v>
      </c>
      <c r="C345" s="660" t="s">
        <v>1758</v>
      </c>
      <c r="D345" s="660" t="s">
        <v>3312</v>
      </c>
      <c r="E345" s="660" t="s">
        <v>3313</v>
      </c>
      <c r="F345" s="663"/>
      <c r="G345" s="663"/>
      <c r="H345" s="660"/>
      <c r="I345" s="660"/>
      <c r="J345" s="663"/>
      <c r="K345" s="663"/>
      <c r="L345" s="660"/>
      <c r="M345" s="660"/>
      <c r="N345" s="663">
        <v>1</v>
      </c>
      <c r="O345" s="663">
        <v>333.33</v>
      </c>
      <c r="P345" s="676"/>
      <c r="Q345" s="664">
        <v>333.33</v>
      </c>
    </row>
    <row r="346" spans="1:17" ht="14.4" customHeight="1" x14ac:dyDescent="0.3">
      <c r="A346" s="659" t="s">
        <v>3340</v>
      </c>
      <c r="B346" s="660" t="s">
        <v>3216</v>
      </c>
      <c r="C346" s="660" t="s">
        <v>1758</v>
      </c>
      <c r="D346" s="660" t="s">
        <v>3322</v>
      </c>
      <c r="E346" s="660" t="s">
        <v>3323</v>
      </c>
      <c r="F346" s="663"/>
      <c r="G346" s="663"/>
      <c r="H346" s="660"/>
      <c r="I346" s="660"/>
      <c r="J346" s="663">
        <v>1</v>
      </c>
      <c r="K346" s="663">
        <v>1283.33</v>
      </c>
      <c r="L346" s="660"/>
      <c r="M346" s="660">
        <v>1283.33</v>
      </c>
      <c r="N346" s="663"/>
      <c r="O346" s="663"/>
      <c r="P346" s="676"/>
      <c r="Q346" s="664"/>
    </row>
    <row r="347" spans="1:17" ht="14.4" customHeight="1" x14ac:dyDescent="0.3">
      <c r="A347" s="659" t="s">
        <v>3340</v>
      </c>
      <c r="B347" s="660" t="s">
        <v>3216</v>
      </c>
      <c r="C347" s="660" t="s">
        <v>1758</v>
      </c>
      <c r="D347" s="660" t="s">
        <v>3326</v>
      </c>
      <c r="E347" s="660" t="s">
        <v>3327</v>
      </c>
      <c r="F347" s="663">
        <v>66</v>
      </c>
      <c r="G347" s="663">
        <v>7700</v>
      </c>
      <c r="H347" s="660">
        <v>1</v>
      </c>
      <c r="I347" s="660">
        <v>116.66666666666667</v>
      </c>
      <c r="J347" s="663">
        <v>76</v>
      </c>
      <c r="K347" s="663">
        <v>8866.68</v>
      </c>
      <c r="L347" s="660">
        <v>1.1515168831168832</v>
      </c>
      <c r="M347" s="660">
        <v>116.66684210526316</v>
      </c>
      <c r="N347" s="663">
        <v>57</v>
      </c>
      <c r="O347" s="663">
        <v>6650.01</v>
      </c>
      <c r="P347" s="676">
        <v>0.86363766233766237</v>
      </c>
      <c r="Q347" s="664">
        <v>116.66684210526316</v>
      </c>
    </row>
    <row r="348" spans="1:17" ht="14.4" customHeight="1" x14ac:dyDescent="0.3">
      <c r="A348" s="659" t="s">
        <v>3340</v>
      </c>
      <c r="B348" s="660" t="s">
        <v>3216</v>
      </c>
      <c r="C348" s="660" t="s">
        <v>1758</v>
      </c>
      <c r="D348" s="660" t="s">
        <v>3217</v>
      </c>
      <c r="E348" s="660" t="s">
        <v>3218</v>
      </c>
      <c r="F348" s="663">
        <v>867</v>
      </c>
      <c r="G348" s="663">
        <v>284183.33</v>
      </c>
      <c r="H348" s="660">
        <v>1</v>
      </c>
      <c r="I348" s="660">
        <v>327.77777393310265</v>
      </c>
      <c r="J348" s="663">
        <v>788</v>
      </c>
      <c r="K348" s="663">
        <v>258288.88</v>
      </c>
      <c r="L348" s="660">
        <v>0.90888117892066356</v>
      </c>
      <c r="M348" s="660">
        <v>327.77776649746193</v>
      </c>
      <c r="N348" s="663">
        <v>832</v>
      </c>
      <c r="O348" s="663">
        <v>272711.11</v>
      </c>
      <c r="P348" s="676">
        <v>0.95963091853417293</v>
      </c>
      <c r="Q348" s="664">
        <v>327.7777764423077</v>
      </c>
    </row>
    <row r="349" spans="1:17" ht="14.4" customHeight="1" x14ac:dyDescent="0.3">
      <c r="A349" s="659" t="s">
        <v>3340</v>
      </c>
      <c r="B349" s="660" t="s">
        <v>3216</v>
      </c>
      <c r="C349" s="660" t="s">
        <v>1759</v>
      </c>
      <c r="D349" s="660" t="s">
        <v>3247</v>
      </c>
      <c r="E349" s="660" t="s">
        <v>3248</v>
      </c>
      <c r="F349" s="663">
        <v>2</v>
      </c>
      <c r="G349" s="663">
        <v>155.56</v>
      </c>
      <c r="H349" s="660">
        <v>1</v>
      </c>
      <c r="I349" s="660">
        <v>77.78</v>
      </c>
      <c r="J349" s="663"/>
      <c r="K349" s="663"/>
      <c r="L349" s="660"/>
      <c r="M349" s="660"/>
      <c r="N349" s="663"/>
      <c r="O349" s="663"/>
      <c r="P349" s="676"/>
      <c r="Q349" s="664"/>
    </row>
    <row r="350" spans="1:17" ht="14.4" customHeight="1" x14ac:dyDescent="0.3">
      <c r="A350" s="659" t="s">
        <v>3340</v>
      </c>
      <c r="B350" s="660" t="s">
        <v>3216</v>
      </c>
      <c r="C350" s="660" t="s">
        <v>1759</v>
      </c>
      <c r="D350" s="660" t="s">
        <v>3253</v>
      </c>
      <c r="E350" s="660" t="s">
        <v>3254</v>
      </c>
      <c r="F350" s="663">
        <v>5</v>
      </c>
      <c r="G350" s="663">
        <v>555.54999999999995</v>
      </c>
      <c r="H350" s="660">
        <v>1</v>
      </c>
      <c r="I350" s="660">
        <v>111.10999999999999</v>
      </c>
      <c r="J350" s="663"/>
      <c r="K350" s="663"/>
      <c r="L350" s="660"/>
      <c r="M350" s="660"/>
      <c r="N350" s="663"/>
      <c r="O350" s="663"/>
      <c r="P350" s="676"/>
      <c r="Q350" s="664"/>
    </row>
    <row r="351" spans="1:17" ht="14.4" customHeight="1" x14ac:dyDescent="0.3">
      <c r="A351" s="659" t="s">
        <v>3340</v>
      </c>
      <c r="B351" s="660" t="s">
        <v>3216</v>
      </c>
      <c r="C351" s="660" t="s">
        <v>1759</v>
      </c>
      <c r="D351" s="660" t="s">
        <v>3261</v>
      </c>
      <c r="E351" s="660" t="s">
        <v>3262</v>
      </c>
      <c r="F351" s="663">
        <v>1</v>
      </c>
      <c r="G351" s="663">
        <v>186.67</v>
      </c>
      <c r="H351" s="660">
        <v>1</v>
      </c>
      <c r="I351" s="660">
        <v>186.67</v>
      </c>
      <c r="J351" s="663"/>
      <c r="K351" s="663"/>
      <c r="L351" s="660"/>
      <c r="M351" s="660"/>
      <c r="N351" s="663"/>
      <c r="O351" s="663"/>
      <c r="P351" s="676"/>
      <c r="Q351" s="664"/>
    </row>
    <row r="352" spans="1:17" ht="14.4" customHeight="1" x14ac:dyDescent="0.3">
      <c r="A352" s="659" t="s">
        <v>3340</v>
      </c>
      <c r="B352" s="660" t="s">
        <v>3216</v>
      </c>
      <c r="C352" s="660" t="s">
        <v>1759</v>
      </c>
      <c r="D352" s="660" t="s">
        <v>3263</v>
      </c>
      <c r="E352" s="660" t="s">
        <v>3264</v>
      </c>
      <c r="F352" s="663">
        <v>2</v>
      </c>
      <c r="G352" s="663">
        <v>1166.6600000000001</v>
      </c>
      <c r="H352" s="660">
        <v>1</v>
      </c>
      <c r="I352" s="660">
        <v>583.33000000000004</v>
      </c>
      <c r="J352" s="663"/>
      <c r="K352" s="663"/>
      <c r="L352" s="660"/>
      <c r="M352" s="660"/>
      <c r="N352" s="663"/>
      <c r="O352" s="663"/>
      <c r="P352" s="676"/>
      <c r="Q352" s="664"/>
    </row>
    <row r="353" spans="1:17" ht="14.4" customHeight="1" x14ac:dyDescent="0.3">
      <c r="A353" s="659" t="s">
        <v>3340</v>
      </c>
      <c r="B353" s="660" t="s">
        <v>3216</v>
      </c>
      <c r="C353" s="660" t="s">
        <v>1759</v>
      </c>
      <c r="D353" s="660" t="s">
        <v>3270</v>
      </c>
      <c r="E353" s="660" t="s">
        <v>3271</v>
      </c>
      <c r="F353" s="663">
        <v>1</v>
      </c>
      <c r="G353" s="663">
        <v>50</v>
      </c>
      <c r="H353" s="660">
        <v>1</v>
      </c>
      <c r="I353" s="660">
        <v>50</v>
      </c>
      <c r="J353" s="663"/>
      <c r="K353" s="663"/>
      <c r="L353" s="660"/>
      <c r="M353" s="660"/>
      <c r="N353" s="663"/>
      <c r="O353" s="663"/>
      <c r="P353" s="676"/>
      <c r="Q353" s="664"/>
    </row>
    <row r="354" spans="1:17" ht="14.4" customHeight="1" x14ac:dyDescent="0.3">
      <c r="A354" s="659" t="s">
        <v>3340</v>
      </c>
      <c r="B354" s="660" t="s">
        <v>3216</v>
      </c>
      <c r="C354" s="660" t="s">
        <v>1759</v>
      </c>
      <c r="D354" s="660" t="s">
        <v>3296</v>
      </c>
      <c r="E354" s="660" t="s">
        <v>3297</v>
      </c>
      <c r="F354" s="663">
        <v>16</v>
      </c>
      <c r="G354" s="663">
        <v>0</v>
      </c>
      <c r="H354" s="660"/>
      <c r="I354" s="660">
        <v>0</v>
      </c>
      <c r="J354" s="663"/>
      <c r="K354" s="663"/>
      <c r="L354" s="660"/>
      <c r="M354" s="660"/>
      <c r="N354" s="663"/>
      <c r="O354" s="663"/>
      <c r="P354" s="676"/>
      <c r="Q354" s="664"/>
    </row>
    <row r="355" spans="1:17" ht="14.4" customHeight="1" x14ac:dyDescent="0.3">
      <c r="A355" s="659" t="s">
        <v>3340</v>
      </c>
      <c r="B355" s="660" t="s">
        <v>3216</v>
      </c>
      <c r="C355" s="660" t="s">
        <v>1759</v>
      </c>
      <c r="D355" s="660" t="s">
        <v>3306</v>
      </c>
      <c r="E355" s="660" t="s">
        <v>3307</v>
      </c>
      <c r="F355" s="663">
        <v>6</v>
      </c>
      <c r="G355" s="663">
        <v>533.34</v>
      </c>
      <c r="H355" s="660">
        <v>1</v>
      </c>
      <c r="I355" s="660">
        <v>88.89</v>
      </c>
      <c r="J355" s="663"/>
      <c r="K355" s="663"/>
      <c r="L355" s="660"/>
      <c r="M355" s="660"/>
      <c r="N355" s="663"/>
      <c r="O355" s="663"/>
      <c r="P355" s="676"/>
      <c r="Q355" s="664"/>
    </row>
    <row r="356" spans="1:17" ht="14.4" customHeight="1" x14ac:dyDescent="0.3">
      <c r="A356" s="659" t="s">
        <v>3340</v>
      </c>
      <c r="B356" s="660" t="s">
        <v>3216</v>
      </c>
      <c r="C356" s="660" t="s">
        <v>1759</v>
      </c>
      <c r="D356" s="660" t="s">
        <v>3322</v>
      </c>
      <c r="E356" s="660" t="s">
        <v>3323</v>
      </c>
      <c r="F356" s="663">
        <v>1</v>
      </c>
      <c r="G356" s="663">
        <v>1283.33</v>
      </c>
      <c r="H356" s="660">
        <v>1</v>
      </c>
      <c r="I356" s="660">
        <v>1283.33</v>
      </c>
      <c r="J356" s="663"/>
      <c r="K356" s="663"/>
      <c r="L356" s="660"/>
      <c r="M356" s="660"/>
      <c r="N356" s="663"/>
      <c r="O356" s="663"/>
      <c r="P356" s="676"/>
      <c r="Q356" s="664"/>
    </row>
    <row r="357" spans="1:17" ht="14.4" customHeight="1" x14ac:dyDescent="0.3">
      <c r="A357" s="659" t="s">
        <v>3340</v>
      </c>
      <c r="B357" s="660" t="s">
        <v>3216</v>
      </c>
      <c r="C357" s="660" t="s">
        <v>1759</v>
      </c>
      <c r="D357" s="660" t="s">
        <v>3217</v>
      </c>
      <c r="E357" s="660" t="s">
        <v>3218</v>
      </c>
      <c r="F357" s="663">
        <v>17</v>
      </c>
      <c r="G357" s="663">
        <v>5572.2199999999993</v>
      </c>
      <c r="H357" s="660">
        <v>1</v>
      </c>
      <c r="I357" s="660">
        <v>327.7776470588235</v>
      </c>
      <c r="J357" s="663"/>
      <c r="K357" s="663"/>
      <c r="L357" s="660"/>
      <c r="M357" s="660"/>
      <c r="N357" s="663"/>
      <c r="O357" s="663"/>
      <c r="P357" s="676"/>
      <c r="Q357" s="664"/>
    </row>
    <row r="358" spans="1:17" ht="14.4" customHeight="1" x14ac:dyDescent="0.3">
      <c r="A358" s="659" t="s">
        <v>3340</v>
      </c>
      <c r="B358" s="660" t="s">
        <v>3216</v>
      </c>
      <c r="C358" s="660" t="s">
        <v>1761</v>
      </c>
      <c r="D358" s="660" t="s">
        <v>3288</v>
      </c>
      <c r="E358" s="660" t="s">
        <v>3289</v>
      </c>
      <c r="F358" s="663"/>
      <c r="G358" s="663"/>
      <c r="H358" s="660"/>
      <c r="I358" s="660"/>
      <c r="J358" s="663">
        <v>1</v>
      </c>
      <c r="K358" s="663">
        <v>0</v>
      </c>
      <c r="L358" s="660"/>
      <c r="M358" s="660">
        <v>0</v>
      </c>
      <c r="N358" s="663"/>
      <c r="O358" s="663"/>
      <c r="P358" s="676"/>
      <c r="Q358" s="664"/>
    </row>
    <row r="359" spans="1:17" ht="14.4" customHeight="1" x14ac:dyDescent="0.3">
      <c r="A359" s="659" t="s">
        <v>3340</v>
      </c>
      <c r="B359" s="660" t="s">
        <v>3216</v>
      </c>
      <c r="C359" s="660" t="s">
        <v>1763</v>
      </c>
      <c r="D359" s="660" t="s">
        <v>3247</v>
      </c>
      <c r="E359" s="660" t="s">
        <v>3248</v>
      </c>
      <c r="F359" s="663">
        <v>67</v>
      </c>
      <c r="G359" s="663">
        <v>5211.1200000000008</v>
      </c>
      <c r="H359" s="660">
        <v>1</v>
      </c>
      <c r="I359" s="660">
        <v>77.777910447761201</v>
      </c>
      <c r="J359" s="663">
        <v>80</v>
      </c>
      <c r="K359" s="663">
        <v>6222.22</v>
      </c>
      <c r="L359" s="660">
        <v>1.1940273875865455</v>
      </c>
      <c r="M359" s="660">
        <v>77.777749999999997</v>
      </c>
      <c r="N359" s="663">
        <v>55</v>
      </c>
      <c r="O359" s="663">
        <v>4277.78</v>
      </c>
      <c r="P359" s="676">
        <v>0.82089454858072719</v>
      </c>
      <c r="Q359" s="664">
        <v>77.777818181818176</v>
      </c>
    </row>
    <row r="360" spans="1:17" ht="14.4" customHeight="1" x14ac:dyDescent="0.3">
      <c r="A360" s="659" t="s">
        <v>3340</v>
      </c>
      <c r="B360" s="660" t="s">
        <v>3216</v>
      </c>
      <c r="C360" s="660" t="s">
        <v>1763</v>
      </c>
      <c r="D360" s="660" t="s">
        <v>3253</v>
      </c>
      <c r="E360" s="660" t="s">
        <v>3254</v>
      </c>
      <c r="F360" s="663">
        <v>105</v>
      </c>
      <c r="G360" s="663">
        <v>11666.66</v>
      </c>
      <c r="H360" s="660">
        <v>1</v>
      </c>
      <c r="I360" s="660">
        <v>111.11104761904761</v>
      </c>
      <c r="J360" s="663">
        <v>174</v>
      </c>
      <c r="K360" s="663">
        <v>19333.34</v>
      </c>
      <c r="L360" s="660">
        <v>1.6571443755110717</v>
      </c>
      <c r="M360" s="660">
        <v>111.11114942528735</v>
      </c>
      <c r="N360" s="663">
        <v>129</v>
      </c>
      <c r="O360" s="663">
        <v>14333.329999999998</v>
      </c>
      <c r="P360" s="676">
        <v>1.228571844898197</v>
      </c>
      <c r="Q360" s="664">
        <v>111.11108527131782</v>
      </c>
    </row>
    <row r="361" spans="1:17" ht="14.4" customHeight="1" x14ac:dyDescent="0.3">
      <c r="A361" s="659" t="s">
        <v>3340</v>
      </c>
      <c r="B361" s="660" t="s">
        <v>3216</v>
      </c>
      <c r="C361" s="660" t="s">
        <v>1763</v>
      </c>
      <c r="D361" s="660" t="s">
        <v>3261</v>
      </c>
      <c r="E361" s="660" t="s">
        <v>3262</v>
      </c>
      <c r="F361" s="663">
        <v>39</v>
      </c>
      <c r="G361" s="663">
        <v>7279.99</v>
      </c>
      <c r="H361" s="660">
        <v>1</v>
      </c>
      <c r="I361" s="660">
        <v>186.66641025641024</v>
      </c>
      <c r="J361" s="663">
        <v>106</v>
      </c>
      <c r="K361" s="663">
        <v>19786.669999999998</v>
      </c>
      <c r="L361" s="660">
        <v>2.717952909275974</v>
      </c>
      <c r="M361" s="660">
        <v>186.66669811320753</v>
      </c>
      <c r="N361" s="663">
        <v>65</v>
      </c>
      <c r="O361" s="663">
        <v>12133.34</v>
      </c>
      <c r="P361" s="676">
        <v>1.6666698717992745</v>
      </c>
      <c r="Q361" s="664">
        <v>186.66676923076923</v>
      </c>
    </row>
    <row r="362" spans="1:17" ht="14.4" customHeight="1" x14ac:dyDescent="0.3">
      <c r="A362" s="659" t="s">
        <v>3340</v>
      </c>
      <c r="B362" s="660" t="s">
        <v>3216</v>
      </c>
      <c r="C362" s="660" t="s">
        <v>1763</v>
      </c>
      <c r="D362" s="660" t="s">
        <v>3263</v>
      </c>
      <c r="E362" s="660" t="s">
        <v>3264</v>
      </c>
      <c r="F362" s="663">
        <v>71</v>
      </c>
      <c r="G362" s="663">
        <v>41416.67</v>
      </c>
      <c r="H362" s="660">
        <v>1</v>
      </c>
      <c r="I362" s="660">
        <v>583.3333802816901</v>
      </c>
      <c r="J362" s="663">
        <v>68</v>
      </c>
      <c r="K362" s="663">
        <v>39666.660000000003</v>
      </c>
      <c r="L362" s="660">
        <v>0.95774624082525239</v>
      </c>
      <c r="M362" s="660">
        <v>583.33323529411769</v>
      </c>
      <c r="N362" s="663">
        <v>84</v>
      </c>
      <c r="O362" s="663">
        <v>49000</v>
      </c>
      <c r="P362" s="676">
        <v>1.183098496330101</v>
      </c>
      <c r="Q362" s="664">
        <v>583.33333333333337</v>
      </c>
    </row>
    <row r="363" spans="1:17" ht="14.4" customHeight="1" x14ac:dyDescent="0.3">
      <c r="A363" s="659" t="s">
        <v>3340</v>
      </c>
      <c r="B363" s="660" t="s">
        <v>3216</v>
      </c>
      <c r="C363" s="660" t="s">
        <v>1763</v>
      </c>
      <c r="D363" s="660" t="s">
        <v>3265</v>
      </c>
      <c r="E363" s="660" t="s">
        <v>3266</v>
      </c>
      <c r="F363" s="663">
        <v>8</v>
      </c>
      <c r="G363" s="663">
        <v>3733.33</v>
      </c>
      <c r="H363" s="660">
        <v>1</v>
      </c>
      <c r="I363" s="660">
        <v>466.66624999999999</v>
      </c>
      <c r="J363" s="663">
        <v>14</v>
      </c>
      <c r="K363" s="663">
        <v>6533.34</v>
      </c>
      <c r="L363" s="660">
        <v>1.7500033482172752</v>
      </c>
      <c r="M363" s="660">
        <v>466.66714285714289</v>
      </c>
      <c r="N363" s="663">
        <v>8</v>
      </c>
      <c r="O363" s="663">
        <v>3733.34</v>
      </c>
      <c r="P363" s="676">
        <v>1.0000026785738203</v>
      </c>
      <c r="Q363" s="664">
        <v>466.66750000000002</v>
      </c>
    </row>
    <row r="364" spans="1:17" ht="14.4" customHeight="1" x14ac:dyDescent="0.3">
      <c r="A364" s="659" t="s">
        <v>3340</v>
      </c>
      <c r="B364" s="660" t="s">
        <v>3216</v>
      </c>
      <c r="C364" s="660" t="s">
        <v>1763</v>
      </c>
      <c r="D364" s="660" t="s">
        <v>3268</v>
      </c>
      <c r="E364" s="660" t="s">
        <v>3269</v>
      </c>
      <c r="F364" s="663"/>
      <c r="G364" s="663"/>
      <c r="H364" s="660"/>
      <c r="I364" s="660"/>
      <c r="J364" s="663">
        <v>1</v>
      </c>
      <c r="K364" s="663">
        <v>666.67</v>
      </c>
      <c r="L364" s="660"/>
      <c r="M364" s="660">
        <v>666.67</v>
      </c>
      <c r="N364" s="663"/>
      <c r="O364" s="663"/>
      <c r="P364" s="676"/>
      <c r="Q364" s="664"/>
    </row>
    <row r="365" spans="1:17" ht="14.4" customHeight="1" x14ac:dyDescent="0.3">
      <c r="A365" s="659" t="s">
        <v>3340</v>
      </c>
      <c r="B365" s="660" t="s">
        <v>3216</v>
      </c>
      <c r="C365" s="660" t="s">
        <v>1763</v>
      </c>
      <c r="D365" s="660" t="s">
        <v>3270</v>
      </c>
      <c r="E365" s="660" t="s">
        <v>3271</v>
      </c>
      <c r="F365" s="663">
        <v>91</v>
      </c>
      <c r="G365" s="663">
        <v>4550</v>
      </c>
      <c r="H365" s="660">
        <v>1</v>
      </c>
      <c r="I365" s="660">
        <v>50</v>
      </c>
      <c r="J365" s="663">
        <v>135</v>
      </c>
      <c r="K365" s="663">
        <v>6750</v>
      </c>
      <c r="L365" s="660">
        <v>1.4835164835164836</v>
      </c>
      <c r="M365" s="660">
        <v>50</v>
      </c>
      <c r="N365" s="663">
        <v>72</v>
      </c>
      <c r="O365" s="663">
        <v>3600</v>
      </c>
      <c r="P365" s="676">
        <v>0.79120879120879117</v>
      </c>
      <c r="Q365" s="664">
        <v>50</v>
      </c>
    </row>
    <row r="366" spans="1:17" ht="14.4" customHeight="1" x14ac:dyDescent="0.3">
      <c r="A366" s="659" t="s">
        <v>3340</v>
      </c>
      <c r="B366" s="660" t="s">
        <v>3216</v>
      </c>
      <c r="C366" s="660" t="s">
        <v>1763</v>
      </c>
      <c r="D366" s="660" t="s">
        <v>3274</v>
      </c>
      <c r="E366" s="660" t="s">
        <v>3275</v>
      </c>
      <c r="F366" s="663">
        <v>10</v>
      </c>
      <c r="G366" s="663">
        <v>1011.1</v>
      </c>
      <c r="H366" s="660">
        <v>1</v>
      </c>
      <c r="I366" s="660">
        <v>101.11</v>
      </c>
      <c r="J366" s="663">
        <v>13</v>
      </c>
      <c r="K366" s="663">
        <v>1314.43</v>
      </c>
      <c r="L366" s="660">
        <v>1.3</v>
      </c>
      <c r="M366" s="660">
        <v>101.11</v>
      </c>
      <c r="N366" s="663">
        <v>18</v>
      </c>
      <c r="O366" s="663">
        <v>1820</v>
      </c>
      <c r="P366" s="676">
        <v>1.8000197804371476</v>
      </c>
      <c r="Q366" s="664">
        <v>101.11111111111111</v>
      </c>
    </row>
    <row r="367" spans="1:17" ht="14.4" customHeight="1" x14ac:dyDescent="0.3">
      <c r="A367" s="659" t="s">
        <v>3340</v>
      </c>
      <c r="B367" s="660" t="s">
        <v>3216</v>
      </c>
      <c r="C367" s="660" t="s">
        <v>1763</v>
      </c>
      <c r="D367" s="660" t="s">
        <v>3282</v>
      </c>
      <c r="E367" s="660" t="s">
        <v>3283</v>
      </c>
      <c r="F367" s="663">
        <v>9</v>
      </c>
      <c r="G367" s="663">
        <v>0</v>
      </c>
      <c r="H367" s="660"/>
      <c r="I367" s="660">
        <v>0</v>
      </c>
      <c r="J367" s="663">
        <v>13</v>
      </c>
      <c r="K367" s="663">
        <v>0</v>
      </c>
      <c r="L367" s="660"/>
      <c r="M367" s="660">
        <v>0</v>
      </c>
      <c r="N367" s="663">
        <v>9</v>
      </c>
      <c r="O367" s="663">
        <v>0</v>
      </c>
      <c r="P367" s="676"/>
      <c r="Q367" s="664">
        <v>0</v>
      </c>
    </row>
    <row r="368" spans="1:17" ht="14.4" customHeight="1" x14ac:dyDescent="0.3">
      <c r="A368" s="659" t="s">
        <v>3340</v>
      </c>
      <c r="B368" s="660" t="s">
        <v>3216</v>
      </c>
      <c r="C368" s="660" t="s">
        <v>1763</v>
      </c>
      <c r="D368" s="660" t="s">
        <v>3296</v>
      </c>
      <c r="E368" s="660" t="s">
        <v>3297</v>
      </c>
      <c r="F368" s="663">
        <v>323</v>
      </c>
      <c r="G368" s="663">
        <v>0</v>
      </c>
      <c r="H368" s="660"/>
      <c r="I368" s="660">
        <v>0</v>
      </c>
      <c r="J368" s="663">
        <v>481</v>
      </c>
      <c r="K368" s="663">
        <v>0</v>
      </c>
      <c r="L368" s="660"/>
      <c r="M368" s="660">
        <v>0</v>
      </c>
      <c r="N368" s="663">
        <v>343</v>
      </c>
      <c r="O368" s="663">
        <v>0</v>
      </c>
      <c r="P368" s="676"/>
      <c r="Q368" s="664">
        <v>0</v>
      </c>
    </row>
    <row r="369" spans="1:17" ht="14.4" customHeight="1" x14ac:dyDescent="0.3">
      <c r="A369" s="659" t="s">
        <v>3340</v>
      </c>
      <c r="B369" s="660" t="s">
        <v>3216</v>
      </c>
      <c r="C369" s="660" t="s">
        <v>1763</v>
      </c>
      <c r="D369" s="660" t="s">
        <v>3298</v>
      </c>
      <c r="E369" s="660" t="s">
        <v>3299</v>
      </c>
      <c r="F369" s="663"/>
      <c r="G369" s="663"/>
      <c r="H369" s="660"/>
      <c r="I369" s="660"/>
      <c r="J369" s="663">
        <v>1</v>
      </c>
      <c r="K369" s="663">
        <v>58.89</v>
      </c>
      <c r="L369" s="660"/>
      <c r="M369" s="660">
        <v>58.89</v>
      </c>
      <c r="N369" s="663">
        <v>1</v>
      </c>
      <c r="O369" s="663">
        <v>58.89</v>
      </c>
      <c r="P369" s="676"/>
      <c r="Q369" s="664">
        <v>58.89</v>
      </c>
    </row>
    <row r="370" spans="1:17" ht="14.4" customHeight="1" x14ac:dyDescent="0.3">
      <c r="A370" s="659" t="s">
        <v>3340</v>
      </c>
      <c r="B370" s="660" t="s">
        <v>3216</v>
      </c>
      <c r="C370" s="660" t="s">
        <v>1763</v>
      </c>
      <c r="D370" s="660" t="s">
        <v>3306</v>
      </c>
      <c r="E370" s="660" t="s">
        <v>3307</v>
      </c>
      <c r="F370" s="663">
        <v>157</v>
      </c>
      <c r="G370" s="663">
        <v>13955.54</v>
      </c>
      <c r="H370" s="660">
        <v>1</v>
      </c>
      <c r="I370" s="660">
        <v>88.88878980891721</v>
      </c>
      <c r="J370" s="663">
        <v>206</v>
      </c>
      <c r="K370" s="663">
        <v>18311.099999999999</v>
      </c>
      <c r="L370" s="660">
        <v>1.312102577184401</v>
      </c>
      <c r="M370" s="660">
        <v>88.888834951456303</v>
      </c>
      <c r="N370" s="663">
        <v>147</v>
      </c>
      <c r="O370" s="663">
        <v>13066.65</v>
      </c>
      <c r="P370" s="676">
        <v>0.93630558186927904</v>
      </c>
      <c r="Q370" s="664">
        <v>88.888775510204084</v>
      </c>
    </row>
    <row r="371" spans="1:17" ht="14.4" customHeight="1" x14ac:dyDescent="0.3">
      <c r="A371" s="659" t="s">
        <v>3340</v>
      </c>
      <c r="B371" s="660" t="s">
        <v>3216</v>
      </c>
      <c r="C371" s="660" t="s">
        <v>1763</v>
      </c>
      <c r="D371" s="660" t="s">
        <v>3310</v>
      </c>
      <c r="E371" s="660" t="s">
        <v>3311</v>
      </c>
      <c r="F371" s="663">
        <v>21</v>
      </c>
      <c r="G371" s="663">
        <v>2030</v>
      </c>
      <c r="H371" s="660">
        <v>1</v>
      </c>
      <c r="I371" s="660">
        <v>96.666666666666671</v>
      </c>
      <c r="J371" s="663">
        <v>41</v>
      </c>
      <c r="K371" s="663">
        <v>3963.34</v>
      </c>
      <c r="L371" s="660">
        <v>1.952384236453202</v>
      </c>
      <c r="M371" s="660">
        <v>96.666829268292688</v>
      </c>
      <c r="N371" s="663">
        <v>17</v>
      </c>
      <c r="O371" s="663">
        <v>1643.3400000000001</v>
      </c>
      <c r="P371" s="676">
        <v>0.80952709359605923</v>
      </c>
      <c r="Q371" s="664">
        <v>96.667058823529416</v>
      </c>
    </row>
    <row r="372" spans="1:17" ht="14.4" customHeight="1" x14ac:dyDescent="0.3">
      <c r="A372" s="659" t="s">
        <v>3340</v>
      </c>
      <c r="B372" s="660" t="s">
        <v>3216</v>
      </c>
      <c r="C372" s="660" t="s">
        <v>1763</v>
      </c>
      <c r="D372" s="660" t="s">
        <v>3322</v>
      </c>
      <c r="E372" s="660" t="s">
        <v>3323</v>
      </c>
      <c r="F372" s="663">
        <v>1</v>
      </c>
      <c r="G372" s="663">
        <v>1283.33</v>
      </c>
      <c r="H372" s="660">
        <v>1</v>
      </c>
      <c r="I372" s="660">
        <v>1283.33</v>
      </c>
      <c r="J372" s="663">
        <v>1</v>
      </c>
      <c r="K372" s="663">
        <v>1283.33</v>
      </c>
      <c r="L372" s="660">
        <v>1</v>
      </c>
      <c r="M372" s="660">
        <v>1283.33</v>
      </c>
      <c r="N372" s="663">
        <v>2</v>
      </c>
      <c r="O372" s="663">
        <v>2566.66</v>
      </c>
      <c r="P372" s="676">
        <v>2</v>
      </c>
      <c r="Q372" s="664">
        <v>1283.33</v>
      </c>
    </row>
    <row r="373" spans="1:17" ht="14.4" customHeight="1" x14ac:dyDescent="0.3">
      <c r="A373" s="659" t="s">
        <v>3340</v>
      </c>
      <c r="B373" s="660" t="s">
        <v>3216</v>
      </c>
      <c r="C373" s="660" t="s">
        <v>1763</v>
      </c>
      <c r="D373" s="660" t="s">
        <v>3324</v>
      </c>
      <c r="E373" s="660" t="s">
        <v>3325</v>
      </c>
      <c r="F373" s="663">
        <v>1</v>
      </c>
      <c r="G373" s="663">
        <v>466.67</v>
      </c>
      <c r="H373" s="660">
        <v>1</v>
      </c>
      <c r="I373" s="660">
        <v>466.67</v>
      </c>
      <c r="J373" s="663">
        <v>2</v>
      </c>
      <c r="K373" s="663">
        <v>933.33</v>
      </c>
      <c r="L373" s="660">
        <v>1.9999785715816316</v>
      </c>
      <c r="M373" s="660">
        <v>466.66500000000002</v>
      </c>
      <c r="N373" s="663"/>
      <c r="O373" s="663"/>
      <c r="P373" s="676"/>
      <c r="Q373" s="664"/>
    </row>
    <row r="374" spans="1:17" ht="14.4" customHeight="1" x14ac:dyDescent="0.3">
      <c r="A374" s="659" t="s">
        <v>3340</v>
      </c>
      <c r="B374" s="660" t="s">
        <v>3216</v>
      </c>
      <c r="C374" s="660" t="s">
        <v>1763</v>
      </c>
      <c r="D374" s="660" t="s">
        <v>3326</v>
      </c>
      <c r="E374" s="660" t="s">
        <v>3327</v>
      </c>
      <c r="F374" s="663">
        <v>22</v>
      </c>
      <c r="G374" s="663">
        <v>2566.6800000000003</v>
      </c>
      <c r="H374" s="660">
        <v>1</v>
      </c>
      <c r="I374" s="660">
        <v>116.66727272727275</v>
      </c>
      <c r="J374" s="663">
        <v>21</v>
      </c>
      <c r="K374" s="663">
        <v>2450.0100000000002</v>
      </c>
      <c r="L374" s="660">
        <v>0.95454439197718455</v>
      </c>
      <c r="M374" s="660">
        <v>116.66714285714286</v>
      </c>
      <c r="N374" s="663">
        <v>8</v>
      </c>
      <c r="O374" s="663">
        <v>933.33999999999992</v>
      </c>
      <c r="P374" s="676">
        <v>0.36363707201521023</v>
      </c>
      <c r="Q374" s="664">
        <v>116.66749999999999</v>
      </c>
    </row>
    <row r="375" spans="1:17" ht="14.4" customHeight="1" x14ac:dyDescent="0.3">
      <c r="A375" s="659" t="s">
        <v>3340</v>
      </c>
      <c r="B375" s="660" t="s">
        <v>3216</v>
      </c>
      <c r="C375" s="660" t="s">
        <v>1763</v>
      </c>
      <c r="D375" s="660" t="s">
        <v>3217</v>
      </c>
      <c r="E375" s="660" t="s">
        <v>3218</v>
      </c>
      <c r="F375" s="663">
        <v>342</v>
      </c>
      <c r="G375" s="663">
        <v>112100</v>
      </c>
      <c r="H375" s="660">
        <v>1</v>
      </c>
      <c r="I375" s="660">
        <v>327.77777777777777</v>
      </c>
      <c r="J375" s="663">
        <v>504</v>
      </c>
      <c r="K375" s="663">
        <v>165200.01</v>
      </c>
      <c r="L375" s="660">
        <v>1.4736842997323818</v>
      </c>
      <c r="M375" s="660">
        <v>327.77779761904765</v>
      </c>
      <c r="N375" s="663">
        <v>358</v>
      </c>
      <c r="O375" s="663">
        <v>117344.44</v>
      </c>
      <c r="P375" s="676">
        <v>1.0467835860838537</v>
      </c>
      <c r="Q375" s="664">
        <v>327.77776536312848</v>
      </c>
    </row>
    <row r="376" spans="1:17" ht="14.4" customHeight="1" x14ac:dyDescent="0.3">
      <c r="A376" s="659" t="s">
        <v>3340</v>
      </c>
      <c r="B376" s="660" t="s">
        <v>3216</v>
      </c>
      <c r="C376" s="660" t="s">
        <v>1763</v>
      </c>
      <c r="D376" s="660" t="s">
        <v>3330</v>
      </c>
      <c r="E376" s="660" t="s">
        <v>3331</v>
      </c>
      <c r="F376" s="663">
        <v>1</v>
      </c>
      <c r="G376" s="663">
        <v>833.33</v>
      </c>
      <c r="H376" s="660">
        <v>1</v>
      </c>
      <c r="I376" s="660">
        <v>833.33</v>
      </c>
      <c r="J376" s="663">
        <v>2</v>
      </c>
      <c r="K376" s="663">
        <v>1666.67</v>
      </c>
      <c r="L376" s="660">
        <v>2.0000120000480002</v>
      </c>
      <c r="M376" s="660">
        <v>833.33500000000004</v>
      </c>
      <c r="N376" s="663"/>
      <c r="O376" s="663"/>
      <c r="P376" s="676"/>
      <c r="Q376" s="664"/>
    </row>
    <row r="377" spans="1:17" ht="14.4" customHeight="1" x14ac:dyDescent="0.3">
      <c r="A377" s="659" t="s">
        <v>3340</v>
      </c>
      <c r="B377" s="660" t="s">
        <v>3216</v>
      </c>
      <c r="C377" s="660" t="s">
        <v>1764</v>
      </c>
      <c r="D377" s="660" t="s">
        <v>3247</v>
      </c>
      <c r="E377" s="660" t="s">
        <v>3248</v>
      </c>
      <c r="F377" s="663">
        <v>39</v>
      </c>
      <c r="G377" s="663">
        <v>3033.33</v>
      </c>
      <c r="H377" s="660">
        <v>1</v>
      </c>
      <c r="I377" s="660">
        <v>77.777692307692305</v>
      </c>
      <c r="J377" s="663">
        <v>46</v>
      </c>
      <c r="K377" s="663">
        <v>3577.7800000000007</v>
      </c>
      <c r="L377" s="660">
        <v>1.1794892082298993</v>
      </c>
      <c r="M377" s="660">
        <v>77.777826086956537</v>
      </c>
      <c r="N377" s="663">
        <v>120</v>
      </c>
      <c r="O377" s="663">
        <v>9333.33</v>
      </c>
      <c r="P377" s="676">
        <v>3.0769253592586367</v>
      </c>
      <c r="Q377" s="664">
        <v>77.777749999999997</v>
      </c>
    </row>
    <row r="378" spans="1:17" ht="14.4" customHeight="1" x14ac:dyDescent="0.3">
      <c r="A378" s="659" t="s">
        <v>3340</v>
      </c>
      <c r="B378" s="660" t="s">
        <v>3216</v>
      </c>
      <c r="C378" s="660" t="s">
        <v>1764</v>
      </c>
      <c r="D378" s="660" t="s">
        <v>3253</v>
      </c>
      <c r="E378" s="660" t="s">
        <v>3254</v>
      </c>
      <c r="F378" s="663">
        <v>199</v>
      </c>
      <c r="G378" s="663">
        <v>22111.109999999997</v>
      </c>
      <c r="H378" s="660">
        <v>1</v>
      </c>
      <c r="I378" s="660">
        <v>111.11110552763817</v>
      </c>
      <c r="J378" s="663">
        <v>110</v>
      </c>
      <c r="K378" s="663">
        <v>12222.230000000001</v>
      </c>
      <c r="L378" s="660">
        <v>0.55276419863136694</v>
      </c>
      <c r="M378" s="660">
        <v>111.11118181818183</v>
      </c>
      <c r="N378" s="663">
        <v>274</v>
      </c>
      <c r="O378" s="663">
        <v>30444.44</v>
      </c>
      <c r="P378" s="676">
        <v>1.376884290295693</v>
      </c>
      <c r="Q378" s="664">
        <v>111.11109489051094</v>
      </c>
    </row>
    <row r="379" spans="1:17" ht="14.4" customHeight="1" x14ac:dyDescent="0.3">
      <c r="A379" s="659" t="s">
        <v>3340</v>
      </c>
      <c r="B379" s="660" t="s">
        <v>3216</v>
      </c>
      <c r="C379" s="660" t="s">
        <v>1764</v>
      </c>
      <c r="D379" s="660" t="s">
        <v>3261</v>
      </c>
      <c r="E379" s="660" t="s">
        <v>3262</v>
      </c>
      <c r="F379" s="663">
        <v>216</v>
      </c>
      <c r="G379" s="663">
        <v>40319.99</v>
      </c>
      <c r="H379" s="660">
        <v>1</v>
      </c>
      <c r="I379" s="660">
        <v>186.66662037037037</v>
      </c>
      <c r="J379" s="663">
        <v>100</v>
      </c>
      <c r="K379" s="663">
        <v>18666.66</v>
      </c>
      <c r="L379" s="660">
        <v>0.46296291244119853</v>
      </c>
      <c r="M379" s="660">
        <v>186.66659999999999</v>
      </c>
      <c r="N379" s="663">
        <v>255</v>
      </c>
      <c r="O379" s="663">
        <v>47600</v>
      </c>
      <c r="P379" s="676">
        <v>1.180555848352145</v>
      </c>
      <c r="Q379" s="664">
        <v>186.66666666666666</v>
      </c>
    </row>
    <row r="380" spans="1:17" ht="14.4" customHeight="1" x14ac:dyDescent="0.3">
      <c r="A380" s="659" t="s">
        <v>3340</v>
      </c>
      <c r="B380" s="660" t="s">
        <v>3216</v>
      </c>
      <c r="C380" s="660" t="s">
        <v>1764</v>
      </c>
      <c r="D380" s="660" t="s">
        <v>3263</v>
      </c>
      <c r="E380" s="660" t="s">
        <v>3264</v>
      </c>
      <c r="F380" s="663">
        <v>38</v>
      </c>
      <c r="G380" s="663">
        <v>22166.67</v>
      </c>
      <c r="H380" s="660">
        <v>1</v>
      </c>
      <c r="I380" s="660">
        <v>583.33342105263148</v>
      </c>
      <c r="J380" s="663">
        <v>19</v>
      </c>
      <c r="K380" s="663">
        <v>11083.32</v>
      </c>
      <c r="L380" s="660">
        <v>0.49999932330837243</v>
      </c>
      <c r="M380" s="660">
        <v>583.33263157894737</v>
      </c>
      <c r="N380" s="663">
        <v>40</v>
      </c>
      <c r="O380" s="663">
        <v>23333.33</v>
      </c>
      <c r="P380" s="676">
        <v>1.0526312702810121</v>
      </c>
      <c r="Q380" s="664">
        <v>583.33325000000002</v>
      </c>
    </row>
    <row r="381" spans="1:17" ht="14.4" customHeight="1" x14ac:dyDescent="0.3">
      <c r="A381" s="659" t="s">
        <v>3340</v>
      </c>
      <c r="B381" s="660" t="s">
        <v>3216</v>
      </c>
      <c r="C381" s="660" t="s">
        <v>1764</v>
      </c>
      <c r="D381" s="660" t="s">
        <v>3265</v>
      </c>
      <c r="E381" s="660" t="s">
        <v>3266</v>
      </c>
      <c r="F381" s="663">
        <v>24</v>
      </c>
      <c r="G381" s="663">
        <v>11200.01</v>
      </c>
      <c r="H381" s="660">
        <v>1</v>
      </c>
      <c r="I381" s="660">
        <v>466.66708333333332</v>
      </c>
      <c r="J381" s="663">
        <v>15</v>
      </c>
      <c r="K381" s="663">
        <v>7000</v>
      </c>
      <c r="L381" s="660">
        <v>0.62499944196478396</v>
      </c>
      <c r="M381" s="660">
        <v>466.66666666666669</v>
      </c>
      <c r="N381" s="663">
        <v>26</v>
      </c>
      <c r="O381" s="663">
        <v>12133.33</v>
      </c>
      <c r="P381" s="676">
        <v>1.0833320684535104</v>
      </c>
      <c r="Q381" s="664">
        <v>466.66653846153844</v>
      </c>
    </row>
    <row r="382" spans="1:17" ht="14.4" customHeight="1" x14ac:dyDescent="0.3">
      <c r="A382" s="659" t="s">
        <v>3340</v>
      </c>
      <c r="B382" s="660" t="s">
        <v>3216</v>
      </c>
      <c r="C382" s="660" t="s">
        <v>1764</v>
      </c>
      <c r="D382" s="660" t="s">
        <v>3267</v>
      </c>
      <c r="E382" s="660" t="s">
        <v>3266</v>
      </c>
      <c r="F382" s="663">
        <v>2</v>
      </c>
      <c r="G382" s="663">
        <v>2000</v>
      </c>
      <c r="H382" s="660">
        <v>1</v>
      </c>
      <c r="I382" s="660">
        <v>1000</v>
      </c>
      <c r="J382" s="663">
        <v>6</v>
      </c>
      <c r="K382" s="663">
        <v>6000</v>
      </c>
      <c r="L382" s="660">
        <v>3</v>
      </c>
      <c r="M382" s="660">
        <v>1000</v>
      </c>
      <c r="N382" s="663">
        <v>3</v>
      </c>
      <c r="O382" s="663">
        <v>3000</v>
      </c>
      <c r="P382" s="676">
        <v>1.5</v>
      </c>
      <c r="Q382" s="664">
        <v>1000</v>
      </c>
    </row>
    <row r="383" spans="1:17" ht="14.4" customHeight="1" x14ac:dyDescent="0.3">
      <c r="A383" s="659" t="s">
        <v>3340</v>
      </c>
      <c r="B383" s="660" t="s">
        <v>3216</v>
      </c>
      <c r="C383" s="660" t="s">
        <v>1764</v>
      </c>
      <c r="D383" s="660" t="s">
        <v>3268</v>
      </c>
      <c r="E383" s="660" t="s">
        <v>3269</v>
      </c>
      <c r="F383" s="663">
        <v>1</v>
      </c>
      <c r="G383" s="663">
        <v>666.67</v>
      </c>
      <c r="H383" s="660">
        <v>1</v>
      </c>
      <c r="I383" s="660">
        <v>666.67</v>
      </c>
      <c r="J383" s="663"/>
      <c r="K383" s="663"/>
      <c r="L383" s="660"/>
      <c r="M383" s="660"/>
      <c r="N383" s="663"/>
      <c r="O383" s="663"/>
      <c r="P383" s="676"/>
      <c r="Q383" s="664"/>
    </row>
    <row r="384" spans="1:17" ht="14.4" customHeight="1" x14ac:dyDescent="0.3">
      <c r="A384" s="659" t="s">
        <v>3340</v>
      </c>
      <c r="B384" s="660" t="s">
        <v>3216</v>
      </c>
      <c r="C384" s="660" t="s">
        <v>1764</v>
      </c>
      <c r="D384" s="660" t="s">
        <v>3270</v>
      </c>
      <c r="E384" s="660" t="s">
        <v>3271</v>
      </c>
      <c r="F384" s="663">
        <v>131</v>
      </c>
      <c r="G384" s="663">
        <v>6550</v>
      </c>
      <c r="H384" s="660">
        <v>1</v>
      </c>
      <c r="I384" s="660">
        <v>50</v>
      </c>
      <c r="J384" s="663">
        <v>117</v>
      </c>
      <c r="K384" s="663">
        <v>5850</v>
      </c>
      <c r="L384" s="660">
        <v>0.89312977099236646</v>
      </c>
      <c r="M384" s="660">
        <v>50</v>
      </c>
      <c r="N384" s="663">
        <v>269</v>
      </c>
      <c r="O384" s="663">
        <v>13450</v>
      </c>
      <c r="P384" s="676">
        <v>2.053435114503817</v>
      </c>
      <c r="Q384" s="664">
        <v>50</v>
      </c>
    </row>
    <row r="385" spans="1:17" ht="14.4" customHeight="1" x14ac:dyDescent="0.3">
      <c r="A385" s="659" t="s">
        <v>3340</v>
      </c>
      <c r="B385" s="660" t="s">
        <v>3216</v>
      </c>
      <c r="C385" s="660" t="s">
        <v>1764</v>
      </c>
      <c r="D385" s="660" t="s">
        <v>3274</v>
      </c>
      <c r="E385" s="660" t="s">
        <v>3275</v>
      </c>
      <c r="F385" s="663">
        <v>1</v>
      </c>
      <c r="G385" s="663">
        <v>101.11</v>
      </c>
      <c r="H385" s="660">
        <v>1</v>
      </c>
      <c r="I385" s="660">
        <v>101.11</v>
      </c>
      <c r="J385" s="663"/>
      <c r="K385" s="663"/>
      <c r="L385" s="660"/>
      <c r="M385" s="660"/>
      <c r="N385" s="663">
        <v>1</v>
      </c>
      <c r="O385" s="663">
        <v>101.11</v>
      </c>
      <c r="P385" s="676">
        <v>1</v>
      </c>
      <c r="Q385" s="664">
        <v>101.11</v>
      </c>
    </row>
    <row r="386" spans="1:17" ht="14.4" customHeight="1" x14ac:dyDescent="0.3">
      <c r="A386" s="659" t="s">
        <v>3340</v>
      </c>
      <c r="B386" s="660" t="s">
        <v>3216</v>
      </c>
      <c r="C386" s="660" t="s">
        <v>1764</v>
      </c>
      <c r="D386" s="660" t="s">
        <v>3282</v>
      </c>
      <c r="E386" s="660" t="s">
        <v>3283</v>
      </c>
      <c r="F386" s="663">
        <v>31</v>
      </c>
      <c r="G386" s="663">
        <v>0</v>
      </c>
      <c r="H386" s="660"/>
      <c r="I386" s="660">
        <v>0</v>
      </c>
      <c r="J386" s="663">
        <v>21</v>
      </c>
      <c r="K386" s="663">
        <v>0</v>
      </c>
      <c r="L386" s="660"/>
      <c r="M386" s="660">
        <v>0</v>
      </c>
      <c r="N386" s="663">
        <v>38</v>
      </c>
      <c r="O386" s="663">
        <v>0</v>
      </c>
      <c r="P386" s="676"/>
      <c r="Q386" s="664">
        <v>0</v>
      </c>
    </row>
    <row r="387" spans="1:17" ht="14.4" customHeight="1" x14ac:dyDescent="0.3">
      <c r="A387" s="659" t="s">
        <v>3340</v>
      </c>
      <c r="B387" s="660" t="s">
        <v>3216</v>
      </c>
      <c r="C387" s="660" t="s">
        <v>1764</v>
      </c>
      <c r="D387" s="660" t="s">
        <v>3288</v>
      </c>
      <c r="E387" s="660" t="s">
        <v>3289</v>
      </c>
      <c r="F387" s="663">
        <v>1</v>
      </c>
      <c r="G387" s="663">
        <v>0</v>
      </c>
      <c r="H387" s="660"/>
      <c r="I387" s="660">
        <v>0</v>
      </c>
      <c r="J387" s="663">
        <v>1</v>
      </c>
      <c r="K387" s="663">
        <v>0</v>
      </c>
      <c r="L387" s="660"/>
      <c r="M387" s="660">
        <v>0</v>
      </c>
      <c r="N387" s="663"/>
      <c r="O387" s="663"/>
      <c r="P387" s="676"/>
      <c r="Q387" s="664"/>
    </row>
    <row r="388" spans="1:17" ht="14.4" customHeight="1" x14ac:dyDescent="0.3">
      <c r="A388" s="659" t="s">
        <v>3340</v>
      </c>
      <c r="B388" s="660" t="s">
        <v>3216</v>
      </c>
      <c r="C388" s="660" t="s">
        <v>1764</v>
      </c>
      <c r="D388" s="660" t="s">
        <v>3294</v>
      </c>
      <c r="E388" s="660" t="s">
        <v>3295</v>
      </c>
      <c r="F388" s="663">
        <v>1</v>
      </c>
      <c r="G388" s="663">
        <v>455.56</v>
      </c>
      <c r="H388" s="660">
        <v>1</v>
      </c>
      <c r="I388" s="660">
        <v>455.56</v>
      </c>
      <c r="J388" s="663"/>
      <c r="K388" s="663"/>
      <c r="L388" s="660"/>
      <c r="M388" s="660"/>
      <c r="N388" s="663"/>
      <c r="O388" s="663"/>
      <c r="P388" s="676"/>
      <c r="Q388" s="664"/>
    </row>
    <row r="389" spans="1:17" ht="14.4" customHeight="1" x14ac:dyDescent="0.3">
      <c r="A389" s="659" t="s">
        <v>3340</v>
      </c>
      <c r="B389" s="660" t="s">
        <v>3216</v>
      </c>
      <c r="C389" s="660" t="s">
        <v>1764</v>
      </c>
      <c r="D389" s="660" t="s">
        <v>3296</v>
      </c>
      <c r="E389" s="660" t="s">
        <v>3297</v>
      </c>
      <c r="F389" s="663">
        <v>1072</v>
      </c>
      <c r="G389" s="663">
        <v>0</v>
      </c>
      <c r="H389" s="660"/>
      <c r="I389" s="660">
        <v>0</v>
      </c>
      <c r="J389" s="663">
        <v>564</v>
      </c>
      <c r="K389" s="663">
        <v>0</v>
      </c>
      <c r="L389" s="660"/>
      <c r="M389" s="660">
        <v>0</v>
      </c>
      <c r="N389" s="663">
        <v>1152</v>
      </c>
      <c r="O389" s="663">
        <v>0</v>
      </c>
      <c r="P389" s="676"/>
      <c r="Q389" s="664">
        <v>0</v>
      </c>
    </row>
    <row r="390" spans="1:17" ht="14.4" customHeight="1" x14ac:dyDescent="0.3">
      <c r="A390" s="659" t="s">
        <v>3340</v>
      </c>
      <c r="B390" s="660" t="s">
        <v>3216</v>
      </c>
      <c r="C390" s="660" t="s">
        <v>1764</v>
      </c>
      <c r="D390" s="660" t="s">
        <v>3300</v>
      </c>
      <c r="E390" s="660" t="s">
        <v>3301</v>
      </c>
      <c r="F390" s="663"/>
      <c r="G390" s="663"/>
      <c r="H390" s="660"/>
      <c r="I390" s="660"/>
      <c r="J390" s="663">
        <v>2</v>
      </c>
      <c r="K390" s="663">
        <v>155.56</v>
      </c>
      <c r="L390" s="660"/>
      <c r="M390" s="660">
        <v>77.78</v>
      </c>
      <c r="N390" s="663"/>
      <c r="O390" s="663"/>
      <c r="P390" s="676"/>
      <c r="Q390" s="664"/>
    </row>
    <row r="391" spans="1:17" ht="14.4" customHeight="1" x14ac:dyDescent="0.3">
      <c r="A391" s="659" t="s">
        <v>3340</v>
      </c>
      <c r="B391" s="660" t="s">
        <v>3216</v>
      </c>
      <c r="C391" s="660" t="s">
        <v>1764</v>
      </c>
      <c r="D391" s="660" t="s">
        <v>3306</v>
      </c>
      <c r="E391" s="660" t="s">
        <v>3307</v>
      </c>
      <c r="F391" s="663">
        <v>356</v>
      </c>
      <c r="G391" s="663">
        <v>31644.449999999997</v>
      </c>
      <c r="H391" s="660">
        <v>1</v>
      </c>
      <c r="I391" s="660">
        <v>88.888904494382018</v>
      </c>
      <c r="J391" s="663">
        <v>198</v>
      </c>
      <c r="K391" s="663">
        <v>17599.989999999998</v>
      </c>
      <c r="L391" s="660">
        <v>0.55617936162581427</v>
      </c>
      <c r="M391" s="660">
        <v>88.888838383838376</v>
      </c>
      <c r="N391" s="663">
        <v>378</v>
      </c>
      <c r="O391" s="663">
        <v>33600</v>
      </c>
      <c r="P391" s="676">
        <v>1.0617975663978994</v>
      </c>
      <c r="Q391" s="664">
        <v>88.888888888888886</v>
      </c>
    </row>
    <row r="392" spans="1:17" ht="14.4" customHeight="1" x14ac:dyDescent="0.3">
      <c r="A392" s="659" t="s">
        <v>3340</v>
      </c>
      <c r="B392" s="660" t="s">
        <v>3216</v>
      </c>
      <c r="C392" s="660" t="s">
        <v>1764</v>
      </c>
      <c r="D392" s="660" t="s">
        <v>3310</v>
      </c>
      <c r="E392" s="660" t="s">
        <v>3311</v>
      </c>
      <c r="F392" s="663">
        <v>55</v>
      </c>
      <c r="G392" s="663">
        <v>5316.66</v>
      </c>
      <c r="H392" s="660">
        <v>1</v>
      </c>
      <c r="I392" s="660">
        <v>96.666545454545457</v>
      </c>
      <c r="J392" s="663">
        <v>21</v>
      </c>
      <c r="K392" s="663">
        <v>2030</v>
      </c>
      <c r="L392" s="660">
        <v>0.38181866058766217</v>
      </c>
      <c r="M392" s="660">
        <v>96.666666666666671</v>
      </c>
      <c r="N392" s="663">
        <v>78</v>
      </c>
      <c r="O392" s="663">
        <v>7540</v>
      </c>
      <c r="P392" s="676">
        <v>1.4181835964684595</v>
      </c>
      <c r="Q392" s="664">
        <v>96.666666666666671</v>
      </c>
    </row>
    <row r="393" spans="1:17" ht="14.4" customHeight="1" x14ac:dyDescent="0.3">
      <c r="A393" s="659" t="s">
        <v>3340</v>
      </c>
      <c r="B393" s="660" t="s">
        <v>3216</v>
      </c>
      <c r="C393" s="660" t="s">
        <v>1764</v>
      </c>
      <c r="D393" s="660" t="s">
        <v>3312</v>
      </c>
      <c r="E393" s="660" t="s">
        <v>3313</v>
      </c>
      <c r="F393" s="663">
        <v>1</v>
      </c>
      <c r="G393" s="663">
        <v>333.33</v>
      </c>
      <c r="H393" s="660">
        <v>1</v>
      </c>
      <c r="I393" s="660">
        <v>333.33</v>
      </c>
      <c r="J393" s="663"/>
      <c r="K393" s="663"/>
      <c r="L393" s="660"/>
      <c r="M393" s="660"/>
      <c r="N393" s="663">
        <v>1</v>
      </c>
      <c r="O393" s="663">
        <v>333.33</v>
      </c>
      <c r="P393" s="676">
        <v>1</v>
      </c>
      <c r="Q393" s="664">
        <v>333.33</v>
      </c>
    </row>
    <row r="394" spans="1:17" ht="14.4" customHeight="1" x14ac:dyDescent="0.3">
      <c r="A394" s="659" t="s">
        <v>3340</v>
      </c>
      <c r="B394" s="660" t="s">
        <v>3216</v>
      </c>
      <c r="C394" s="660" t="s">
        <v>1764</v>
      </c>
      <c r="D394" s="660" t="s">
        <v>3322</v>
      </c>
      <c r="E394" s="660" t="s">
        <v>3323</v>
      </c>
      <c r="F394" s="663">
        <v>7</v>
      </c>
      <c r="G394" s="663">
        <v>8983.33</v>
      </c>
      <c r="H394" s="660">
        <v>1</v>
      </c>
      <c r="I394" s="660">
        <v>1283.3328571428572</v>
      </c>
      <c r="J394" s="663">
        <v>4</v>
      </c>
      <c r="K394" s="663">
        <v>5133.33</v>
      </c>
      <c r="L394" s="660">
        <v>0.57142841240386355</v>
      </c>
      <c r="M394" s="660">
        <v>1283.3325</v>
      </c>
      <c r="N394" s="663">
        <v>4</v>
      </c>
      <c r="O394" s="663">
        <v>5133.33</v>
      </c>
      <c r="P394" s="676">
        <v>0.57142841240386355</v>
      </c>
      <c r="Q394" s="664">
        <v>1283.3325</v>
      </c>
    </row>
    <row r="395" spans="1:17" ht="14.4" customHeight="1" x14ac:dyDescent="0.3">
      <c r="A395" s="659" t="s">
        <v>3340</v>
      </c>
      <c r="B395" s="660" t="s">
        <v>3216</v>
      </c>
      <c r="C395" s="660" t="s">
        <v>1764</v>
      </c>
      <c r="D395" s="660" t="s">
        <v>3324</v>
      </c>
      <c r="E395" s="660" t="s">
        <v>3325</v>
      </c>
      <c r="F395" s="663">
        <v>4</v>
      </c>
      <c r="G395" s="663">
        <v>1866.67</v>
      </c>
      <c r="H395" s="660">
        <v>1</v>
      </c>
      <c r="I395" s="660">
        <v>466.66750000000002</v>
      </c>
      <c r="J395" s="663">
        <v>5</v>
      </c>
      <c r="K395" s="663">
        <v>2333.33</v>
      </c>
      <c r="L395" s="660">
        <v>1.2499959821500317</v>
      </c>
      <c r="M395" s="660">
        <v>466.666</v>
      </c>
      <c r="N395" s="663">
        <v>4</v>
      </c>
      <c r="O395" s="663">
        <v>1866.67</v>
      </c>
      <c r="P395" s="676">
        <v>1</v>
      </c>
      <c r="Q395" s="664">
        <v>466.66750000000002</v>
      </c>
    </row>
    <row r="396" spans="1:17" ht="14.4" customHeight="1" x14ac:dyDescent="0.3">
      <c r="A396" s="659" t="s">
        <v>3340</v>
      </c>
      <c r="B396" s="660" t="s">
        <v>3216</v>
      </c>
      <c r="C396" s="660" t="s">
        <v>1764</v>
      </c>
      <c r="D396" s="660" t="s">
        <v>3326</v>
      </c>
      <c r="E396" s="660" t="s">
        <v>3327</v>
      </c>
      <c r="F396" s="663">
        <v>83</v>
      </c>
      <c r="G396" s="663">
        <v>9683.33</v>
      </c>
      <c r="H396" s="660">
        <v>1</v>
      </c>
      <c r="I396" s="660">
        <v>116.6666265060241</v>
      </c>
      <c r="J396" s="663">
        <v>51</v>
      </c>
      <c r="K396" s="663">
        <v>5950</v>
      </c>
      <c r="L396" s="660">
        <v>0.61445804284269978</v>
      </c>
      <c r="M396" s="660">
        <v>116.66666666666667</v>
      </c>
      <c r="N396" s="663">
        <v>87</v>
      </c>
      <c r="O396" s="663">
        <v>10150</v>
      </c>
      <c r="P396" s="676">
        <v>1.048193131908135</v>
      </c>
      <c r="Q396" s="664">
        <v>116.66666666666667</v>
      </c>
    </row>
    <row r="397" spans="1:17" ht="14.4" customHeight="1" x14ac:dyDescent="0.3">
      <c r="A397" s="659" t="s">
        <v>3340</v>
      </c>
      <c r="B397" s="660" t="s">
        <v>3216</v>
      </c>
      <c r="C397" s="660" t="s">
        <v>1764</v>
      </c>
      <c r="D397" s="660" t="s">
        <v>3217</v>
      </c>
      <c r="E397" s="660" t="s">
        <v>3218</v>
      </c>
      <c r="F397" s="663">
        <v>1120</v>
      </c>
      <c r="G397" s="663">
        <v>367111.11</v>
      </c>
      <c r="H397" s="660">
        <v>1</v>
      </c>
      <c r="I397" s="660">
        <v>327.77777678571425</v>
      </c>
      <c r="J397" s="663">
        <v>604</v>
      </c>
      <c r="K397" s="663">
        <v>197977.79</v>
      </c>
      <c r="L397" s="660">
        <v>0.53928574921091332</v>
      </c>
      <c r="M397" s="660">
        <v>327.77779801324505</v>
      </c>
      <c r="N397" s="663">
        <v>1217</v>
      </c>
      <c r="O397" s="663">
        <v>398905.54</v>
      </c>
      <c r="P397" s="676">
        <v>1.0866071037730238</v>
      </c>
      <c r="Q397" s="664">
        <v>327.77776499589152</v>
      </c>
    </row>
    <row r="398" spans="1:17" ht="14.4" customHeight="1" x14ac:dyDescent="0.3">
      <c r="A398" s="659" t="s">
        <v>3340</v>
      </c>
      <c r="B398" s="660" t="s">
        <v>3216</v>
      </c>
      <c r="C398" s="660" t="s">
        <v>1764</v>
      </c>
      <c r="D398" s="660" t="s">
        <v>3330</v>
      </c>
      <c r="E398" s="660" t="s">
        <v>3331</v>
      </c>
      <c r="F398" s="663">
        <v>3</v>
      </c>
      <c r="G398" s="663">
        <v>2500</v>
      </c>
      <c r="H398" s="660">
        <v>1</v>
      </c>
      <c r="I398" s="660">
        <v>833.33333333333337</v>
      </c>
      <c r="J398" s="663"/>
      <c r="K398" s="663"/>
      <c r="L398" s="660"/>
      <c r="M398" s="660"/>
      <c r="N398" s="663"/>
      <c r="O398" s="663"/>
      <c r="P398" s="676"/>
      <c r="Q398" s="664"/>
    </row>
    <row r="399" spans="1:17" ht="14.4" customHeight="1" x14ac:dyDescent="0.3">
      <c r="A399" s="659" t="s">
        <v>3340</v>
      </c>
      <c r="B399" s="660" t="s">
        <v>3216</v>
      </c>
      <c r="C399" s="660" t="s">
        <v>1779</v>
      </c>
      <c r="D399" s="660" t="s">
        <v>3247</v>
      </c>
      <c r="E399" s="660" t="s">
        <v>3248</v>
      </c>
      <c r="F399" s="663"/>
      <c r="G399" s="663"/>
      <c r="H399" s="660"/>
      <c r="I399" s="660"/>
      <c r="J399" s="663"/>
      <c r="K399" s="663"/>
      <c r="L399" s="660"/>
      <c r="M399" s="660"/>
      <c r="N399" s="663">
        <v>12</v>
      </c>
      <c r="O399" s="663">
        <v>933.34</v>
      </c>
      <c r="P399" s="676"/>
      <c r="Q399" s="664">
        <v>77.778333333333336</v>
      </c>
    </row>
    <row r="400" spans="1:17" ht="14.4" customHeight="1" x14ac:dyDescent="0.3">
      <c r="A400" s="659" t="s">
        <v>3340</v>
      </c>
      <c r="B400" s="660" t="s">
        <v>3216</v>
      </c>
      <c r="C400" s="660" t="s">
        <v>1779</v>
      </c>
      <c r="D400" s="660" t="s">
        <v>3253</v>
      </c>
      <c r="E400" s="660" t="s">
        <v>3254</v>
      </c>
      <c r="F400" s="663"/>
      <c r="G400" s="663"/>
      <c r="H400" s="660"/>
      <c r="I400" s="660"/>
      <c r="J400" s="663"/>
      <c r="K400" s="663"/>
      <c r="L400" s="660"/>
      <c r="M400" s="660"/>
      <c r="N400" s="663">
        <v>59</v>
      </c>
      <c r="O400" s="663">
        <v>6555.5599999999995</v>
      </c>
      <c r="P400" s="676"/>
      <c r="Q400" s="664">
        <v>111.11118644067795</v>
      </c>
    </row>
    <row r="401" spans="1:17" ht="14.4" customHeight="1" x14ac:dyDescent="0.3">
      <c r="A401" s="659" t="s">
        <v>3340</v>
      </c>
      <c r="B401" s="660" t="s">
        <v>3216</v>
      </c>
      <c r="C401" s="660" t="s">
        <v>1779</v>
      </c>
      <c r="D401" s="660" t="s">
        <v>3261</v>
      </c>
      <c r="E401" s="660" t="s">
        <v>3262</v>
      </c>
      <c r="F401" s="663"/>
      <c r="G401" s="663"/>
      <c r="H401" s="660"/>
      <c r="I401" s="660"/>
      <c r="J401" s="663"/>
      <c r="K401" s="663"/>
      <c r="L401" s="660"/>
      <c r="M401" s="660"/>
      <c r="N401" s="663">
        <v>74</v>
      </c>
      <c r="O401" s="663">
        <v>13813.35</v>
      </c>
      <c r="P401" s="676"/>
      <c r="Q401" s="664">
        <v>186.66689189189191</v>
      </c>
    </row>
    <row r="402" spans="1:17" ht="14.4" customHeight="1" x14ac:dyDescent="0.3">
      <c r="A402" s="659" t="s">
        <v>3340</v>
      </c>
      <c r="B402" s="660" t="s">
        <v>3216</v>
      </c>
      <c r="C402" s="660" t="s">
        <v>1779</v>
      </c>
      <c r="D402" s="660" t="s">
        <v>3263</v>
      </c>
      <c r="E402" s="660" t="s">
        <v>3264</v>
      </c>
      <c r="F402" s="663"/>
      <c r="G402" s="663"/>
      <c r="H402" s="660"/>
      <c r="I402" s="660"/>
      <c r="J402" s="663"/>
      <c r="K402" s="663"/>
      <c r="L402" s="660"/>
      <c r="M402" s="660"/>
      <c r="N402" s="663">
        <v>30</v>
      </c>
      <c r="O402" s="663">
        <v>17500</v>
      </c>
      <c r="P402" s="676"/>
      <c r="Q402" s="664">
        <v>583.33333333333337</v>
      </c>
    </row>
    <row r="403" spans="1:17" ht="14.4" customHeight="1" x14ac:dyDescent="0.3">
      <c r="A403" s="659" t="s">
        <v>3340</v>
      </c>
      <c r="B403" s="660" t="s">
        <v>3216</v>
      </c>
      <c r="C403" s="660" t="s">
        <v>1779</v>
      </c>
      <c r="D403" s="660" t="s">
        <v>3265</v>
      </c>
      <c r="E403" s="660" t="s">
        <v>3266</v>
      </c>
      <c r="F403" s="663"/>
      <c r="G403" s="663"/>
      <c r="H403" s="660"/>
      <c r="I403" s="660"/>
      <c r="J403" s="663"/>
      <c r="K403" s="663"/>
      <c r="L403" s="660"/>
      <c r="M403" s="660"/>
      <c r="N403" s="663">
        <v>6</v>
      </c>
      <c r="O403" s="663">
        <v>2800</v>
      </c>
      <c r="P403" s="676"/>
      <c r="Q403" s="664">
        <v>466.66666666666669</v>
      </c>
    </row>
    <row r="404" spans="1:17" ht="14.4" customHeight="1" x14ac:dyDescent="0.3">
      <c r="A404" s="659" t="s">
        <v>3340</v>
      </c>
      <c r="B404" s="660" t="s">
        <v>3216</v>
      </c>
      <c r="C404" s="660" t="s">
        <v>1779</v>
      </c>
      <c r="D404" s="660" t="s">
        <v>3270</v>
      </c>
      <c r="E404" s="660" t="s">
        <v>3271</v>
      </c>
      <c r="F404" s="663"/>
      <c r="G404" s="663"/>
      <c r="H404" s="660"/>
      <c r="I404" s="660"/>
      <c r="J404" s="663"/>
      <c r="K404" s="663"/>
      <c r="L404" s="660"/>
      <c r="M404" s="660"/>
      <c r="N404" s="663">
        <v>17</v>
      </c>
      <c r="O404" s="663">
        <v>850</v>
      </c>
      <c r="P404" s="676"/>
      <c r="Q404" s="664">
        <v>50</v>
      </c>
    </row>
    <row r="405" spans="1:17" ht="14.4" customHeight="1" x14ac:dyDescent="0.3">
      <c r="A405" s="659" t="s">
        <v>3340</v>
      </c>
      <c r="B405" s="660" t="s">
        <v>3216</v>
      </c>
      <c r="C405" s="660" t="s">
        <v>1779</v>
      </c>
      <c r="D405" s="660" t="s">
        <v>3274</v>
      </c>
      <c r="E405" s="660" t="s">
        <v>3275</v>
      </c>
      <c r="F405" s="663"/>
      <c r="G405" s="663"/>
      <c r="H405" s="660"/>
      <c r="I405" s="660"/>
      <c r="J405" s="663"/>
      <c r="K405" s="663"/>
      <c r="L405" s="660"/>
      <c r="M405" s="660"/>
      <c r="N405" s="663">
        <v>4</v>
      </c>
      <c r="O405" s="663">
        <v>404.44</v>
      </c>
      <c r="P405" s="676"/>
      <c r="Q405" s="664">
        <v>101.11</v>
      </c>
    </row>
    <row r="406" spans="1:17" ht="14.4" customHeight="1" x14ac:dyDescent="0.3">
      <c r="A406" s="659" t="s">
        <v>3340</v>
      </c>
      <c r="B406" s="660" t="s">
        <v>3216</v>
      </c>
      <c r="C406" s="660" t="s">
        <v>1779</v>
      </c>
      <c r="D406" s="660" t="s">
        <v>3282</v>
      </c>
      <c r="E406" s="660" t="s">
        <v>3283</v>
      </c>
      <c r="F406" s="663"/>
      <c r="G406" s="663"/>
      <c r="H406" s="660"/>
      <c r="I406" s="660"/>
      <c r="J406" s="663"/>
      <c r="K406" s="663"/>
      <c r="L406" s="660"/>
      <c r="M406" s="660"/>
      <c r="N406" s="663">
        <v>11</v>
      </c>
      <c r="O406" s="663">
        <v>0</v>
      </c>
      <c r="P406" s="676"/>
      <c r="Q406" s="664">
        <v>0</v>
      </c>
    </row>
    <row r="407" spans="1:17" ht="14.4" customHeight="1" x14ac:dyDescent="0.3">
      <c r="A407" s="659" t="s">
        <v>3340</v>
      </c>
      <c r="B407" s="660" t="s">
        <v>3216</v>
      </c>
      <c r="C407" s="660" t="s">
        <v>1779</v>
      </c>
      <c r="D407" s="660" t="s">
        <v>3296</v>
      </c>
      <c r="E407" s="660" t="s">
        <v>3297</v>
      </c>
      <c r="F407" s="663"/>
      <c r="G407" s="663"/>
      <c r="H407" s="660"/>
      <c r="I407" s="660"/>
      <c r="J407" s="663"/>
      <c r="K407" s="663"/>
      <c r="L407" s="660"/>
      <c r="M407" s="660"/>
      <c r="N407" s="663">
        <v>215</v>
      </c>
      <c r="O407" s="663">
        <v>0</v>
      </c>
      <c r="P407" s="676"/>
      <c r="Q407" s="664">
        <v>0</v>
      </c>
    </row>
    <row r="408" spans="1:17" ht="14.4" customHeight="1" x14ac:dyDescent="0.3">
      <c r="A408" s="659" t="s">
        <v>3340</v>
      </c>
      <c r="B408" s="660" t="s">
        <v>3216</v>
      </c>
      <c r="C408" s="660" t="s">
        <v>1779</v>
      </c>
      <c r="D408" s="660" t="s">
        <v>3306</v>
      </c>
      <c r="E408" s="660" t="s">
        <v>3307</v>
      </c>
      <c r="F408" s="663"/>
      <c r="G408" s="663"/>
      <c r="H408" s="660"/>
      <c r="I408" s="660"/>
      <c r="J408" s="663"/>
      <c r="K408" s="663"/>
      <c r="L408" s="660"/>
      <c r="M408" s="660"/>
      <c r="N408" s="663">
        <v>97</v>
      </c>
      <c r="O408" s="663">
        <v>8622.23</v>
      </c>
      <c r="P408" s="676"/>
      <c r="Q408" s="664">
        <v>88.88896907216494</v>
      </c>
    </row>
    <row r="409" spans="1:17" ht="14.4" customHeight="1" x14ac:dyDescent="0.3">
      <c r="A409" s="659" t="s">
        <v>3340</v>
      </c>
      <c r="B409" s="660" t="s">
        <v>3216</v>
      </c>
      <c r="C409" s="660" t="s">
        <v>1779</v>
      </c>
      <c r="D409" s="660" t="s">
        <v>3310</v>
      </c>
      <c r="E409" s="660" t="s">
        <v>3311</v>
      </c>
      <c r="F409" s="663"/>
      <c r="G409" s="663"/>
      <c r="H409" s="660"/>
      <c r="I409" s="660"/>
      <c r="J409" s="663"/>
      <c r="K409" s="663"/>
      <c r="L409" s="660"/>
      <c r="M409" s="660"/>
      <c r="N409" s="663">
        <v>14</v>
      </c>
      <c r="O409" s="663">
        <v>1353.33</v>
      </c>
      <c r="P409" s="676"/>
      <c r="Q409" s="664">
        <v>96.666428571428568</v>
      </c>
    </row>
    <row r="410" spans="1:17" ht="14.4" customHeight="1" x14ac:dyDescent="0.3">
      <c r="A410" s="659" t="s">
        <v>3340</v>
      </c>
      <c r="B410" s="660" t="s">
        <v>3216</v>
      </c>
      <c r="C410" s="660" t="s">
        <v>1779</v>
      </c>
      <c r="D410" s="660" t="s">
        <v>3326</v>
      </c>
      <c r="E410" s="660" t="s">
        <v>3327</v>
      </c>
      <c r="F410" s="663"/>
      <c r="G410" s="663"/>
      <c r="H410" s="660"/>
      <c r="I410" s="660"/>
      <c r="J410" s="663"/>
      <c r="K410" s="663"/>
      <c r="L410" s="660"/>
      <c r="M410" s="660"/>
      <c r="N410" s="663">
        <v>1</v>
      </c>
      <c r="O410" s="663">
        <v>116.67</v>
      </c>
      <c r="P410" s="676"/>
      <c r="Q410" s="664">
        <v>116.67</v>
      </c>
    </row>
    <row r="411" spans="1:17" ht="14.4" customHeight="1" x14ac:dyDescent="0.3">
      <c r="A411" s="659" t="s">
        <v>3340</v>
      </c>
      <c r="B411" s="660" t="s">
        <v>3216</v>
      </c>
      <c r="C411" s="660" t="s">
        <v>1779</v>
      </c>
      <c r="D411" s="660" t="s">
        <v>3217</v>
      </c>
      <c r="E411" s="660" t="s">
        <v>3218</v>
      </c>
      <c r="F411" s="663"/>
      <c r="G411" s="663"/>
      <c r="H411" s="660"/>
      <c r="I411" s="660"/>
      <c r="J411" s="663"/>
      <c r="K411" s="663"/>
      <c r="L411" s="660"/>
      <c r="M411" s="660"/>
      <c r="N411" s="663">
        <v>227</v>
      </c>
      <c r="O411" s="663">
        <v>74405.569999999992</v>
      </c>
      <c r="P411" s="676"/>
      <c r="Q411" s="664">
        <v>327.77784140969158</v>
      </c>
    </row>
    <row r="412" spans="1:17" ht="14.4" customHeight="1" x14ac:dyDescent="0.3">
      <c r="A412" s="659" t="s">
        <v>3340</v>
      </c>
      <c r="B412" s="660" t="s">
        <v>3216</v>
      </c>
      <c r="C412" s="660" t="s">
        <v>1765</v>
      </c>
      <c r="D412" s="660" t="s">
        <v>3247</v>
      </c>
      <c r="E412" s="660" t="s">
        <v>3248</v>
      </c>
      <c r="F412" s="663"/>
      <c r="G412" s="663"/>
      <c r="H412" s="660"/>
      <c r="I412" s="660"/>
      <c r="J412" s="663">
        <v>63</v>
      </c>
      <c r="K412" s="663">
        <v>4900</v>
      </c>
      <c r="L412" s="660"/>
      <c r="M412" s="660">
        <v>77.777777777777771</v>
      </c>
      <c r="N412" s="663">
        <v>44</v>
      </c>
      <c r="O412" s="663">
        <v>3422.21</v>
      </c>
      <c r="P412" s="676"/>
      <c r="Q412" s="664">
        <v>77.777500000000003</v>
      </c>
    </row>
    <row r="413" spans="1:17" ht="14.4" customHeight="1" x14ac:dyDescent="0.3">
      <c r="A413" s="659" t="s">
        <v>3340</v>
      </c>
      <c r="B413" s="660" t="s">
        <v>3216</v>
      </c>
      <c r="C413" s="660" t="s">
        <v>1765</v>
      </c>
      <c r="D413" s="660" t="s">
        <v>3253</v>
      </c>
      <c r="E413" s="660" t="s">
        <v>3254</v>
      </c>
      <c r="F413" s="663"/>
      <c r="G413" s="663"/>
      <c r="H413" s="660"/>
      <c r="I413" s="660"/>
      <c r="J413" s="663">
        <v>145</v>
      </c>
      <c r="K413" s="663">
        <v>16111.1</v>
      </c>
      <c r="L413" s="660"/>
      <c r="M413" s="660">
        <v>111.11103448275863</v>
      </c>
      <c r="N413" s="663">
        <v>175</v>
      </c>
      <c r="O413" s="663">
        <v>19444.449999999997</v>
      </c>
      <c r="P413" s="676"/>
      <c r="Q413" s="664">
        <v>111.11114285714284</v>
      </c>
    </row>
    <row r="414" spans="1:17" ht="14.4" customHeight="1" x14ac:dyDescent="0.3">
      <c r="A414" s="659" t="s">
        <v>3340</v>
      </c>
      <c r="B414" s="660" t="s">
        <v>3216</v>
      </c>
      <c r="C414" s="660" t="s">
        <v>1765</v>
      </c>
      <c r="D414" s="660" t="s">
        <v>3261</v>
      </c>
      <c r="E414" s="660" t="s">
        <v>3262</v>
      </c>
      <c r="F414" s="663"/>
      <c r="G414" s="663"/>
      <c r="H414" s="660"/>
      <c r="I414" s="660"/>
      <c r="J414" s="663">
        <v>141</v>
      </c>
      <c r="K414" s="663">
        <v>26320</v>
      </c>
      <c r="L414" s="660"/>
      <c r="M414" s="660">
        <v>186.66666666666666</v>
      </c>
      <c r="N414" s="663">
        <v>208</v>
      </c>
      <c r="O414" s="663">
        <v>38826.68</v>
      </c>
      <c r="P414" s="676"/>
      <c r="Q414" s="664">
        <v>186.66673076923078</v>
      </c>
    </row>
    <row r="415" spans="1:17" ht="14.4" customHeight="1" x14ac:dyDescent="0.3">
      <c r="A415" s="659" t="s">
        <v>3340</v>
      </c>
      <c r="B415" s="660" t="s">
        <v>3216</v>
      </c>
      <c r="C415" s="660" t="s">
        <v>1765</v>
      </c>
      <c r="D415" s="660" t="s">
        <v>3263</v>
      </c>
      <c r="E415" s="660" t="s">
        <v>3264</v>
      </c>
      <c r="F415" s="663"/>
      <c r="G415" s="663"/>
      <c r="H415" s="660"/>
      <c r="I415" s="660"/>
      <c r="J415" s="663">
        <v>41</v>
      </c>
      <c r="K415" s="663">
        <v>23916.66</v>
      </c>
      <c r="L415" s="660"/>
      <c r="M415" s="660">
        <v>583.33317073170736</v>
      </c>
      <c r="N415" s="663">
        <v>12</v>
      </c>
      <c r="O415" s="663">
        <v>6999.99</v>
      </c>
      <c r="P415" s="676"/>
      <c r="Q415" s="664">
        <v>583.33249999999998</v>
      </c>
    </row>
    <row r="416" spans="1:17" ht="14.4" customHeight="1" x14ac:dyDescent="0.3">
      <c r="A416" s="659" t="s">
        <v>3340</v>
      </c>
      <c r="B416" s="660" t="s">
        <v>3216</v>
      </c>
      <c r="C416" s="660" t="s">
        <v>1765</v>
      </c>
      <c r="D416" s="660" t="s">
        <v>3265</v>
      </c>
      <c r="E416" s="660" t="s">
        <v>3266</v>
      </c>
      <c r="F416" s="663"/>
      <c r="G416" s="663"/>
      <c r="H416" s="660"/>
      <c r="I416" s="660"/>
      <c r="J416" s="663">
        <v>13</v>
      </c>
      <c r="K416" s="663">
        <v>6066.66</v>
      </c>
      <c r="L416" s="660"/>
      <c r="M416" s="660">
        <v>466.66615384615386</v>
      </c>
      <c r="N416" s="663">
        <v>24</v>
      </c>
      <c r="O416" s="663">
        <v>11200.01</v>
      </c>
      <c r="P416" s="676"/>
      <c r="Q416" s="664">
        <v>466.66708333333332</v>
      </c>
    </row>
    <row r="417" spans="1:17" ht="14.4" customHeight="1" x14ac:dyDescent="0.3">
      <c r="A417" s="659" t="s">
        <v>3340</v>
      </c>
      <c r="B417" s="660" t="s">
        <v>3216</v>
      </c>
      <c r="C417" s="660" t="s">
        <v>1765</v>
      </c>
      <c r="D417" s="660" t="s">
        <v>3267</v>
      </c>
      <c r="E417" s="660" t="s">
        <v>3266</v>
      </c>
      <c r="F417" s="663"/>
      <c r="G417" s="663"/>
      <c r="H417" s="660"/>
      <c r="I417" s="660"/>
      <c r="J417" s="663">
        <v>1</v>
      </c>
      <c r="K417" s="663">
        <v>1000</v>
      </c>
      <c r="L417" s="660"/>
      <c r="M417" s="660">
        <v>1000</v>
      </c>
      <c r="N417" s="663">
        <v>4</v>
      </c>
      <c r="O417" s="663">
        <v>4000</v>
      </c>
      <c r="P417" s="676"/>
      <c r="Q417" s="664">
        <v>1000</v>
      </c>
    </row>
    <row r="418" spans="1:17" ht="14.4" customHeight="1" x14ac:dyDescent="0.3">
      <c r="A418" s="659" t="s">
        <v>3340</v>
      </c>
      <c r="B418" s="660" t="s">
        <v>3216</v>
      </c>
      <c r="C418" s="660" t="s">
        <v>1765</v>
      </c>
      <c r="D418" s="660" t="s">
        <v>3270</v>
      </c>
      <c r="E418" s="660" t="s">
        <v>3271</v>
      </c>
      <c r="F418" s="663"/>
      <c r="G418" s="663"/>
      <c r="H418" s="660"/>
      <c r="I418" s="660"/>
      <c r="J418" s="663">
        <v>78</v>
      </c>
      <c r="K418" s="663">
        <v>3900</v>
      </c>
      <c r="L418" s="660"/>
      <c r="M418" s="660">
        <v>50</v>
      </c>
      <c r="N418" s="663">
        <v>104</v>
      </c>
      <c r="O418" s="663">
        <v>5200</v>
      </c>
      <c r="P418" s="676"/>
      <c r="Q418" s="664">
        <v>50</v>
      </c>
    </row>
    <row r="419" spans="1:17" ht="14.4" customHeight="1" x14ac:dyDescent="0.3">
      <c r="A419" s="659" t="s">
        <v>3340</v>
      </c>
      <c r="B419" s="660" t="s">
        <v>3216</v>
      </c>
      <c r="C419" s="660" t="s">
        <v>1765</v>
      </c>
      <c r="D419" s="660" t="s">
        <v>3274</v>
      </c>
      <c r="E419" s="660" t="s">
        <v>3275</v>
      </c>
      <c r="F419" s="663"/>
      <c r="G419" s="663"/>
      <c r="H419" s="660"/>
      <c r="I419" s="660"/>
      <c r="J419" s="663">
        <v>3</v>
      </c>
      <c r="K419" s="663">
        <v>303.33</v>
      </c>
      <c r="L419" s="660"/>
      <c r="M419" s="660">
        <v>101.11</v>
      </c>
      <c r="N419" s="663"/>
      <c r="O419" s="663"/>
      <c r="P419" s="676"/>
      <c r="Q419" s="664"/>
    </row>
    <row r="420" spans="1:17" ht="14.4" customHeight="1" x14ac:dyDescent="0.3">
      <c r="A420" s="659" t="s">
        <v>3340</v>
      </c>
      <c r="B420" s="660" t="s">
        <v>3216</v>
      </c>
      <c r="C420" s="660" t="s">
        <v>1765</v>
      </c>
      <c r="D420" s="660" t="s">
        <v>3282</v>
      </c>
      <c r="E420" s="660" t="s">
        <v>3283</v>
      </c>
      <c r="F420" s="663"/>
      <c r="G420" s="663"/>
      <c r="H420" s="660"/>
      <c r="I420" s="660"/>
      <c r="J420" s="663">
        <v>12</v>
      </c>
      <c r="K420" s="663">
        <v>0</v>
      </c>
      <c r="L420" s="660"/>
      <c r="M420" s="660">
        <v>0</v>
      </c>
      <c r="N420" s="663">
        <v>20</v>
      </c>
      <c r="O420" s="663">
        <v>0</v>
      </c>
      <c r="P420" s="676"/>
      <c r="Q420" s="664">
        <v>0</v>
      </c>
    </row>
    <row r="421" spans="1:17" ht="14.4" customHeight="1" x14ac:dyDescent="0.3">
      <c r="A421" s="659" t="s">
        <v>3340</v>
      </c>
      <c r="B421" s="660" t="s">
        <v>3216</v>
      </c>
      <c r="C421" s="660" t="s">
        <v>1765</v>
      </c>
      <c r="D421" s="660" t="s">
        <v>3288</v>
      </c>
      <c r="E421" s="660" t="s">
        <v>3289</v>
      </c>
      <c r="F421" s="663"/>
      <c r="G421" s="663"/>
      <c r="H421" s="660"/>
      <c r="I421" s="660"/>
      <c r="J421" s="663">
        <v>1</v>
      </c>
      <c r="K421" s="663">
        <v>0</v>
      </c>
      <c r="L421" s="660"/>
      <c r="M421" s="660">
        <v>0</v>
      </c>
      <c r="N421" s="663"/>
      <c r="O421" s="663"/>
      <c r="P421" s="676"/>
      <c r="Q421" s="664"/>
    </row>
    <row r="422" spans="1:17" ht="14.4" customHeight="1" x14ac:dyDescent="0.3">
      <c r="A422" s="659" t="s">
        <v>3340</v>
      </c>
      <c r="B422" s="660" t="s">
        <v>3216</v>
      </c>
      <c r="C422" s="660" t="s">
        <v>1765</v>
      </c>
      <c r="D422" s="660" t="s">
        <v>3296</v>
      </c>
      <c r="E422" s="660" t="s">
        <v>3297</v>
      </c>
      <c r="F422" s="663"/>
      <c r="G422" s="663"/>
      <c r="H422" s="660"/>
      <c r="I422" s="660"/>
      <c r="J422" s="663">
        <v>476</v>
      </c>
      <c r="K422" s="663">
        <v>0</v>
      </c>
      <c r="L422" s="660"/>
      <c r="M422" s="660">
        <v>0</v>
      </c>
      <c r="N422" s="663">
        <v>646</v>
      </c>
      <c r="O422" s="663">
        <v>0</v>
      </c>
      <c r="P422" s="676"/>
      <c r="Q422" s="664">
        <v>0</v>
      </c>
    </row>
    <row r="423" spans="1:17" ht="14.4" customHeight="1" x14ac:dyDescent="0.3">
      <c r="A423" s="659" t="s">
        <v>3340</v>
      </c>
      <c r="B423" s="660" t="s">
        <v>3216</v>
      </c>
      <c r="C423" s="660" t="s">
        <v>1765</v>
      </c>
      <c r="D423" s="660" t="s">
        <v>3298</v>
      </c>
      <c r="E423" s="660" t="s">
        <v>3299</v>
      </c>
      <c r="F423" s="663"/>
      <c r="G423" s="663"/>
      <c r="H423" s="660"/>
      <c r="I423" s="660"/>
      <c r="J423" s="663"/>
      <c r="K423" s="663"/>
      <c r="L423" s="660"/>
      <c r="M423" s="660"/>
      <c r="N423" s="663">
        <v>1</v>
      </c>
      <c r="O423" s="663">
        <v>58.89</v>
      </c>
      <c r="P423" s="676"/>
      <c r="Q423" s="664">
        <v>58.89</v>
      </c>
    </row>
    <row r="424" spans="1:17" ht="14.4" customHeight="1" x14ac:dyDescent="0.3">
      <c r="A424" s="659" t="s">
        <v>3340</v>
      </c>
      <c r="B424" s="660" t="s">
        <v>3216</v>
      </c>
      <c r="C424" s="660" t="s">
        <v>1765</v>
      </c>
      <c r="D424" s="660" t="s">
        <v>3306</v>
      </c>
      <c r="E424" s="660" t="s">
        <v>3307</v>
      </c>
      <c r="F424" s="663"/>
      <c r="G424" s="663"/>
      <c r="H424" s="660"/>
      <c r="I424" s="660"/>
      <c r="J424" s="663">
        <v>195</v>
      </c>
      <c r="K424" s="663">
        <v>17333.330000000002</v>
      </c>
      <c r="L424" s="660"/>
      <c r="M424" s="660">
        <v>88.888871794871804</v>
      </c>
      <c r="N424" s="663">
        <v>257</v>
      </c>
      <c r="O424" s="663">
        <v>22844.44</v>
      </c>
      <c r="P424" s="676"/>
      <c r="Q424" s="664">
        <v>88.888871595330741</v>
      </c>
    </row>
    <row r="425" spans="1:17" ht="14.4" customHeight="1" x14ac:dyDescent="0.3">
      <c r="A425" s="659" t="s">
        <v>3340</v>
      </c>
      <c r="B425" s="660" t="s">
        <v>3216</v>
      </c>
      <c r="C425" s="660" t="s">
        <v>1765</v>
      </c>
      <c r="D425" s="660" t="s">
        <v>3310</v>
      </c>
      <c r="E425" s="660" t="s">
        <v>3311</v>
      </c>
      <c r="F425" s="663"/>
      <c r="G425" s="663"/>
      <c r="H425" s="660"/>
      <c r="I425" s="660"/>
      <c r="J425" s="663">
        <v>24</v>
      </c>
      <c r="K425" s="663">
        <v>2320</v>
      </c>
      <c r="L425" s="660"/>
      <c r="M425" s="660">
        <v>96.666666666666671</v>
      </c>
      <c r="N425" s="663">
        <v>41</v>
      </c>
      <c r="O425" s="663">
        <v>3963.33</v>
      </c>
      <c r="P425" s="676"/>
      <c r="Q425" s="664">
        <v>96.666585365853663</v>
      </c>
    </row>
    <row r="426" spans="1:17" ht="14.4" customHeight="1" x14ac:dyDescent="0.3">
      <c r="A426" s="659" t="s">
        <v>3340</v>
      </c>
      <c r="B426" s="660" t="s">
        <v>3216</v>
      </c>
      <c r="C426" s="660" t="s">
        <v>1765</v>
      </c>
      <c r="D426" s="660" t="s">
        <v>3322</v>
      </c>
      <c r="E426" s="660" t="s">
        <v>3323</v>
      </c>
      <c r="F426" s="663"/>
      <c r="G426" s="663"/>
      <c r="H426" s="660"/>
      <c r="I426" s="660"/>
      <c r="J426" s="663">
        <v>4</v>
      </c>
      <c r="K426" s="663">
        <v>5133.32</v>
      </c>
      <c r="L426" s="660"/>
      <c r="M426" s="660">
        <v>1283.33</v>
      </c>
      <c r="N426" s="663">
        <v>1</v>
      </c>
      <c r="O426" s="663">
        <v>1283.33</v>
      </c>
      <c r="P426" s="676"/>
      <c r="Q426" s="664">
        <v>1283.33</v>
      </c>
    </row>
    <row r="427" spans="1:17" ht="14.4" customHeight="1" x14ac:dyDescent="0.3">
      <c r="A427" s="659" t="s">
        <v>3340</v>
      </c>
      <c r="B427" s="660" t="s">
        <v>3216</v>
      </c>
      <c r="C427" s="660" t="s">
        <v>1765</v>
      </c>
      <c r="D427" s="660" t="s">
        <v>3324</v>
      </c>
      <c r="E427" s="660" t="s">
        <v>3325</v>
      </c>
      <c r="F427" s="663"/>
      <c r="G427" s="663"/>
      <c r="H427" s="660"/>
      <c r="I427" s="660"/>
      <c r="J427" s="663">
        <v>5</v>
      </c>
      <c r="K427" s="663">
        <v>2333.34</v>
      </c>
      <c r="L427" s="660"/>
      <c r="M427" s="660">
        <v>466.66800000000001</v>
      </c>
      <c r="N427" s="663">
        <v>3</v>
      </c>
      <c r="O427" s="663">
        <v>1400</v>
      </c>
      <c r="P427" s="676"/>
      <c r="Q427" s="664">
        <v>466.66666666666669</v>
      </c>
    </row>
    <row r="428" spans="1:17" ht="14.4" customHeight="1" x14ac:dyDescent="0.3">
      <c r="A428" s="659" t="s">
        <v>3340</v>
      </c>
      <c r="B428" s="660" t="s">
        <v>3216</v>
      </c>
      <c r="C428" s="660" t="s">
        <v>1765</v>
      </c>
      <c r="D428" s="660" t="s">
        <v>3326</v>
      </c>
      <c r="E428" s="660" t="s">
        <v>3327</v>
      </c>
      <c r="F428" s="663"/>
      <c r="G428" s="663"/>
      <c r="H428" s="660"/>
      <c r="I428" s="660"/>
      <c r="J428" s="663">
        <v>29</v>
      </c>
      <c r="K428" s="663">
        <v>3383.34</v>
      </c>
      <c r="L428" s="660"/>
      <c r="M428" s="660">
        <v>116.66689655172414</v>
      </c>
      <c r="N428" s="663">
        <v>12</v>
      </c>
      <c r="O428" s="663">
        <v>1400</v>
      </c>
      <c r="P428" s="676"/>
      <c r="Q428" s="664">
        <v>116.66666666666667</v>
      </c>
    </row>
    <row r="429" spans="1:17" ht="14.4" customHeight="1" x14ac:dyDescent="0.3">
      <c r="A429" s="659" t="s">
        <v>3340</v>
      </c>
      <c r="B429" s="660" t="s">
        <v>3216</v>
      </c>
      <c r="C429" s="660" t="s">
        <v>1765</v>
      </c>
      <c r="D429" s="660" t="s">
        <v>3217</v>
      </c>
      <c r="E429" s="660" t="s">
        <v>3218</v>
      </c>
      <c r="F429" s="663"/>
      <c r="G429" s="663"/>
      <c r="H429" s="660"/>
      <c r="I429" s="660"/>
      <c r="J429" s="663">
        <v>501</v>
      </c>
      <c r="K429" s="663">
        <v>164216.67000000001</v>
      </c>
      <c r="L429" s="660"/>
      <c r="M429" s="660">
        <v>327.77778443113777</v>
      </c>
      <c r="N429" s="663">
        <v>691</v>
      </c>
      <c r="O429" s="663">
        <v>226494.44</v>
      </c>
      <c r="P429" s="676"/>
      <c r="Q429" s="664">
        <v>327.77777134587552</v>
      </c>
    </row>
    <row r="430" spans="1:17" ht="14.4" customHeight="1" x14ac:dyDescent="0.3">
      <c r="A430" s="659" t="s">
        <v>3340</v>
      </c>
      <c r="B430" s="660" t="s">
        <v>3216</v>
      </c>
      <c r="C430" s="660" t="s">
        <v>1765</v>
      </c>
      <c r="D430" s="660" t="s">
        <v>3330</v>
      </c>
      <c r="E430" s="660" t="s">
        <v>3331</v>
      </c>
      <c r="F430" s="663"/>
      <c r="G430" s="663"/>
      <c r="H430" s="660"/>
      <c r="I430" s="660"/>
      <c r="J430" s="663">
        <v>2</v>
      </c>
      <c r="K430" s="663">
        <v>1666.67</v>
      </c>
      <c r="L430" s="660"/>
      <c r="M430" s="660">
        <v>833.33500000000004</v>
      </c>
      <c r="N430" s="663"/>
      <c r="O430" s="663"/>
      <c r="P430" s="676"/>
      <c r="Q430" s="664"/>
    </row>
    <row r="431" spans="1:17" ht="14.4" customHeight="1" x14ac:dyDescent="0.3">
      <c r="A431" s="659" t="s">
        <v>3340</v>
      </c>
      <c r="B431" s="660" t="s">
        <v>3216</v>
      </c>
      <c r="C431" s="660" t="s">
        <v>1766</v>
      </c>
      <c r="D431" s="660" t="s">
        <v>3247</v>
      </c>
      <c r="E431" s="660" t="s">
        <v>3248</v>
      </c>
      <c r="F431" s="663">
        <v>17</v>
      </c>
      <c r="G431" s="663">
        <v>1322.23</v>
      </c>
      <c r="H431" s="660">
        <v>1</v>
      </c>
      <c r="I431" s="660">
        <v>77.77823529411765</v>
      </c>
      <c r="J431" s="663">
        <v>19</v>
      </c>
      <c r="K431" s="663">
        <v>1477.7800000000002</v>
      </c>
      <c r="L431" s="660">
        <v>1.1176421651301212</v>
      </c>
      <c r="M431" s="660">
        <v>77.777894736842114</v>
      </c>
      <c r="N431" s="663">
        <v>25</v>
      </c>
      <c r="O431" s="663">
        <v>1944.45</v>
      </c>
      <c r="P431" s="676">
        <v>1.4705837864819282</v>
      </c>
      <c r="Q431" s="664">
        <v>77.778000000000006</v>
      </c>
    </row>
    <row r="432" spans="1:17" ht="14.4" customHeight="1" x14ac:dyDescent="0.3">
      <c r="A432" s="659" t="s">
        <v>3340</v>
      </c>
      <c r="B432" s="660" t="s">
        <v>3216</v>
      </c>
      <c r="C432" s="660" t="s">
        <v>1766</v>
      </c>
      <c r="D432" s="660" t="s">
        <v>3253</v>
      </c>
      <c r="E432" s="660" t="s">
        <v>3254</v>
      </c>
      <c r="F432" s="663">
        <v>133</v>
      </c>
      <c r="G432" s="663">
        <v>14777.78</v>
      </c>
      <c r="H432" s="660">
        <v>1</v>
      </c>
      <c r="I432" s="660">
        <v>111.11112781954888</v>
      </c>
      <c r="J432" s="663">
        <v>163</v>
      </c>
      <c r="K432" s="663">
        <v>18111.110000000004</v>
      </c>
      <c r="L432" s="660">
        <v>1.2255636502911806</v>
      </c>
      <c r="M432" s="660">
        <v>111.11110429447855</v>
      </c>
      <c r="N432" s="663">
        <v>191</v>
      </c>
      <c r="O432" s="663">
        <v>21222.22</v>
      </c>
      <c r="P432" s="676">
        <v>1.4360898592346076</v>
      </c>
      <c r="Q432" s="664">
        <v>111.11109947643979</v>
      </c>
    </row>
    <row r="433" spans="1:17" ht="14.4" customHeight="1" x14ac:dyDescent="0.3">
      <c r="A433" s="659" t="s">
        <v>3340</v>
      </c>
      <c r="B433" s="660" t="s">
        <v>3216</v>
      </c>
      <c r="C433" s="660" t="s">
        <v>1766</v>
      </c>
      <c r="D433" s="660" t="s">
        <v>3261</v>
      </c>
      <c r="E433" s="660" t="s">
        <v>3262</v>
      </c>
      <c r="F433" s="663">
        <v>95</v>
      </c>
      <c r="G433" s="663">
        <v>17733.339999999997</v>
      </c>
      <c r="H433" s="660">
        <v>1</v>
      </c>
      <c r="I433" s="660">
        <v>186.66673684210522</v>
      </c>
      <c r="J433" s="663">
        <v>110</v>
      </c>
      <c r="K433" s="663">
        <v>20533.34</v>
      </c>
      <c r="L433" s="660">
        <v>1.1578946774832042</v>
      </c>
      <c r="M433" s="660">
        <v>186.66672727272729</v>
      </c>
      <c r="N433" s="663">
        <v>147</v>
      </c>
      <c r="O433" s="663">
        <v>27439.990000000005</v>
      </c>
      <c r="P433" s="676">
        <v>1.547367275425837</v>
      </c>
      <c r="Q433" s="664">
        <v>186.66659863945583</v>
      </c>
    </row>
    <row r="434" spans="1:17" ht="14.4" customHeight="1" x14ac:dyDescent="0.3">
      <c r="A434" s="659" t="s">
        <v>3340</v>
      </c>
      <c r="B434" s="660" t="s">
        <v>3216</v>
      </c>
      <c r="C434" s="660" t="s">
        <v>1766</v>
      </c>
      <c r="D434" s="660" t="s">
        <v>3263</v>
      </c>
      <c r="E434" s="660" t="s">
        <v>3264</v>
      </c>
      <c r="F434" s="663">
        <v>66</v>
      </c>
      <c r="G434" s="663">
        <v>38500</v>
      </c>
      <c r="H434" s="660">
        <v>1</v>
      </c>
      <c r="I434" s="660">
        <v>583.33333333333337</v>
      </c>
      <c r="J434" s="663">
        <v>78</v>
      </c>
      <c r="K434" s="663">
        <v>45500</v>
      </c>
      <c r="L434" s="660">
        <v>1.1818181818181819</v>
      </c>
      <c r="M434" s="660">
        <v>583.33333333333337</v>
      </c>
      <c r="N434" s="663">
        <v>69</v>
      </c>
      <c r="O434" s="663">
        <v>40250</v>
      </c>
      <c r="P434" s="676">
        <v>1.0454545454545454</v>
      </c>
      <c r="Q434" s="664">
        <v>583.33333333333337</v>
      </c>
    </row>
    <row r="435" spans="1:17" ht="14.4" customHeight="1" x14ac:dyDescent="0.3">
      <c r="A435" s="659" t="s">
        <v>3340</v>
      </c>
      <c r="B435" s="660" t="s">
        <v>3216</v>
      </c>
      <c r="C435" s="660" t="s">
        <v>1766</v>
      </c>
      <c r="D435" s="660" t="s">
        <v>3265</v>
      </c>
      <c r="E435" s="660" t="s">
        <v>3266</v>
      </c>
      <c r="F435" s="663">
        <v>15</v>
      </c>
      <c r="G435" s="663">
        <v>7000</v>
      </c>
      <c r="H435" s="660">
        <v>1</v>
      </c>
      <c r="I435" s="660">
        <v>466.66666666666669</v>
      </c>
      <c r="J435" s="663">
        <v>40</v>
      </c>
      <c r="K435" s="663">
        <v>18666.669999999998</v>
      </c>
      <c r="L435" s="660">
        <v>2.6666671428571425</v>
      </c>
      <c r="M435" s="660">
        <v>466.66674999999998</v>
      </c>
      <c r="N435" s="663">
        <v>19</v>
      </c>
      <c r="O435" s="663">
        <v>8866.67</v>
      </c>
      <c r="P435" s="676">
        <v>1.2666671428571428</v>
      </c>
      <c r="Q435" s="664">
        <v>466.66684210526319</v>
      </c>
    </row>
    <row r="436" spans="1:17" ht="14.4" customHeight="1" x14ac:dyDescent="0.3">
      <c r="A436" s="659" t="s">
        <v>3340</v>
      </c>
      <c r="B436" s="660" t="s">
        <v>3216</v>
      </c>
      <c r="C436" s="660" t="s">
        <v>1766</v>
      </c>
      <c r="D436" s="660" t="s">
        <v>3270</v>
      </c>
      <c r="E436" s="660" t="s">
        <v>3271</v>
      </c>
      <c r="F436" s="663">
        <v>92</v>
      </c>
      <c r="G436" s="663">
        <v>4600</v>
      </c>
      <c r="H436" s="660">
        <v>1</v>
      </c>
      <c r="I436" s="660">
        <v>50</v>
      </c>
      <c r="J436" s="663">
        <v>138</v>
      </c>
      <c r="K436" s="663">
        <v>6900</v>
      </c>
      <c r="L436" s="660">
        <v>1.5</v>
      </c>
      <c r="M436" s="660">
        <v>50</v>
      </c>
      <c r="N436" s="663">
        <v>147</v>
      </c>
      <c r="O436" s="663">
        <v>7350</v>
      </c>
      <c r="P436" s="676">
        <v>1.5978260869565217</v>
      </c>
      <c r="Q436" s="664">
        <v>50</v>
      </c>
    </row>
    <row r="437" spans="1:17" ht="14.4" customHeight="1" x14ac:dyDescent="0.3">
      <c r="A437" s="659" t="s">
        <v>3340</v>
      </c>
      <c r="B437" s="660" t="s">
        <v>3216</v>
      </c>
      <c r="C437" s="660" t="s">
        <v>1766</v>
      </c>
      <c r="D437" s="660" t="s">
        <v>3282</v>
      </c>
      <c r="E437" s="660" t="s">
        <v>3283</v>
      </c>
      <c r="F437" s="663">
        <v>24</v>
      </c>
      <c r="G437" s="663">
        <v>0</v>
      </c>
      <c r="H437" s="660"/>
      <c r="I437" s="660">
        <v>0</v>
      </c>
      <c r="J437" s="663">
        <v>22</v>
      </c>
      <c r="K437" s="663">
        <v>0</v>
      </c>
      <c r="L437" s="660"/>
      <c r="M437" s="660">
        <v>0</v>
      </c>
      <c r="N437" s="663">
        <v>25</v>
      </c>
      <c r="O437" s="663">
        <v>0</v>
      </c>
      <c r="P437" s="676"/>
      <c r="Q437" s="664">
        <v>0</v>
      </c>
    </row>
    <row r="438" spans="1:17" ht="14.4" customHeight="1" x14ac:dyDescent="0.3">
      <c r="A438" s="659" t="s">
        <v>3340</v>
      </c>
      <c r="B438" s="660" t="s">
        <v>3216</v>
      </c>
      <c r="C438" s="660" t="s">
        <v>1766</v>
      </c>
      <c r="D438" s="660" t="s">
        <v>3296</v>
      </c>
      <c r="E438" s="660" t="s">
        <v>3297</v>
      </c>
      <c r="F438" s="663">
        <v>678</v>
      </c>
      <c r="G438" s="663">
        <v>0</v>
      </c>
      <c r="H438" s="660"/>
      <c r="I438" s="660">
        <v>0</v>
      </c>
      <c r="J438" s="663">
        <v>851</v>
      </c>
      <c r="K438" s="663">
        <v>0</v>
      </c>
      <c r="L438" s="660"/>
      <c r="M438" s="660">
        <v>0</v>
      </c>
      <c r="N438" s="663">
        <v>905</v>
      </c>
      <c r="O438" s="663">
        <v>0</v>
      </c>
      <c r="P438" s="676"/>
      <c r="Q438" s="664">
        <v>0</v>
      </c>
    </row>
    <row r="439" spans="1:17" ht="14.4" customHeight="1" x14ac:dyDescent="0.3">
      <c r="A439" s="659" t="s">
        <v>3340</v>
      </c>
      <c r="B439" s="660" t="s">
        <v>3216</v>
      </c>
      <c r="C439" s="660" t="s">
        <v>1766</v>
      </c>
      <c r="D439" s="660" t="s">
        <v>3306</v>
      </c>
      <c r="E439" s="660" t="s">
        <v>3307</v>
      </c>
      <c r="F439" s="663">
        <v>169</v>
      </c>
      <c r="G439" s="663">
        <v>15022.23</v>
      </c>
      <c r="H439" s="660">
        <v>1</v>
      </c>
      <c r="I439" s="660">
        <v>88.8889349112426</v>
      </c>
      <c r="J439" s="663">
        <v>246</v>
      </c>
      <c r="K439" s="663">
        <v>21866.660000000003</v>
      </c>
      <c r="L439" s="660">
        <v>1.4556201043387036</v>
      </c>
      <c r="M439" s="660">
        <v>88.888861788617902</v>
      </c>
      <c r="N439" s="663">
        <v>235</v>
      </c>
      <c r="O439" s="663">
        <v>20888.88</v>
      </c>
      <c r="P439" s="676">
        <v>1.3905312327131192</v>
      </c>
      <c r="Q439" s="664">
        <v>88.88885106382979</v>
      </c>
    </row>
    <row r="440" spans="1:17" ht="14.4" customHeight="1" x14ac:dyDescent="0.3">
      <c r="A440" s="659" t="s">
        <v>3340</v>
      </c>
      <c r="B440" s="660" t="s">
        <v>3216</v>
      </c>
      <c r="C440" s="660" t="s">
        <v>1766</v>
      </c>
      <c r="D440" s="660" t="s">
        <v>3310</v>
      </c>
      <c r="E440" s="660" t="s">
        <v>3311</v>
      </c>
      <c r="F440" s="663">
        <v>44</v>
      </c>
      <c r="G440" s="663">
        <v>4253.33</v>
      </c>
      <c r="H440" s="660">
        <v>1</v>
      </c>
      <c r="I440" s="660">
        <v>96.666590909090914</v>
      </c>
      <c r="J440" s="663">
        <v>78</v>
      </c>
      <c r="K440" s="663">
        <v>7540.01</v>
      </c>
      <c r="L440" s="660">
        <v>1.7727310131120793</v>
      </c>
      <c r="M440" s="660">
        <v>96.666794871794878</v>
      </c>
      <c r="N440" s="663">
        <v>68</v>
      </c>
      <c r="O440" s="663">
        <v>6573.32</v>
      </c>
      <c r="P440" s="676">
        <v>1.5454526218280735</v>
      </c>
      <c r="Q440" s="664">
        <v>96.666470588235285</v>
      </c>
    </row>
    <row r="441" spans="1:17" ht="14.4" customHeight="1" x14ac:dyDescent="0.3">
      <c r="A441" s="659" t="s">
        <v>3340</v>
      </c>
      <c r="B441" s="660" t="s">
        <v>3216</v>
      </c>
      <c r="C441" s="660" t="s">
        <v>1766</v>
      </c>
      <c r="D441" s="660" t="s">
        <v>3324</v>
      </c>
      <c r="E441" s="660" t="s">
        <v>3325</v>
      </c>
      <c r="F441" s="663">
        <v>1</v>
      </c>
      <c r="G441" s="663">
        <v>466.67</v>
      </c>
      <c r="H441" s="660">
        <v>1</v>
      </c>
      <c r="I441" s="660">
        <v>466.67</v>
      </c>
      <c r="J441" s="663">
        <v>2</v>
      </c>
      <c r="K441" s="663">
        <v>933.34</v>
      </c>
      <c r="L441" s="660">
        <v>2</v>
      </c>
      <c r="M441" s="660">
        <v>466.67</v>
      </c>
      <c r="N441" s="663">
        <v>1</v>
      </c>
      <c r="O441" s="663">
        <v>466.67</v>
      </c>
      <c r="P441" s="676">
        <v>1</v>
      </c>
      <c r="Q441" s="664">
        <v>466.67</v>
      </c>
    </row>
    <row r="442" spans="1:17" ht="14.4" customHeight="1" x14ac:dyDescent="0.3">
      <c r="A442" s="659" t="s">
        <v>3340</v>
      </c>
      <c r="B442" s="660" t="s">
        <v>3216</v>
      </c>
      <c r="C442" s="660" t="s">
        <v>1766</v>
      </c>
      <c r="D442" s="660" t="s">
        <v>3326</v>
      </c>
      <c r="E442" s="660" t="s">
        <v>3327</v>
      </c>
      <c r="F442" s="663">
        <v>75</v>
      </c>
      <c r="G442" s="663">
        <v>8750</v>
      </c>
      <c r="H442" s="660">
        <v>1</v>
      </c>
      <c r="I442" s="660">
        <v>116.66666666666667</v>
      </c>
      <c r="J442" s="663">
        <v>63</v>
      </c>
      <c r="K442" s="663">
        <v>7350.01</v>
      </c>
      <c r="L442" s="660">
        <v>0.84000114285714289</v>
      </c>
      <c r="M442" s="660">
        <v>116.6668253968254</v>
      </c>
      <c r="N442" s="663">
        <v>70</v>
      </c>
      <c r="O442" s="663">
        <v>8166.67</v>
      </c>
      <c r="P442" s="676">
        <v>0.93333371428571432</v>
      </c>
      <c r="Q442" s="664">
        <v>116.66671428571429</v>
      </c>
    </row>
    <row r="443" spans="1:17" ht="14.4" customHeight="1" x14ac:dyDescent="0.3">
      <c r="A443" s="659" t="s">
        <v>3340</v>
      </c>
      <c r="B443" s="660" t="s">
        <v>3216</v>
      </c>
      <c r="C443" s="660" t="s">
        <v>1766</v>
      </c>
      <c r="D443" s="660" t="s">
        <v>3217</v>
      </c>
      <c r="E443" s="660" t="s">
        <v>3218</v>
      </c>
      <c r="F443" s="663">
        <v>718</v>
      </c>
      <c r="G443" s="663">
        <v>235344.44</v>
      </c>
      <c r="H443" s="660">
        <v>1</v>
      </c>
      <c r="I443" s="660">
        <v>327.77777158774376</v>
      </c>
      <c r="J443" s="663">
        <v>897</v>
      </c>
      <c r="K443" s="663">
        <v>294016.68</v>
      </c>
      <c r="L443" s="660">
        <v>1.2493037014173778</v>
      </c>
      <c r="M443" s="660">
        <v>327.77779264214047</v>
      </c>
      <c r="N443" s="663">
        <v>953</v>
      </c>
      <c r="O443" s="663">
        <v>312372.21999999997</v>
      </c>
      <c r="P443" s="676">
        <v>1.3272980657626752</v>
      </c>
      <c r="Q443" s="664">
        <v>327.77777544596012</v>
      </c>
    </row>
    <row r="444" spans="1:17" ht="14.4" customHeight="1" x14ac:dyDescent="0.3">
      <c r="A444" s="659" t="s">
        <v>3340</v>
      </c>
      <c r="B444" s="660" t="s">
        <v>3216</v>
      </c>
      <c r="C444" s="660" t="s">
        <v>1767</v>
      </c>
      <c r="D444" s="660" t="s">
        <v>3282</v>
      </c>
      <c r="E444" s="660" t="s">
        <v>3283</v>
      </c>
      <c r="F444" s="663"/>
      <c r="G444" s="663"/>
      <c r="H444" s="660"/>
      <c r="I444" s="660"/>
      <c r="J444" s="663"/>
      <c r="K444" s="663"/>
      <c r="L444" s="660"/>
      <c r="M444" s="660"/>
      <c r="N444" s="663">
        <v>1</v>
      </c>
      <c r="O444" s="663">
        <v>0</v>
      </c>
      <c r="P444" s="676"/>
      <c r="Q444" s="664">
        <v>0</v>
      </c>
    </row>
    <row r="445" spans="1:17" ht="14.4" customHeight="1" x14ac:dyDescent="0.3">
      <c r="A445" s="659" t="s">
        <v>3340</v>
      </c>
      <c r="B445" s="660" t="s">
        <v>3216</v>
      </c>
      <c r="C445" s="660" t="s">
        <v>1767</v>
      </c>
      <c r="D445" s="660" t="s">
        <v>3296</v>
      </c>
      <c r="E445" s="660" t="s">
        <v>3297</v>
      </c>
      <c r="F445" s="663"/>
      <c r="G445" s="663"/>
      <c r="H445" s="660"/>
      <c r="I445" s="660"/>
      <c r="J445" s="663">
        <v>6</v>
      </c>
      <c r="K445" s="663">
        <v>0</v>
      </c>
      <c r="L445" s="660"/>
      <c r="M445" s="660">
        <v>0</v>
      </c>
      <c r="N445" s="663">
        <v>1</v>
      </c>
      <c r="O445" s="663">
        <v>0</v>
      </c>
      <c r="P445" s="676"/>
      <c r="Q445" s="664">
        <v>0</v>
      </c>
    </row>
    <row r="446" spans="1:17" ht="14.4" customHeight="1" x14ac:dyDescent="0.3">
      <c r="A446" s="659" t="s">
        <v>3340</v>
      </c>
      <c r="B446" s="660" t="s">
        <v>3216</v>
      </c>
      <c r="C446" s="660" t="s">
        <v>1767</v>
      </c>
      <c r="D446" s="660" t="s">
        <v>3306</v>
      </c>
      <c r="E446" s="660" t="s">
        <v>3307</v>
      </c>
      <c r="F446" s="663"/>
      <c r="G446" s="663"/>
      <c r="H446" s="660"/>
      <c r="I446" s="660"/>
      <c r="J446" s="663">
        <v>1</v>
      </c>
      <c r="K446" s="663">
        <v>88.89</v>
      </c>
      <c r="L446" s="660"/>
      <c r="M446" s="660">
        <v>88.89</v>
      </c>
      <c r="N446" s="663"/>
      <c r="O446" s="663"/>
      <c r="P446" s="676"/>
      <c r="Q446" s="664"/>
    </row>
    <row r="447" spans="1:17" ht="14.4" customHeight="1" x14ac:dyDescent="0.3">
      <c r="A447" s="659" t="s">
        <v>3340</v>
      </c>
      <c r="B447" s="660" t="s">
        <v>3216</v>
      </c>
      <c r="C447" s="660" t="s">
        <v>1767</v>
      </c>
      <c r="D447" s="660" t="s">
        <v>3217</v>
      </c>
      <c r="E447" s="660" t="s">
        <v>3218</v>
      </c>
      <c r="F447" s="663"/>
      <c r="G447" s="663"/>
      <c r="H447" s="660"/>
      <c r="I447" s="660"/>
      <c r="J447" s="663">
        <v>6</v>
      </c>
      <c r="K447" s="663">
        <v>1966.6799999999998</v>
      </c>
      <c r="L447" s="660"/>
      <c r="M447" s="660">
        <v>327.78</v>
      </c>
      <c r="N447" s="663">
        <v>2</v>
      </c>
      <c r="O447" s="663">
        <v>655.56</v>
      </c>
      <c r="P447" s="676"/>
      <c r="Q447" s="664">
        <v>327.78</v>
      </c>
    </row>
    <row r="448" spans="1:17" ht="14.4" customHeight="1" x14ac:dyDescent="0.3">
      <c r="A448" s="659" t="s">
        <v>3340</v>
      </c>
      <c r="B448" s="660" t="s">
        <v>3216</v>
      </c>
      <c r="C448" s="660" t="s">
        <v>1769</v>
      </c>
      <c r="D448" s="660" t="s">
        <v>3247</v>
      </c>
      <c r="E448" s="660" t="s">
        <v>3248</v>
      </c>
      <c r="F448" s="663"/>
      <c r="G448" s="663"/>
      <c r="H448" s="660"/>
      <c r="I448" s="660"/>
      <c r="J448" s="663">
        <v>28</v>
      </c>
      <c r="K448" s="663">
        <v>2177.79</v>
      </c>
      <c r="L448" s="660"/>
      <c r="M448" s="660">
        <v>77.778214285714284</v>
      </c>
      <c r="N448" s="663">
        <v>93</v>
      </c>
      <c r="O448" s="663">
        <v>7233.33</v>
      </c>
      <c r="P448" s="676"/>
      <c r="Q448" s="664">
        <v>77.777741935483874</v>
      </c>
    </row>
    <row r="449" spans="1:17" ht="14.4" customHeight="1" x14ac:dyDescent="0.3">
      <c r="A449" s="659" t="s">
        <v>3340</v>
      </c>
      <c r="B449" s="660" t="s">
        <v>3216</v>
      </c>
      <c r="C449" s="660" t="s">
        <v>1769</v>
      </c>
      <c r="D449" s="660" t="s">
        <v>3253</v>
      </c>
      <c r="E449" s="660" t="s">
        <v>3254</v>
      </c>
      <c r="F449" s="663"/>
      <c r="G449" s="663"/>
      <c r="H449" s="660"/>
      <c r="I449" s="660"/>
      <c r="J449" s="663">
        <v>60</v>
      </c>
      <c r="K449" s="663">
        <v>6666.6599999999989</v>
      </c>
      <c r="L449" s="660"/>
      <c r="M449" s="660">
        <v>111.11099999999998</v>
      </c>
      <c r="N449" s="663">
        <v>52</v>
      </c>
      <c r="O449" s="663">
        <v>5777.7699999999995</v>
      </c>
      <c r="P449" s="676"/>
      <c r="Q449" s="664">
        <v>111.11096153846152</v>
      </c>
    </row>
    <row r="450" spans="1:17" ht="14.4" customHeight="1" x14ac:dyDescent="0.3">
      <c r="A450" s="659" t="s">
        <v>3340</v>
      </c>
      <c r="B450" s="660" t="s">
        <v>3216</v>
      </c>
      <c r="C450" s="660" t="s">
        <v>1769</v>
      </c>
      <c r="D450" s="660" t="s">
        <v>3261</v>
      </c>
      <c r="E450" s="660" t="s">
        <v>3262</v>
      </c>
      <c r="F450" s="663"/>
      <c r="G450" s="663"/>
      <c r="H450" s="660"/>
      <c r="I450" s="660"/>
      <c r="J450" s="663">
        <v>62</v>
      </c>
      <c r="K450" s="663">
        <v>11573.33</v>
      </c>
      <c r="L450" s="660"/>
      <c r="M450" s="660">
        <v>186.6666129032258</v>
      </c>
      <c r="N450" s="663">
        <v>88</v>
      </c>
      <c r="O450" s="663">
        <v>16426.669999999998</v>
      </c>
      <c r="P450" s="676"/>
      <c r="Q450" s="664">
        <v>186.66670454545454</v>
      </c>
    </row>
    <row r="451" spans="1:17" ht="14.4" customHeight="1" x14ac:dyDescent="0.3">
      <c r="A451" s="659" t="s">
        <v>3340</v>
      </c>
      <c r="B451" s="660" t="s">
        <v>3216</v>
      </c>
      <c r="C451" s="660" t="s">
        <v>1769</v>
      </c>
      <c r="D451" s="660" t="s">
        <v>3263</v>
      </c>
      <c r="E451" s="660" t="s">
        <v>3264</v>
      </c>
      <c r="F451" s="663"/>
      <c r="G451" s="663"/>
      <c r="H451" s="660"/>
      <c r="I451" s="660"/>
      <c r="J451" s="663">
        <v>56</v>
      </c>
      <c r="K451" s="663">
        <v>32666.67</v>
      </c>
      <c r="L451" s="660"/>
      <c r="M451" s="660">
        <v>583.33339285714283</v>
      </c>
      <c r="N451" s="663">
        <v>94</v>
      </c>
      <c r="O451" s="663">
        <v>54833.34</v>
      </c>
      <c r="P451" s="676"/>
      <c r="Q451" s="664">
        <v>583.33340425531912</v>
      </c>
    </row>
    <row r="452" spans="1:17" ht="14.4" customHeight="1" x14ac:dyDescent="0.3">
      <c r="A452" s="659" t="s">
        <v>3340</v>
      </c>
      <c r="B452" s="660" t="s">
        <v>3216</v>
      </c>
      <c r="C452" s="660" t="s">
        <v>1769</v>
      </c>
      <c r="D452" s="660" t="s">
        <v>3265</v>
      </c>
      <c r="E452" s="660" t="s">
        <v>3266</v>
      </c>
      <c r="F452" s="663"/>
      <c r="G452" s="663"/>
      <c r="H452" s="660"/>
      <c r="I452" s="660"/>
      <c r="J452" s="663">
        <v>18</v>
      </c>
      <c r="K452" s="663">
        <v>8400.01</v>
      </c>
      <c r="L452" s="660"/>
      <c r="M452" s="660">
        <v>466.66722222222222</v>
      </c>
      <c r="N452" s="663">
        <v>22</v>
      </c>
      <c r="O452" s="663">
        <v>10266.67</v>
      </c>
      <c r="P452" s="676"/>
      <c r="Q452" s="664">
        <v>466.6668181818182</v>
      </c>
    </row>
    <row r="453" spans="1:17" ht="14.4" customHeight="1" x14ac:dyDescent="0.3">
      <c r="A453" s="659" t="s">
        <v>3340</v>
      </c>
      <c r="B453" s="660" t="s">
        <v>3216</v>
      </c>
      <c r="C453" s="660" t="s">
        <v>1769</v>
      </c>
      <c r="D453" s="660" t="s">
        <v>3268</v>
      </c>
      <c r="E453" s="660" t="s">
        <v>3269</v>
      </c>
      <c r="F453" s="663"/>
      <c r="G453" s="663"/>
      <c r="H453" s="660"/>
      <c r="I453" s="660"/>
      <c r="J453" s="663"/>
      <c r="K453" s="663"/>
      <c r="L453" s="660"/>
      <c r="M453" s="660"/>
      <c r="N453" s="663">
        <v>2</v>
      </c>
      <c r="O453" s="663">
        <v>1333.34</v>
      </c>
      <c r="P453" s="676"/>
      <c r="Q453" s="664">
        <v>666.67</v>
      </c>
    </row>
    <row r="454" spans="1:17" ht="14.4" customHeight="1" x14ac:dyDescent="0.3">
      <c r="A454" s="659" t="s">
        <v>3340</v>
      </c>
      <c r="B454" s="660" t="s">
        <v>3216</v>
      </c>
      <c r="C454" s="660" t="s">
        <v>1769</v>
      </c>
      <c r="D454" s="660" t="s">
        <v>3270</v>
      </c>
      <c r="E454" s="660" t="s">
        <v>3271</v>
      </c>
      <c r="F454" s="663"/>
      <c r="G454" s="663"/>
      <c r="H454" s="660"/>
      <c r="I454" s="660"/>
      <c r="J454" s="663">
        <v>68</v>
      </c>
      <c r="K454" s="663">
        <v>3400</v>
      </c>
      <c r="L454" s="660"/>
      <c r="M454" s="660">
        <v>50</v>
      </c>
      <c r="N454" s="663">
        <v>148</v>
      </c>
      <c r="O454" s="663">
        <v>7400</v>
      </c>
      <c r="P454" s="676"/>
      <c r="Q454" s="664">
        <v>50</v>
      </c>
    </row>
    <row r="455" spans="1:17" ht="14.4" customHeight="1" x14ac:dyDescent="0.3">
      <c r="A455" s="659" t="s">
        <v>3340</v>
      </c>
      <c r="B455" s="660" t="s">
        <v>3216</v>
      </c>
      <c r="C455" s="660" t="s">
        <v>1769</v>
      </c>
      <c r="D455" s="660" t="s">
        <v>3274</v>
      </c>
      <c r="E455" s="660" t="s">
        <v>3275</v>
      </c>
      <c r="F455" s="663"/>
      <c r="G455" s="663"/>
      <c r="H455" s="660"/>
      <c r="I455" s="660"/>
      <c r="J455" s="663"/>
      <c r="K455" s="663"/>
      <c r="L455" s="660"/>
      <c r="M455" s="660"/>
      <c r="N455" s="663">
        <v>4</v>
      </c>
      <c r="O455" s="663">
        <v>404.44</v>
      </c>
      <c r="P455" s="676"/>
      <c r="Q455" s="664">
        <v>101.11</v>
      </c>
    </row>
    <row r="456" spans="1:17" ht="14.4" customHeight="1" x14ac:dyDescent="0.3">
      <c r="A456" s="659" t="s">
        <v>3340</v>
      </c>
      <c r="B456" s="660" t="s">
        <v>3216</v>
      </c>
      <c r="C456" s="660" t="s">
        <v>1769</v>
      </c>
      <c r="D456" s="660" t="s">
        <v>3282</v>
      </c>
      <c r="E456" s="660" t="s">
        <v>3283</v>
      </c>
      <c r="F456" s="663"/>
      <c r="G456" s="663"/>
      <c r="H456" s="660"/>
      <c r="I456" s="660"/>
      <c r="J456" s="663">
        <v>3</v>
      </c>
      <c r="K456" s="663">
        <v>0</v>
      </c>
      <c r="L456" s="660"/>
      <c r="M456" s="660">
        <v>0</v>
      </c>
      <c r="N456" s="663">
        <v>5</v>
      </c>
      <c r="O456" s="663">
        <v>0</v>
      </c>
      <c r="P456" s="676"/>
      <c r="Q456" s="664">
        <v>0</v>
      </c>
    </row>
    <row r="457" spans="1:17" ht="14.4" customHeight="1" x14ac:dyDescent="0.3">
      <c r="A457" s="659" t="s">
        <v>3340</v>
      </c>
      <c r="B457" s="660" t="s">
        <v>3216</v>
      </c>
      <c r="C457" s="660" t="s">
        <v>1769</v>
      </c>
      <c r="D457" s="660" t="s">
        <v>3296</v>
      </c>
      <c r="E457" s="660" t="s">
        <v>3297</v>
      </c>
      <c r="F457" s="663"/>
      <c r="G457" s="663"/>
      <c r="H457" s="660"/>
      <c r="I457" s="660"/>
      <c r="J457" s="663">
        <v>417</v>
      </c>
      <c r="K457" s="663">
        <v>0</v>
      </c>
      <c r="L457" s="660"/>
      <c r="M457" s="660">
        <v>0</v>
      </c>
      <c r="N457" s="663">
        <v>795</v>
      </c>
      <c r="O457" s="663">
        <v>0</v>
      </c>
      <c r="P457" s="676"/>
      <c r="Q457" s="664">
        <v>0</v>
      </c>
    </row>
    <row r="458" spans="1:17" ht="14.4" customHeight="1" x14ac:dyDescent="0.3">
      <c r="A458" s="659" t="s">
        <v>3340</v>
      </c>
      <c r="B458" s="660" t="s">
        <v>3216</v>
      </c>
      <c r="C458" s="660" t="s">
        <v>1769</v>
      </c>
      <c r="D458" s="660" t="s">
        <v>3298</v>
      </c>
      <c r="E458" s="660" t="s">
        <v>3299</v>
      </c>
      <c r="F458" s="663"/>
      <c r="G458" s="663"/>
      <c r="H458" s="660"/>
      <c r="I458" s="660"/>
      <c r="J458" s="663"/>
      <c r="K458" s="663"/>
      <c r="L458" s="660"/>
      <c r="M458" s="660"/>
      <c r="N458" s="663">
        <v>1</v>
      </c>
      <c r="O458" s="663">
        <v>58.89</v>
      </c>
      <c r="P458" s="676"/>
      <c r="Q458" s="664">
        <v>58.89</v>
      </c>
    </row>
    <row r="459" spans="1:17" ht="14.4" customHeight="1" x14ac:dyDescent="0.3">
      <c r="A459" s="659" t="s">
        <v>3340</v>
      </c>
      <c r="B459" s="660" t="s">
        <v>3216</v>
      </c>
      <c r="C459" s="660" t="s">
        <v>1769</v>
      </c>
      <c r="D459" s="660" t="s">
        <v>3306</v>
      </c>
      <c r="E459" s="660" t="s">
        <v>3307</v>
      </c>
      <c r="F459" s="663"/>
      <c r="G459" s="663"/>
      <c r="H459" s="660"/>
      <c r="I459" s="660"/>
      <c r="J459" s="663">
        <v>229</v>
      </c>
      <c r="K459" s="663">
        <v>20355.54</v>
      </c>
      <c r="L459" s="660"/>
      <c r="M459" s="660">
        <v>88.888820960698695</v>
      </c>
      <c r="N459" s="663">
        <v>508</v>
      </c>
      <c r="O459" s="663">
        <v>45155.55</v>
      </c>
      <c r="P459" s="676"/>
      <c r="Q459" s="664">
        <v>88.888877952755905</v>
      </c>
    </row>
    <row r="460" spans="1:17" ht="14.4" customHeight="1" x14ac:dyDescent="0.3">
      <c r="A460" s="659" t="s">
        <v>3340</v>
      </c>
      <c r="B460" s="660" t="s">
        <v>3216</v>
      </c>
      <c r="C460" s="660" t="s">
        <v>1769</v>
      </c>
      <c r="D460" s="660" t="s">
        <v>3310</v>
      </c>
      <c r="E460" s="660" t="s">
        <v>3311</v>
      </c>
      <c r="F460" s="663"/>
      <c r="G460" s="663"/>
      <c r="H460" s="660"/>
      <c r="I460" s="660"/>
      <c r="J460" s="663">
        <v>26</v>
      </c>
      <c r="K460" s="663">
        <v>2513.34</v>
      </c>
      <c r="L460" s="660"/>
      <c r="M460" s="660">
        <v>96.666923076923084</v>
      </c>
      <c r="N460" s="663">
        <v>46</v>
      </c>
      <c r="O460" s="663">
        <v>4446.67</v>
      </c>
      <c r="P460" s="676"/>
      <c r="Q460" s="664">
        <v>96.666739130434777</v>
      </c>
    </row>
    <row r="461" spans="1:17" ht="14.4" customHeight="1" x14ac:dyDescent="0.3">
      <c r="A461" s="659" t="s">
        <v>3340</v>
      </c>
      <c r="B461" s="660" t="s">
        <v>3216</v>
      </c>
      <c r="C461" s="660" t="s">
        <v>1769</v>
      </c>
      <c r="D461" s="660" t="s">
        <v>3326</v>
      </c>
      <c r="E461" s="660" t="s">
        <v>3327</v>
      </c>
      <c r="F461" s="663"/>
      <c r="G461" s="663"/>
      <c r="H461" s="660"/>
      <c r="I461" s="660"/>
      <c r="J461" s="663">
        <v>27</v>
      </c>
      <c r="K461" s="663">
        <v>3150.01</v>
      </c>
      <c r="L461" s="660"/>
      <c r="M461" s="660">
        <v>116.66703703703705</v>
      </c>
      <c r="N461" s="663">
        <v>64</v>
      </c>
      <c r="O461" s="663">
        <v>7466.66</v>
      </c>
      <c r="P461" s="676"/>
      <c r="Q461" s="664">
        <v>116.6665625</v>
      </c>
    </row>
    <row r="462" spans="1:17" ht="14.4" customHeight="1" x14ac:dyDescent="0.3">
      <c r="A462" s="659" t="s">
        <v>3340</v>
      </c>
      <c r="B462" s="660" t="s">
        <v>3216</v>
      </c>
      <c r="C462" s="660" t="s">
        <v>1769</v>
      </c>
      <c r="D462" s="660" t="s">
        <v>3217</v>
      </c>
      <c r="E462" s="660" t="s">
        <v>3218</v>
      </c>
      <c r="F462" s="663"/>
      <c r="G462" s="663"/>
      <c r="H462" s="660"/>
      <c r="I462" s="660"/>
      <c r="J462" s="663">
        <v>425</v>
      </c>
      <c r="K462" s="663">
        <v>139305.55999999997</v>
      </c>
      <c r="L462" s="660"/>
      <c r="M462" s="660">
        <v>327.77778823529405</v>
      </c>
      <c r="N462" s="663">
        <v>812</v>
      </c>
      <c r="O462" s="663">
        <v>266155.56</v>
      </c>
      <c r="P462" s="676"/>
      <c r="Q462" s="664">
        <v>327.77778325123154</v>
      </c>
    </row>
    <row r="463" spans="1:17" ht="14.4" customHeight="1" x14ac:dyDescent="0.3">
      <c r="A463" s="659" t="s">
        <v>3340</v>
      </c>
      <c r="B463" s="660" t="s">
        <v>3216</v>
      </c>
      <c r="C463" s="660" t="s">
        <v>1769</v>
      </c>
      <c r="D463" s="660" t="s">
        <v>3330</v>
      </c>
      <c r="E463" s="660" t="s">
        <v>3331</v>
      </c>
      <c r="F463" s="663"/>
      <c r="G463" s="663"/>
      <c r="H463" s="660"/>
      <c r="I463" s="660"/>
      <c r="J463" s="663"/>
      <c r="K463" s="663"/>
      <c r="L463" s="660"/>
      <c r="M463" s="660"/>
      <c r="N463" s="663">
        <v>2</v>
      </c>
      <c r="O463" s="663">
        <v>1666.67</v>
      </c>
      <c r="P463" s="676"/>
      <c r="Q463" s="664">
        <v>833.33500000000004</v>
      </c>
    </row>
    <row r="464" spans="1:17" ht="14.4" customHeight="1" x14ac:dyDescent="0.3">
      <c r="A464" s="659" t="s">
        <v>3340</v>
      </c>
      <c r="B464" s="660" t="s">
        <v>3216</v>
      </c>
      <c r="C464" s="660" t="s">
        <v>1771</v>
      </c>
      <c r="D464" s="660" t="s">
        <v>3296</v>
      </c>
      <c r="E464" s="660" t="s">
        <v>3297</v>
      </c>
      <c r="F464" s="663"/>
      <c r="G464" s="663"/>
      <c r="H464" s="660"/>
      <c r="I464" s="660"/>
      <c r="J464" s="663"/>
      <c r="K464" s="663"/>
      <c r="L464" s="660"/>
      <c r="M464" s="660"/>
      <c r="N464" s="663">
        <v>1</v>
      </c>
      <c r="O464" s="663">
        <v>0</v>
      </c>
      <c r="P464" s="676"/>
      <c r="Q464" s="664">
        <v>0</v>
      </c>
    </row>
    <row r="465" spans="1:17" ht="14.4" customHeight="1" x14ac:dyDescent="0.3">
      <c r="A465" s="659" t="s">
        <v>3340</v>
      </c>
      <c r="B465" s="660" t="s">
        <v>3216</v>
      </c>
      <c r="C465" s="660" t="s">
        <v>1771</v>
      </c>
      <c r="D465" s="660" t="s">
        <v>3306</v>
      </c>
      <c r="E465" s="660" t="s">
        <v>3307</v>
      </c>
      <c r="F465" s="663"/>
      <c r="G465" s="663"/>
      <c r="H465" s="660"/>
      <c r="I465" s="660"/>
      <c r="J465" s="663"/>
      <c r="K465" s="663"/>
      <c r="L465" s="660"/>
      <c r="M465" s="660"/>
      <c r="N465" s="663">
        <v>1</v>
      </c>
      <c r="O465" s="663">
        <v>88.89</v>
      </c>
      <c r="P465" s="676"/>
      <c r="Q465" s="664">
        <v>88.89</v>
      </c>
    </row>
    <row r="466" spans="1:17" ht="14.4" customHeight="1" x14ac:dyDescent="0.3">
      <c r="A466" s="659" t="s">
        <v>3340</v>
      </c>
      <c r="B466" s="660" t="s">
        <v>3216</v>
      </c>
      <c r="C466" s="660" t="s">
        <v>3212</v>
      </c>
      <c r="D466" s="660" t="s">
        <v>3247</v>
      </c>
      <c r="E466" s="660" t="s">
        <v>3248</v>
      </c>
      <c r="F466" s="663"/>
      <c r="G466" s="663"/>
      <c r="H466" s="660"/>
      <c r="I466" s="660"/>
      <c r="J466" s="663">
        <v>2</v>
      </c>
      <c r="K466" s="663">
        <v>155.56</v>
      </c>
      <c r="L466" s="660"/>
      <c r="M466" s="660">
        <v>77.78</v>
      </c>
      <c r="N466" s="663"/>
      <c r="O466" s="663"/>
      <c r="P466" s="676"/>
      <c r="Q466" s="664"/>
    </row>
    <row r="467" spans="1:17" ht="14.4" customHeight="1" x14ac:dyDescent="0.3">
      <c r="A467" s="659" t="s">
        <v>3340</v>
      </c>
      <c r="B467" s="660" t="s">
        <v>3216</v>
      </c>
      <c r="C467" s="660" t="s">
        <v>3212</v>
      </c>
      <c r="D467" s="660" t="s">
        <v>3253</v>
      </c>
      <c r="E467" s="660" t="s">
        <v>3254</v>
      </c>
      <c r="F467" s="663"/>
      <c r="G467" s="663"/>
      <c r="H467" s="660"/>
      <c r="I467" s="660"/>
      <c r="J467" s="663">
        <v>22</v>
      </c>
      <c r="K467" s="663">
        <v>2444.4399999999996</v>
      </c>
      <c r="L467" s="660"/>
      <c r="M467" s="660">
        <v>111.11090909090908</v>
      </c>
      <c r="N467" s="663"/>
      <c r="O467" s="663"/>
      <c r="P467" s="676"/>
      <c r="Q467" s="664"/>
    </row>
    <row r="468" spans="1:17" ht="14.4" customHeight="1" x14ac:dyDescent="0.3">
      <c r="A468" s="659" t="s">
        <v>3340</v>
      </c>
      <c r="B468" s="660" t="s">
        <v>3216</v>
      </c>
      <c r="C468" s="660" t="s">
        <v>3212</v>
      </c>
      <c r="D468" s="660" t="s">
        <v>3261</v>
      </c>
      <c r="E468" s="660" t="s">
        <v>3262</v>
      </c>
      <c r="F468" s="663"/>
      <c r="G468" s="663"/>
      <c r="H468" s="660"/>
      <c r="I468" s="660"/>
      <c r="J468" s="663">
        <v>18</v>
      </c>
      <c r="K468" s="663">
        <v>3360</v>
      </c>
      <c r="L468" s="660"/>
      <c r="M468" s="660">
        <v>186.66666666666666</v>
      </c>
      <c r="N468" s="663"/>
      <c r="O468" s="663"/>
      <c r="P468" s="676"/>
      <c r="Q468" s="664"/>
    </row>
    <row r="469" spans="1:17" ht="14.4" customHeight="1" x14ac:dyDescent="0.3">
      <c r="A469" s="659" t="s">
        <v>3340</v>
      </c>
      <c r="B469" s="660" t="s">
        <v>3216</v>
      </c>
      <c r="C469" s="660" t="s">
        <v>3212</v>
      </c>
      <c r="D469" s="660" t="s">
        <v>3263</v>
      </c>
      <c r="E469" s="660" t="s">
        <v>3264</v>
      </c>
      <c r="F469" s="663"/>
      <c r="G469" s="663"/>
      <c r="H469" s="660"/>
      <c r="I469" s="660"/>
      <c r="J469" s="663">
        <v>3</v>
      </c>
      <c r="K469" s="663">
        <v>1750</v>
      </c>
      <c r="L469" s="660"/>
      <c r="M469" s="660">
        <v>583.33333333333337</v>
      </c>
      <c r="N469" s="663"/>
      <c r="O469" s="663"/>
      <c r="P469" s="676"/>
      <c r="Q469" s="664"/>
    </row>
    <row r="470" spans="1:17" ht="14.4" customHeight="1" x14ac:dyDescent="0.3">
      <c r="A470" s="659" t="s">
        <v>3340</v>
      </c>
      <c r="B470" s="660" t="s">
        <v>3216</v>
      </c>
      <c r="C470" s="660" t="s">
        <v>3212</v>
      </c>
      <c r="D470" s="660" t="s">
        <v>3265</v>
      </c>
      <c r="E470" s="660" t="s">
        <v>3266</v>
      </c>
      <c r="F470" s="663"/>
      <c r="G470" s="663"/>
      <c r="H470" s="660"/>
      <c r="I470" s="660"/>
      <c r="J470" s="663">
        <v>1</v>
      </c>
      <c r="K470" s="663">
        <v>466.67</v>
      </c>
      <c r="L470" s="660"/>
      <c r="M470" s="660">
        <v>466.67</v>
      </c>
      <c r="N470" s="663"/>
      <c r="O470" s="663"/>
      <c r="P470" s="676"/>
      <c r="Q470" s="664"/>
    </row>
    <row r="471" spans="1:17" ht="14.4" customHeight="1" x14ac:dyDescent="0.3">
      <c r="A471" s="659" t="s">
        <v>3340</v>
      </c>
      <c r="B471" s="660" t="s">
        <v>3216</v>
      </c>
      <c r="C471" s="660" t="s">
        <v>3212</v>
      </c>
      <c r="D471" s="660" t="s">
        <v>3267</v>
      </c>
      <c r="E471" s="660" t="s">
        <v>3266</v>
      </c>
      <c r="F471" s="663"/>
      <c r="G471" s="663"/>
      <c r="H471" s="660"/>
      <c r="I471" s="660"/>
      <c r="J471" s="663">
        <v>1</v>
      </c>
      <c r="K471" s="663">
        <v>1000</v>
      </c>
      <c r="L471" s="660"/>
      <c r="M471" s="660">
        <v>1000</v>
      </c>
      <c r="N471" s="663"/>
      <c r="O471" s="663"/>
      <c r="P471" s="676"/>
      <c r="Q471" s="664"/>
    </row>
    <row r="472" spans="1:17" ht="14.4" customHeight="1" x14ac:dyDescent="0.3">
      <c r="A472" s="659" t="s">
        <v>3340</v>
      </c>
      <c r="B472" s="660" t="s">
        <v>3216</v>
      </c>
      <c r="C472" s="660" t="s">
        <v>3212</v>
      </c>
      <c r="D472" s="660" t="s">
        <v>3270</v>
      </c>
      <c r="E472" s="660" t="s">
        <v>3271</v>
      </c>
      <c r="F472" s="663"/>
      <c r="G472" s="663"/>
      <c r="H472" s="660"/>
      <c r="I472" s="660"/>
      <c r="J472" s="663">
        <v>4</v>
      </c>
      <c r="K472" s="663">
        <v>200</v>
      </c>
      <c r="L472" s="660"/>
      <c r="M472" s="660">
        <v>50</v>
      </c>
      <c r="N472" s="663"/>
      <c r="O472" s="663"/>
      <c r="P472" s="676"/>
      <c r="Q472" s="664"/>
    </row>
    <row r="473" spans="1:17" ht="14.4" customHeight="1" x14ac:dyDescent="0.3">
      <c r="A473" s="659" t="s">
        <v>3340</v>
      </c>
      <c r="B473" s="660" t="s">
        <v>3216</v>
      </c>
      <c r="C473" s="660" t="s">
        <v>3212</v>
      </c>
      <c r="D473" s="660" t="s">
        <v>3282</v>
      </c>
      <c r="E473" s="660" t="s">
        <v>3283</v>
      </c>
      <c r="F473" s="663"/>
      <c r="G473" s="663"/>
      <c r="H473" s="660"/>
      <c r="I473" s="660"/>
      <c r="J473" s="663">
        <v>1</v>
      </c>
      <c r="K473" s="663">
        <v>0</v>
      </c>
      <c r="L473" s="660"/>
      <c r="M473" s="660">
        <v>0</v>
      </c>
      <c r="N473" s="663"/>
      <c r="O473" s="663"/>
      <c r="P473" s="676"/>
      <c r="Q473" s="664"/>
    </row>
    <row r="474" spans="1:17" ht="14.4" customHeight="1" x14ac:dyDescent="0.3">
      <c r="A474" s="659" t="s">
        <v>3340</v>
      </c>
      <c r="B474" s="660" t="s">
        <v>3216</v>
      </c>
      <c r="C474" s="660" t="s">
        <v>3212</v>
      </c>
      <c r="D474" s="660" t="s">
        <v>3296</v>
      </c>
      <c r="E474" s="660" t="s">
        <v>3297</v>
      </c>
      <c r="F474" s="663"/>
      <c r="G474" s="663"/>
      <c r="H474" s="660"/>
      <c r="I474" s="660"/>
      <c r="J474" s="663">
        <v>57</v>
      </c>
      <c r="K474" s="663">
        <v>0</v>
      </c>
      <c r="L474" s="660"/>
      <c r="M474" s="660">
        <v>0</v>
      </c>
      <c r="N474" s="663"/>
      <c r="O474" s="663"/>
      <c r="P474" s="676"/>
      <c r="Q474" s="664"/>
    </row>
    <row r="475" spans="1:17" ht="14.4" customHeight="1" x14ac:dyDescent="0.3">
      <c r="A475" s="659" t="s">
        <v>3340</v>
      </c>
      <c r="B475" s="660" t="s">
        <v>3216</v>
      </c>
      <c r="C475" s="660" t="s">
        <v>3212</v>
      </c>
      <c r="D475" s="660" t="s">
        <v>3306</v>
      </c>
      <c r="E475" s="660" t="s">
        <v>3307</v>
      </c>
      <c r="F475" s="663"/>
      <c r="G475" s="663"/>
      <c r="H475" s="660"/>
      <c r="I475" s="660"/>
      <c r="J475" s="663">
        <v>16</v>
      </c>
      <c r="K475" s="663">
        <v>1422.2200000000003</v>
      </c>
      <c r="L475" s="660"/>
      <c r="M475" s="660">
        <v>88.888750000000016</v>
      </c>
      <c r="N475" s="663"/>
      <c r="O475" s="663"/>
      <c r="P475" s="676"/>
      <c r="Q475" s="664"/>
    </row>
    <row r="476" spans="1:17" ht="14.4" customHeight="1" x14ac:dyDescent="0.3">
      <c r="A476" s="659" t="s">
        <v>3340</v>
      </c>
      <c r="B476" s="660" t="s">
        <v>3216</v>
      </c>
      <c r="C476" s="660" t="s">
        <v>3212</v>
      </c>
      <c r="D476" s="660" t="s">
        <v>3310</v>
      </c>
      <c r="E476" s="660" t="s">
        <v>3311</v>
      </c>
      <c r="F476" s="663"/>
      <c r="G476" s="663"/>
      <c r="H476" s="660"/>
      <c r="I476" s="660"/>
      <c r="J476" s="663">
        <v>7</v>
      </c>
      <c r="K476" s="663">
        <v>676.67000000000007</v>
      </c>
      <c r="L476" s="660"/>
      <c r="M476" s="660">
        <v>96.667142857142863</v>
      </c>
      <c r="N476" s="663"/>
      <c r="O476" s="663"/>
      <c r="P476" s="676"/>
      <c r="Q476" s="664"/>
    </row>
    <row r="477" spans="1:17" ht="14.4" customHeight="1" x14ac:dyDescent="0.3">
      <c r="A477" s="659" t="s">
        <v>3340</v>
      </c>
      <c r="B477" s="660" t="s">
        <v>3216</v>
      </c>
      <c r="C477" s="660" t="s">
        <v>3212</v>
      </c>
      <c r="D477" s="660" t="s">
        <v>3326</v>
      </c>
      <c r="E477" s="660" t="s">
        <v>3327</v>
      </c>
      <c r="F477" s="663"/>
      <c r="G477" s="663"/>
      <c r="H477" s="660"/>
      <c r="I477" s="660"/>
      <c r="J477" s="663">
        <v>2</v>
      </c>
      <c r="K477" s="663">
        <v>233.33</v>
      </c>
      <c r="L477" s="660"/>
      <c r="M477" s="660">
        <v>116.66500000000001</v>
      </c>
      <c r="N477" s="663"/>
      <c r="O477" s="663"/>
      <c r="P477" s="676"/>
      <c r="Q477" s="664"/>
    </row>
    <row r="478" spans="1:17" ht="14.4" customHeight="1" x14ac:dyDescent="0.3">
      <c r="A478" s="659" t="s">
        <v>3340</v>
      </c>
      <c r="B478" s="660" t="s">
        <v>3216</v>
      </c>
      <c r="C478" s="660" t="s">
        <v>3212</v>
      </c>
      <c r="D478" s="660" t="s">
        <v>3217</v>
      </c>
      <c r="E478" s="660" t="s">
        <v>3218</v>
      </c>
      <c r="F478" s="663"/>
      <c r="G478" s="663"/>
      <c r="H478" s="660"/>
      <c r="I478" s="660"/>
      <c r="J478" s="663">
        <v>61</v>
      </c>
      <c r="K478" s="663">
        <v>19994.46</v>
      </c>
      <c r="L478" s="660"/>
      <c r="M478" s="660">
        <v>327.77803278688521</v>
      </c>
      <c r="N478" s="663"/>
      <c r="O478" s="663"/>
      <c r="P478" s="676"/>
      <c r="Q478" s="664"/>
    </row>
    <row r="479" spans="1:17" ht="14.4" customHeight="1" x14ac:dyDescent="0.3">
      <c r="A479" s="659" t="s">
        <v>3340</v>
      </c>
      <c r="B479" s="660" t="s">
        <v>3216</v>
      </c>
      <c r="C479" s="660" t="s">
        <v>1772</v>
      </c>
      <c r="D479" s="660" t="s">
        <v>3247</v>
      </c>
      <c r="E479" s="660" t="s">
        <v>3248</v>
      </c>
      <c r="F479" s="663">
        <v>8</v>
      </c>
      <c r="G479" s="663">
        <v>622.22</v>
      </c>
      <c r="H479" s="660">
        <v>1</v>
      </c>
      <c r="I479" s="660">
        <v>77.777500000000003</v>
      </c>
      <c r="J479" s="663">
        <v>5</v>
      </c>
      <c r="K479" s="663">
        <v>388.9</v>
      </c>
      <c r="L479" s="660">
        <v>0.62502008935746189</v>
      </c>
      <c r="M479" s="660">
        <v>77.78</v>
      </c>
      <c r="N479" s="663">
        <v>5</v>
      </c>
      <c r="O479" s="663">
        <v>388.89</v>
      </c>
      <c r="P479" s="676">
        <v>0.6250040178714924</v>
      </c>
      <c r="Q479" s="664">
        <v>77.777999999999992</v>
      </c>
    </row>
    <row r="480" spans="1:17" ht="14.4" customHeight="1" x14ac:dyDescent="0.3">
      <c r="A480" s="659" t="s">
        <v>3340</v>
      </c>
      <c r="B480" s="660" t="s">
        <v>3216</v>
      </c>
      <c r="C480" s="660" t="s">
        <v>1772</v>
      </c>
      <c r="D480" s="660" t="s">
        <v>3253</v>
      </c>
      <c r="E480" s="660" t="s">
        <v>3254</v>
      </c>
      <c r="F480" s="663">
        <v>50</v>
      </c>
      <c r="G480" s="663">
        <v>5555.5599999999995</v>
      </c>
      <c r="H480" s="660">
        <v>1</v>
      </c>
      <c r="I480" s="660">
        <v>111.1112</v>
      </c>
      <c r="J480" s="663">
        <v>48</v>
      </c>
      <c r="K480" s="663">
        <v>5333.35</v>
      </c>
      <c r="L480" s="660">
        <v>0.96000223199821455</v>
      </c>
      <c r="M480" s="660">
        <v>111.11145833333335</v>
      </c>
      <c r="N480" s="663">
        <v>93</v>
      </c>
      <c r="O480" s="663">
        <v>10333.33</v>
      </c>
      <c r="P480" s="676">
        <v>1.8599979120016705</v>
      </c>
      <c r="Q480" s="664">
        <v>111.1110752688172</v>
      </c>
    </row>
    <row r="481" spans="1:17" ht="14.4" customHeight="1" x14ac:dyDescent="0.3">
      <c r="A481" s="659" t="s">
        <v>3340</v>
      </c>
      <c r="B481" s="660" t="s">
        <v>3216</v>
      </c>
      <c r="C481" s="660" t="s">
        <v>1772</v>
      </c>
      <c r="D481" s="660" t="s">
        <v>3261</v>
      </c>
      <c r="E481" s="660" t="s">
        <v>3262</v>
      </c>
      <c r="F481" s="663">
        <v>41</v>
      </c>
      <c r="G481" s="663">
        <v>7653.34</v>
      </c>
      <c r="H481" s="660">
        <v>1</v>
      </c>
      <c r="I481" s="660">
        <v>186.66682926829267</v>
      </c>
      <c r="J481" s="663">
        <v>61</v>
      </c>
      <c r="K481" s="663">
        <v>11386.68</v>
      </c>
      <c r="L481" s="660">
        <v>1.48780532421139</v>
      </c>
      <c r="M481" s="660">
        <v>186.66688524590165</v>
      </c>
      <c r="N481" s="663">
        <v>80</v>
      </c>
      <c r="O481" s="663">
        <v>14933.34</v>
      </c>
      <c r="P481" s="676">
        <v>1.9512186836074183</v>
      </c>
      <c r="Q481" s="664">
        <v>186.66675000000001</v>
      </c>
    </row>
    <row r="482" spans="1:17" ht="14.4" customHeight="1" x14ac:dyDescent="0.3">
      <c r="A482" s="659" t="s">
        <v>3340</v>
      </c>
      <c r="B482" s="660" t="s">
        <v>3216</v>
      </c>
      <c r="C482" s="660" t="s">
        <v>1772</v>
      </c>
      <c r="D482" s="660" t="s">
        <v>3263</v>
      </c>
      <c r="E482" s="660" t="s">
        <v>3264</v>
      </c>
      <c r="F482" s="663">
        <v>3</v>
      </c>
      <c r="G482" s="663">
        <v>1749.9900000000002</v>
      </c>
      <c r="H482" s="660">
        <v>1</v>
      </c>
      <c r="I482" s="660">
        <v>583.33000000000004</v>
      </c>
      <c r="J482" s="663">
        <v>4</v>
      </c>
      <c r="K482" s="663">
        <v>2333.33</v>
      </c>
      <c r="L482" s="660">
        <v>1.3333390476517006</v>
      </c>
      <c r="M482" s="660">
        <v>583.33249999999998</v>
      </c>
      <c r="N482" s="663">
        <v>6</v>
      </c>
      <c r="O482" s="663">
        <v>3500</v>
      </c>
      <c r="P482" s="676">
        <v>2.0000114286367348</v>
      </c>
      <c r="Q482" s="664">
        <v>583.33333333333337</v>
      </c>
    </row>
    <row r="483" spans="1:17" ht="14.4" customHeight="1" x14ac:dyDescent="0.3">
      <c r="A483" s="659" t="s">
        <v>3340</v>
      </c>
      <c r="B483" s="660" t="s">
        <v>3216</v>
      </c>
      <c r="C483" s="660" t="s">
        <v>1772</v>
      </c>
      <c r="D483" s="660" t="s">
        <v>3265</v>
      </c>
      <c r="E483" s="660" t="s">
        <v>3266</v>
      </c>
      <c r="F483" s="663">
        <v>3</v>
      </c>
      <c r="G483" s="663">
        <v>1400.01</v>
      </c>
      <c r="H483" s="660">
        <v>1</v>
      </c>
      <c r="I483" s="660">
        <v>466.67</v>
      </c>
      <c r="J483" s="663">
        <v>7</v>
      </c>
      <c r="K483" s="663">
        <v>3266.67</v>
      </c>
      <c r="L483" s="660">
        <v>2.3333190477210879</v>
      </c>
      <c r="M483" s="660">
        <v>466.66714285714289</v>
      </c>
      <c r="N483" s="663">
        <v>2</v>
      </c>
      <c r="O483" s="663">
        <v>933.34</v>
      </c>
      <c r="P483" s="676">
        <v>0.66666666666666674</v>
      </c>
      <c r="Q483" s="664">
        <v>466.67</v>
      </c>
    </row>
    <row r="484" spans="1:17" ht="14.4" customHeight="1" x14ac:dyDescent="0.3">
      <c r="A484" s="659" t="s">
        <v>3340</v>
      </c>
      <c r="B484" s="660" t="s">
        <v>3216</v>
      </c>
      <c r="C484" s="660" t="s">
        <v>1772</v>
      </c>
      <c r="D484" s="660" t="s">
        <v>3270</v>
      </c>
      <c r="E484" s="660" t="s">
        <v>3271</v>
      </c>
      <c r="F484" s="663">
        <v>51</v>
      </c>
      <c r="G484" s="663">
        <v>2550</v>
      </c>
      <c r="H484" s="660">
        <v>1</v>
      </c>
      <c r="I484" s="660">
        <v>50</v>
      </c>
      <c r="J484" s="663">
        <v>78</v>
      </c>
      <c r="K484" s="663">
        <v>3900</v>
      </c>
      <c r="L484" s="660">
        <v>1.5294117647058822</v>
      </c>
      <c r="M484" s="660">
        <v>50</v>
      </c>
      <c r="N484" s="663">
        <v>103</v>
      </c>
      <c r="O484" s="663">
        <v>5150</v>
      </c>
      <c r="P484" s="676">
        <v>2.0196078431372548</v>
      </c>
      <c r="Q484" s="664">
        <v>50</v>
      </c>
    </row>
    <row r="485" spans="1:17" ht="14.4" customHeight="1" x14ac:dyDescent="0.3">
      <c r="A485" s="659" t="s">
        <v>3340</v>
      </c>
      <c r="B485" s="660" t="s">
        <v>3216</v>
      </c>
      <c r="C485" s="660" t="s">
        <v>1772</v>
      </c>
      <c r="D485" s="660" t="s">
        <v>3274</v>
      </c>
      <c r="E485" s="660" t="s">
        <v>3275</v>
      </c>
      <c r="F485" s="663"/>
      <c r="G485" s="663"/>
      <c r="H485" s="660"/>
      <c r="I485" s="660"/>
      <c r="J485" s="663"/>
      <c r="K485" s="663"/>
      <c r="L485" s="660"/>
      <c r="M485" s="660"/>
      <c r="N485" s="663">
        <v>4</v>
      </c>
      <c r="O485" s="663">
        <v>404.44</v>
      </c>
      <c r="P485" s="676"/>
      <c r="Q485" s="664">
        <v>101.11</v>
      </c>
    </row>
    <row r="486" spans="1:17" ht="14.4" customHeight="1" x14ac:dyDescent="0.3">
      <c r="A486" s="659" t="s">
        <v>3340</v>
      </c>
      <c r="B486" s="660" t="s">
        <v>3216</v>
      </c>
      <c r="C486" s="660" t="s">
        <v>1772</v>
      </c>
      <c r="D486" s="660" t="s">
        <v>3282</v>
      </c>
      <c r="E486" s="660" t="s">
        <v>3283</v>
      </c>
      <c r="F486" s="663">
        <v>6</v>
      </c>
      <c r="G486" s="663">
        <v>0</v>
      </c>
      <c r="H486" s="660"/>
      <c r="I486" s="660">
        <v>0</v>
      </c>
      <c r="J486" s="663">
        <v>8</v>
      </c>
      <c r="K486" s="663">
        <v>0</v>
      </c>
      <c r="L486" s="660"/>
      <c r="M486" s="660">
        <v>0</v>
      </c>
      <c r="N486" s="663">
        <v>6</v>
      </c>
      <c r="O486" s="663">
        <v>0</v>
      </c>
      <c r="P486" s="676"/>
      <c r="Q486" s="664">
        <v>0</v>
      </c>
    </row>
    <row r="487" spans="1:17" ht="14.4" customHeight="1" x14ac:dyDescent="0.3">
      <c r="A487" s="659" t="s">
        <v>3340</v>
      </c>
      <c r="B487" s="660" t="s">
        <v>3216</v>
      </c>
      <c r="C487" s="660" t="s">
        <v>1772</v>
      </c>
      <c r="D487" s="660" t="s">
        <v>3288</v>
      </c>
      <c r="E487" s="660" t="s">
        <v>3289</v>
      </c>
      <c r="F487" s="663">
        <v>1</v>
      </c>
      <c r="G487" s="663">
        <v>0</v>
      </c>
      <c r="H487" s="660"/>
      <c r="I487" s="660">
        <v>0</v>
      </c>
      <c r="J487" s="663"/>
      <c r="K487" s="663"/>
      <c r="L487" s="660"/>
      <c r="M487" s="660"/>
      <c r="N487" s="663"/>
      <c r="O487" s="663"/>
      <c r="P487" s="676"/>
      <c r="Q487" s="664"/>
    </row>
    <row r="488" spans="1:17" ht="14.4" customHeight="1" x14ac:dyDescent="0.3">
      <c r="A488" s="659" t="s">
        <v>3340</v>
      </c>
      <c r="B488" s="660" t="s">
        <v>3216</v>
      </c>
      <c r="C488" s="660" t="s">
        <v>1772</v>
      </c>
      <c r="D488" s="660" t="s">
        <v>3296</v>
      </c>
      <c r="E488" s="660" t="s">
        <v>3297</v>
      </c>
      <c r="F488" s="663">
        <v>170</v>
      </c>
      <c r="G488" s="663">
        <v>0</v>
      </c>
      <c r="H488" s="660"/>
      <c r="I488" s="660">
        <v>0</v>
      </c>
      <c r="J488" s="663">
        <v>244</v>
      </c>
      <c r="K488" s="663">
        <v>0</v>
      </c>
      <c r="L488" s="660"/>
      <c r="M488" s="660">
        <v>0</v>
      </c>
      <c r="N488" s="663">
        <v>342</v>
      </c>
      <c r="O488" s="663">
        <v>0</v>
      </c>
      <c r="P488" s="676"/>
      <c r="Q488" s="664">
        <v>0</v>
      </c>
    </row>
    <row r="489" spans="1:17" ht="14.4" customHeight="1" x14ac:dyDescent="0.3">
      <c r="A489" s="659" t="s">
        <v>3340</v>
      </c>
      <c r="B489" s="660" t="s">
        <v>3216</v>
      </c>
      <c r="C489" s="660" t="s">
        <v>1772</v>
      </c>
      <c r="D489" s="660" t="s">
        <v>3306</v>
      </c>
      <c r="E489" s="660" t="s">
        <v>3307</v>
      </c>
      <c r="F489" s="663">
        <v>54</v>
      </c>
      <c r="G489" s="663">
        <v>4800.01</v>
      </c>
      <c r="H489" s="660">
        <v>1</v>
      </c>
      <c r="I489" s="660">
        <v>88.889074074074074</v>
      </c>
      <c r="J489" s="663">
        <v>118</v>
      </c>
      <c r="K489" s="663">
        <v>10488.9</v>
      </c>
      <c r="L489" s="660">
        <v>2.1851829475355258</v>
      </c>
      <c r="M489" s="660">
        <v>88.888983050847457</v>
      </c>
      <c r="N489" s="663">
        <v>134</v>
      </c>
      <c r="O489" s="663">
        <v>11911.109999999999</v>
      </c>
      <c r="P489" s="676">
        <v>2.4814760802581657</v>
      </c>
      <c r="Q489" s="664">
        <v>88.888880597014918</v>
      </c>
    </row>
    <row r="490" spans="1:17" ht="14.4" customHeight="1" x14ac:dyDescent="0.3">
      <c r="A490" s="659" t="s">
        <v>3340</v>
      </c>
      <c r="B490" s="660" t="s">
        <v>3216</v>
      </c>
      <c r="C490" s="660" t="s">
        <v>1772</v>
      </c>
      <c r="D490" s="660" t="s">
        <v>3310</v>
      </c>
      <c r="E490" s="660" t="s">
        <v>3311</v>
      </c>
      <c r="F490" s="663">
        <v>10</v>
      </c>
      <c r="G490" s="663">
        <v>966.68000000000006</v>
      </c>
      <c r="H490" s="660">
        <v>1</v>
      </c>
      <c r="I490" s="660">
        <v>96.668000000000006</v>
      </c>
      <c r="J490" s="663">
        <v>25</v>
      </c>
      <c r="K490" s="663">
        <v>2416.6800000000003</v>
      </c>
      <c r="L490" s="660">
        <v>2.4999793106301982</v>
      </c>
      <c r="M490" s="660">
        <v>96.667200000000008</v>
      </c>
      <c r="N490" s="663">
        <v>31</v>
      </c>
      <c r="O490" s="663">
        <v>2996.6800000000003</v>
      </c>
      <c r="P490" s="676">
        <v>3.0999710348822775</v>
      </c>
      <c r="Q490" s="664">
        <v>96.667096774193553</v>
      </c>
    </row>
    <row r="491" spans="1:17" ht="14.4" customHeight="1" x14ac:dyDescent="0.3">
      <c r="A491" s="659" t="s">
        <v>3340</v>
      </c>
      <c r="B491" s="660" t="s">
        <v>3216</v>
      </c>
      <c r="C491" s="660" t="s">
        <v>1772</v>
      </c>
      <c r="D491" s="660" t="s">
        <v>3322</v>
      </c>
      <c r="E491" s="660" t="s">
        <v>3323</v>
      </c>
      <c r="F491" s="663"/>
      <c r="G491" s="663"/>
      <c r="H491" s="660"/>
      <c r="I491" s="660"/>
      <c r="J491" s="663">
        <v>2</v>
      </c>
      <c r="K491" s="663">
        <v>2566.66</v>
      </c>
      <c r="L491" s="660"/>
      <c r="M491" s="660">
        <v>1283.33</v>
      </c>
      <c r="N491" s="663">
        <v>1</v>
      </c>
      <c r="O491" s="663">
        <v>1283.33</v>
      </c>
      <c r="P491" s="676"/>
      <c r="Q491" s="664">
        <v>1283.33</v>
      </c>
    </row>
    <row r="492" spans="1:17" ht="14.4" customHeight="1" x14ac:dyDescent="0.3">
      <c r="A492" s="659" t="s">
        <v>3340</v>
      </c>
      <c r="B492" s="660" t="s">
        <v>3216</v>
      </c>
      <c r="C492" s="660" t="s">
        <v>1772</v>
      </c>
      <c r="D492" s="660" t="s">
        <v>3326</v>
      </c>
      <c r="E492" s="660" t="s">
        <v>3327</v>
      </c>
      <c r="F492" s="663">
        <v>17</v>
      </c>
      <c r="G492" s="663">
        <v>1983.33</v>
      </c>
      <c r="H492" s="660">
        <v>1</v>
      </c>
      <c r="I492" s="660">
        <v>116.66647058823528</v>
      </c>
      <c r="J492" s="663">
        <v>22</v>
      </c>
      <c r="K492" s="663">
        <v>2566.66</v>
      </c>
      <c r="L492" s="660">
        <v>1.294116460699934</v>
      </c>
      <c r="M492" s="660">
        <v>116.66636363636363</v>
      </c>
      <c r="N492" s="663">
        <v>32</v>
      </c>
      <c r="O492" s="663">
        <v>3733.3199999999997</v>
      </c>
      <c r="P492" s="676">
        <v>1.8823493820998018</v>
      </c>
      <c r="Q492" s="664">
        <v>116.66624999999999</v>
      </c>
    </row>
    <row r="493" spans="1:17" ht="14.4" customHeight="1" x14ac:dyDescent="0.3">
      <c r="A493" s="659" t="s">
        <v>3340</v>
      </c>
      <c r="B493" s="660" t="s">
        <v>3216</v>
      </c>
      <c r="C493" s="660" t="s">
        <v>1772</v>
      </c>
      <c r="D493" s="660" t="s">
        <v>3217</v>
      </c>
      <c r="E493" s="660" t="s">
        <v>3218</v>
      </c>
      <c r="F493" s="663">
        <v>175</v>
      </c>
      <c r="G493" s="663">
        <v>57361.11</v>
      </c>
      <c r="H493" s="660">
        <v>1</v>
      </c>
      <c r="I493" s="660">
        <v>327.77777142857144</v>
      </c>
      <c r="J493" s="663">
        <v>254</v>
      </c>
      <c r="K493" s="663">
        <v>83255.55</v>
      </c>
      <c r="L493" s="660">
        <v>1.4514285026911091</v>
      </c>
      <c r="M493" s="660">
        <v>327.77775590551181</v>
      </c>
      <c r="N493" s="663">
        <v>351</v>
      </c>
      <c r="O493" s="663">
        <v>115049.99</v>
      </c>
      <c r="P493" s="676">
        <v>2.0057141502317513</v>
      </c>
      <c r="Q493" s="664">
        <v>327.77774928774932</v>
      </c>
    </row>
    <row r="494" spans="1:17" ht="14.4" customHeight="1" x14ac:dyDescent="0.3">
      <c r="A494" s="659" t="s">
        <v>3340</v>
      </c>
      <c r="B494" s="660" t="s">
        <v>3216</v>
      </c>
      <c r="C494" s="660" t="s">
        <v>1773</v>
      </c>
      <c r="D494" s="660" t="s">
        <v>3247</v>
      </c>
      <c r="E494" s="660" t="s">
        <v>3248</v>
      </c>
      <c r="F494" s="663"/>
      <c r="G494" s="663"/>
      <c r="H494" s="660"/>
      <c r="I494" s="660"/>
      <c r="J494" s="663">
        <v>8</v>
      </c>
      <c r="K494" s="663">
        <v>622.23</v>
      </c>
      <c r="L494" s="660"/>
      <c r="M494" s="660">
        <v>77.778750000000002</v>
      </c>
      <c r="N494" s="663"/>
      <c r="O494" s="663"/>
      <c r="P494" s="676"/>
      <c r="Q494" s="664"/>
    </row>
    <row r="495" spans="1:17" ht="14.4" customHeight="1" x14ac:dyDescent="0.3">
      <c r="A495" s="659" t="s">
        <v>3340</v>
      </c>
      <c r="B495" s="660" t="s">
        <v>3216</v>
      </c>
      <c r="C495" s="660" t="s">
        <v>1773</v>
      </c>
      <c r="D495" s="660" t="s">
        <v>3253</v>
      </c>
      <c r="E495" s="660" t="s">
        <v>3254</v>
      </c>
      <c r="F495" s="663"/>
      <c r="G495" s="663"/>
      <c r="H495" s="660"/>
      <c r="I495" s="660"/>
      <c r="J495" s="663">
        <v>63</v>
      </c>
      <c r="K495" s="663">
        <v>7000</v>
      </c>
      <c r="L495" s="660"/>
      <c r="M495" s="660">
        <v>111.11111111111111</v>
      </c>
      <c r="N495" s="663"/>
      <c r="O495" s="663"/>
      <c r="P495" s="676"/>
      <c r="Q495" s="664"/>
    </row>
    <row r="496" spans="1:17" ht="14.4" customHeight="1" x14ac:dyDescent="0.3">
      <c r="A496" s="659" t="s">
        <v>3340</v>
      </c>
      <c r="B496" s="660" t="s">
        <v>3216</v>
      </c>
      <c r="C496" s="660" t="s">
        <v>1773</v>
      </c>
      <c r="D496" s="660" t="s">
        <v>3261</v>
      </c>
      <c r="E496" s="660" t="s">
        <v>3262</v>
      </c>
      <c r="F496" s="663"/>
      <c r="G496" s="663"/>
      <c r="H496" s="660"/>
      <c r="I496" s="660"/>
      <c r="J496" s="663">
        <v>1</v>
      </c>
      <c r="K496" s="663">
        <v>186.67</v>
      </c>
      <c r="L496" s="660"/>
      <c r="M496" s="660">
        <v>186.67</v>
      </c>
      <c r="N496" s="663"/>
      <c r="O496" s="663"/>
      <c r="P496" s="676"/>
      <c r="Q496" s="664"/>
    </row>
    <row r="497" spans="1:17" ht="14.4" customHeight="1" x14ac:dyDescent="0.3">
      <c r="A497" s="659" t="s">
        <v>3340</v>
      </c>
      <c r="B497" s="660" t="s">
        <v>3216</v>
      </c>
      <c r="C497" s="660" t="s">
        <v>1773</v>
      </c>
      <c r="D497" s="660" t="s">
        <v>3263</v>
      </c>
      <c r="E497" s="660" t="s">
        <v>3264</v>
      </c>
      <c r="F497" s="663"/>
      <c r="G497" s="663"/>
      <c r="H497" s="660"/>
      <c r="I497" s="660"/>
      <c r="J497" s="663">
        <v>24</v>
      </c>
      <c r="K497" s="663">
        <v>13999.99</v>
      </c>
      <c r="L497" s="660"/>
      <c r="M497" s="660">
        <v>583.33291666666662</v>
      </c>
      <c r="N497" s="663"/>
      <c r="O497" s="663"/>
      <c r="P497" s="676"/>
      <c r="Q497" s="664"/>
    </row>
    <row r="498" spans="1:17" ht="14.4" customHeight="1" x14ac:dyDescent="0.3">
      <c r="A498" s="659" t="s">
        <v>3340</v>
      </c>
      <c r="B498" s="660" t="s">
        <v>3216</v>
      </c>
      <c r="C498" s="660" t="s">
        <v>1773</v>
      </c>
      <c r="D498" s="660" t="s">
        <v>3265</v>
      </c>
      <c r="E498" s="660" t="s">
        <v>3266</v>
      </c>
      <c r="F498" s="663"/>
      <c r="G498" s="663"/>
      <c r="H498" s="660"/>
      <c r="I498" s="660"/>
      <c r="J498" s="663">
        <v>8</v>
      </c>
      <c r="K498" s="663">
        <v>3733.33</v>
      </c>
      <c r="L498" s="660"/>
      <c r="M498" s="660">
        <v>466.66624999999999</v>
      </c>
      <c r="N498" s="663"/>
      <c r="O498" s="663"/>
      <c r="P498" s="676"/>
      <c r="Q498" s="664"/>
    </row>
    <row r="499" spans="1:17" ht="14.4" customHeight="1" x14ac:dyDescent="0.3">
      <c r="A499" s="659" t="s">
        <v>3340</v>
      </c>
      <c r="B499" s="660" t="s">
        <v>3216</v>
      </c>
      <c r="C499" s="660" t="s">
        <v>1773</v>
      </c>
      <c r="D499" s="660" t="s">
        <v>3268</v>
      </c>
      <c r="E499" s="660" t="s">
        <v>3269</v>
      </c>
      <c r="F499" s="663"/>
      <c r="G499" s="663"/>
      <c r="H499" s="660"/>
      <c r="I499" s="660"/>
      <c r="J499" s="663">
        <v>1</v>
      </c>
      <c r="K499" s="663">
        <v>666.67</v>
      </c>
      <c r="L499" s="660"/>
      <c r="M499" s="660">
        <v>666.67</v>
      </c>
      <c r="N499" s="663"/>
      <c r="O499" s="663"/>
      <c r="P499" s="676"/>
      <c r="Q499" s="664"/>
    </row>
    <row r="500" spans="1:17" ht="14.4" customHeight="1" x14ac:dyDescent="0.3">
      <c r="A500" s="659" t="s">
        <v>3340</v>
      </c>
      <c r="B500" s="660" t="s">
        <v>3216</v>
      </c>
      <c r="C500" s="660" t="s">
        <v>1773</v>
      </c>
      <c r="D500" s="660" t="s">
        <v>3270</v>
      </c>
      <c r="E500" s="660" t="s">
        <v>3271</v>
      </c>
      <c r="F500" s="663"/>
      <c r="G500" s="663"/>
      <c r="H500" s="660"/>
      <c r="I500" s="660"/>
      <c r="J500" s="663">
        <v>78</v>
      </c>
      <c r="K500" s="663">
        <v>3900</v>
      </c>
      <c r="L500" s="660"/>
      <c r="M500" s="660">
        <v>50</v>
      </c>
      <c r="N500" s="663"/>
      <c r="O500" s="663"/>
      <c r="P500" s="676"/>
      <c r="Q500" s="664"/>
    </row>
    <row r="501" spans="1:17" ht="14.4" customHeight="1" x14ac:dyDescent="0.3">
      <c r="A501" s="659" t="s">
        <v>3340</v>
      </c>
      <c r="B501" s="660" t="s">
        <v>3216</v>
      </c>
      <c r="C501" s="660" t="s">
        <v>1773</v>
      </c>
      <c r="D501" s="660" t="s">
        <v>3282</v>
      </c>
      <c r="E501" s="660" t="s">
        <v>3283</v>
      </c>
      <c r="F501" s="663"/>
      <c r="G501" s="663"/>
      <c r="H501" s="660"/>
      <c r="I501" s="660"/>
      <c r="J501" s="663">
        <v>5</v>
      </c>
      <c r="K501" s="663">
        <v>0</v>
      </c>
      <c r="L501" s="660"/>
      <c r="M501" s="660">
        <v>0</v>
      </c>
      <c r="N501" s="663"/>
      <c r="O501" s="663"/>
      <c r="P501" s="676"/>
      <c r="Q501" s="664"/>
    </row>
    <row r="502" spans="1:17" ht="14.4" customHeight="1" x14ac:dyDescent="0.3">
      <c r="A502" s="659" t="s">
        <v>3340</v>
      </c>
      <c r="B502" s="660" t="s">
        <v>3216</v>
      </c>
      <c r="C502" s="660" t="s">
        <v>1773</v>
      </c>
      <c r="D502" s="660" t="s">
        <v>3288</v>
      </c>
      <c r="E502" s="660" t="s">
        <v>3289</v>
      </c>
      <c r="F502" s="663"/>
      <c r="G502" s="663"/>
      <c r="H502" s="660"/>
      <c r="I502" s="660"/>
      <c r="J502" s="663">
        <v>2</v>
      </c>
      <c r="K502" s="663">
        <v>0</v>
      </c>
      <c r="L502" s="660"/>
      <c r="M502" s="660">
        <v>0</v>
      </c>
      <c r="N502" s="663"/>
      <c r="O502" s="663"/>
      <c r="P502" s="676"/>
      <c r="Q502" s="664"/>
    </row>
    <row r="503" spans="1:17" ht="14.4" customHeight="1" x14ac:dyDescent="0.3">
      <c r="A503" s="659" t="s">
        <v>3340</v>
      </c>
      <c r="B503" s="660" t="s">
        <v>3216</v>
      </c>
      <c r="C503" s="660" t="s">
        <v>1773</v>
      </c>
      <c r="D503" s="660" t="s">
        <v>3296</v>
      </c>
      <c r="E503" s="660" t="s">
        <v>3297</v>
      </c>
      <c r="F503" s="663"/>
      <c r="G503" s="663"/>
      <c r="H503" s="660"/>
      <c r="I503" s="660"/>
      <c r="J503" s="663">
        <v>342</v>
      </c>
      <c r="K503" s="663">
        <v>0</v>
      </c>
      <c r="L503" s="660"/>
      <c r="M503" s="660">
        <v>0</v>
      </c>
      <c r="N503" s="663"/>
      <c r="O503" s="663"/>
      <c r="P503" s="676"/>
      <c r="Q503" s="664"/>
    </row>
    <row r="504" spans="1:17" ht="14.4" customHeight="1" x14ac:dyDescent="0.3">
      <c r="A504" s="659" t="s">
        <v>3340</v>
      </c>
      <c r="B504" s="660" t="s">
        <v>3216</v>
      </c>
      <c r="C504" s="660" t="s">
        <v>1773</v>
      </c>
      <c r="D504" s="660" t="s">
        <v>3306</v>
      </c>
      <c r="E504" s="660" t="s">
        <v>3307</v>
      </c>
      <c r="F504" s="663"/>
      <c r="G504" s="663"/>
      <c r="H504" s="660"/>
      <c r="I504" s="660"/>
      <c r="J504" s="663">
        <v>172</v>
      </c>
      <c r="K504" s="663">
        <v>15288.9</v>
      </c>
      <c r="L504" s="660"/>
      <c r="M504" s="660">
        <v>88.888953488372096</v>
      </c>
      <c r="N504" s="663"/>
      <c r="O504" s="663"/>
      <c r="P504" s="676"/>
      <c r="Q504" s="664"/>
    </row>
    <row r="505" spans="1:17" ht="14.4" customHeight="1" x14ac:dyDescent="0.3">
      <c r="A505" s="659" t="s">
        <v>3340</v>
      </c>
      <c r="B505" s="660" t="s">
        <v>3216</v>
      </c>
      <c r="C505" s="660" t="s">
        <v>1773</v>
      </c>
      <c r="D505" s="660" t="s">
        <v>3310</v>
      </c>
      <c r="E505" s="660" t="s">
        <v>3311</v>
      </c>
      <c r="F505" s="663"/>
      <c r="G505" s="663"/>
      <c r="H505" s="660"/>
      <c r="I505" s="660"/>
      <c r="J505" s="663">
        <v>20</v>
      </c>
      <c r="K505" s="663">
        <v>1933.34</v>
      </c>
      <c r="L505" s="660"/>
      <c r="M505" s="660">
        <v>96.667000000000002</v>
      </c>
      <c r="N505" s="663"/>
      <c r="O505" s="663"/>
      <c r="P505" s="676"/>
      <c r="Q505" s="664"/>
    </row>
    <row r="506" spans="1:17" ht="14.4" customHeight="1" x14ac:dyDescent="0.3">
      <c r="A506" s="659" t="s">
        <v>3340</v>
      </c>
      <c r="B506" s="660" t="s">
        <v>3216</v>
      </c>
      <c r="C506" s="660" t="s">
        <v>1773</v>
      </c>
      <c r="D506" s="660" t="s">
        <v>3322</v>
      </c>
      <c r="E506" s="660" t="s">
        <v>3323</v>
      </c>
      <c r="F506" s="663"/>
      <c r="G506" s="663"/>
      <c r="H506" s="660"/>
      <c r="I506" s="660"/>
      <c r="J506" s="663">
        <v>24</v>
      </c>
      <c r="K506" s="663">
        <v>30800</v>
      </c>
      <c r="L506" s="660"/>
      <c r="M506" s="660">
        <v>1283.3333333333333</v>
      </c>
      <c r="N506" s="663"/>
      <c r="O506" s="663"/>
      <c r="P506" s="676"/>
      <c r="Q506" s="664"/>
    </row>
    <row r="507" spans="1:17" ht="14.4" customHeight="1" x14ac:dyDescent="0.3">
      <c r="A507" s="659" t="s">
        <v>3340</v>
      </c>
      <c r="B507" s="660" t="s">
        <v>3216</v>
      </c>
      <c r="C507" s="660" t="s">
        <v>1773</v>
      </c>
      <c r="D507" s="660" t="s">
        <v>3326</v>
      </c>
      <c r="E507" s="660" t="s">
        <v>3327</v>
      </c>
      <c r="F507" s="663"/>
      <c r="G507" s="663"/>
      <c r="H507" s="660"/>
      <c r="I507" s="660"/>
      <c r="J507" s="663">
        <v>52</v>
      </c>
      <c r="K507" s="663">
        <v>6066.67</v>
      </c>
      <c r="L507" s="660"/>
      <c r="M507" s="660">
        <v>116.66673076923077</v>
      </c>
      <c r="N507" s="663"/>
      <c r="O507" s="663"/>
      <c r="P507" s="676"/>
      <c r="Q507" s="664"/>
    </row>
    <row r="508" spans="1:17" ht="14.4" customHeight="1" x14ac:dyDescent="0.3">
      <c r="A508" s="659" t="s">
        <v>3340</v>
      </c>
      <c r="B508" s="660" t="s">
        <v>3216</v>
      </c>
      <c r="C508" s="660" t="s">
        <v>1773</v>
      </c>
      <c r="D508" s="660" t="s">
        <v>3217</v>
      </c>
      <c r="E508" s="660" t="s">
        <v>3218</v>
      </c>
      <c r="F508" s="663"/>
      <c r="G508" s="663"/>
      <c r="H508" s="660"/>
      <c r="I508" s="660"/>
      <c r="J508" s="663">
        <v>369</v>
      </c>
      <c r="K508" s="663">
        <v>120949.99</v>
      </c>
      <c r="L508" s="660"/>
      <c r="M508" s="660">
        <v>327.77775067750679</v>
      </c>
      <c r="N508" s="663"/>
      <c r="O508" s="663"/>
      <c r="P508" s="676"/>
      <c r="Q508" s="664"/>
    </row>
    <row r="509" spans="1:17" ht="14.4" customHeight="1" x14ac:dyDescent="0.3">
      <c r="A509" s="659" t="s">
        <v>3340</v>
      </c>
      <c r="B509" s="660" t="s">
        <v>3216</v>
      </c>
      <c r="C509" s="660" t="s">
        <v>1774</v>
      </c>
      <c r="D509" s="660" t="s">
        <v>3217</v>
      </c>
      <c r="E509" s="660" t="s">
        <v>3218</v>
      </c>
      <c r="F509" s="663">
        <v>0</v>
      </c>
      <c r="G509" s="663">
        <v>0</v>
      </c>
      <c r="H509" s="660"/>
      <c r="I509" s="660"/>
      <c r="J509" s="663"/>
      <c r="K509" s="663"/>
      <c r="L509" s="660"/>
      <c r="M509" s="660"/>
      <c r="N509" s="663"/>
      <c r="O509" s="663"/>
      <c r="P509" s="676"/>
      <c r="Q509" s="664"/>
    </row>
    <row r="510" spans="1:17" ht="14.4" customHeight="1" x14ac:dyDescent="0.3">
      <c r="A510" s="659" t="s">
        <v>3340</v>
      </c>
      <c r="B510" s="660" t="s">
        <v>3216</v>
      </c>
      <c r="C510" s="660" t="s">
        <v>1775</v>
      </c>
      <c r="D510" s="660" t="s">
        <v>3247</v>
      </c>
      <c r="E510" s="660" t="s">
        <v>3248</v>
      </c>
      <c r="F510" s="663">
        <v>31</v>
      </c>
      <c r="G510" s="663">
        <v>2411.1200000000003</v>
      </c>
      <c r="H510" s="660">
        <v>1</v>
      </c>
      <c r="I510" s="660">
        <v>77.778064516129049</v>
      </c>
      <c r="J510" s="663">
        <v>30</v>
      </c>
      <c r="K510" s="663">
        <v>2333.33</v>
      </c>
      <c r="L510" s="660">
        <v>0.96773698530143648</v>
      </c>
      <c r="M510" s="660">
        <v>77.777666666666661</v>
      </c>
      <c r="N510" s="663">
        <v>30</v>
      </c>
      <c r="O510" s="663">
        <v>2333.34</v>
      </c>
      <c r="P510" s="676">
        <v>0.96774113275158424</v>
      </c>
      <c r="Q510" s="664">
        <v>77.778000000000006</v>
      </c>
    </row>
    <row r="511" spans="1:17" ht="14.4" customHeight="1" x14ac:dyDescent="0.3">
      <c r="A511" s="659" t="s">
        <v>3340</v>
      </c>
      <c r="B511" s="660" t="s">
        <v>3216</v>
      </c>
      <c r="C511" s="660" t="s">
        <v>1775</v>
      </c>
      <c r="D511" s="660" t="s">
        <v>3253</v>
      </c>
      <c r="E511" s="660" t="s">
        <v>3254</v>
      </c>
      <c r="F511" s="663">
        <v>231</v>
      </c>
      <c r="G511" s="663">
        <v>25666.67</v>
      </c>
      <c r="H511" s="660">
        <v>1</v>
      </c>
      <c r="I511" s="660">
        <v>111.11112554112553</v>
      </c>
      <c r="J511" s="663">
        <v>177</v>
      </c>
      <c r="K511" s="663">
        <v>19666.669999999998</v>
      </c>
      <c r="L511" s="660">
        <v>0.76623379659301338</v>
      </c>
      <c r="M511" s="660">
        <v>111.11112994350282</v>
      </c>
      <c r="N511" s="663">
        <v>137</v>
      </c>
      <c r="O511" s="663">
        <v>15222.220000000003</v>
      </c>
      <c r="P511" s="676">
        <v>0.59307342947098329</v>
      </c>
      <c r="Q511" s="664">
        <v>111.11109489051097</v>
      </c>
    </row>
    <row r="512" spans="1:17" ht="14.4" customHeight="1" x14ac:dyDescent="0.3">
      <c r="A512" s="659" t="s">
        <v>3340</v>
      </c>
      <c r="B512" s="660" t="s">
        <v>3216</v>
      </c>
      <c r="C512" s="660" t="s">
        <v>1775</v>
      </c>
      <c r="D512" s="660" t="s">
        <v>3261</v>
      </c>
      <c r="E512" s="660" t="s">
        <v>3262</v>
      </c>
      <c r="F512" s="663">
        <v>143</v>
      </c>
      <c r="G512" s="663">
        <v>26693.33</v>
      </c>
      <c r="H512" s="660">
        <v>1</v>
      </c>
      <c r="I512" s="660">
        <v>186.66664335664336</v>
      </c>
      <c r="J512" s="663">
        <v>112</v>
      </c>
      <c r="K512" s="663">
        <v>20906.669999999998</v>
      </c>
      <c r="L512" s="660">
        <v>0.78321700589622945</v>
      </c>
      <c r="M512" s="660">
        <v>186.66669642857141</v>
      </c>
      <c r="N512" s="663">
        <v>93</v>
      </c>
      <c r="O512" s="663">
        <v>17360.010000000002</v>
      </c>
      <c r="P512" s="676">
        <v>0.65035010618757572</v>
      </c>
      <c r="Q512" s="664">
        <v>186.66677419354841</v>
      </c>
    </row>
    <row r="513" spans="1:17" ht="14.4" customHeight="1" x14ac:dyDescent="0.3">
      <c r="A513" s="659" t="s">
        <v>3340</v>
      </c>
      <c r="B513" s="660" t="s">
        <v>3216</v>
      </c>
      <c r="C513" s="660" t="s">
        <v>1775</v>
      </c>
      <c r="D513" s="660" t="s">
        <v>3263</v>
      </c>
      <c r="E513" s="660" t="s">
        <v>3264</v>
      </c>
      <c r="F513" s="663">
        <v>29</v>
      </c>
      <c r="G513" s="663">
        <v>16916.669999999998</v>
      </c>
      <c r="H513" s="660">
        <v>1</v>
      </c>
      <c r="I513" s="660">
        <v>583.333448275862</v>
      </c>
      <c r="J513" s="663">
        <v>25</v>
      </c>
      <c r="K513" s="663">
        <v>14583.33</v>
      </c>
      <c r="L513" s="660">
        <v>0.86206859860717278</v>
      </c>
      <c r="M513" s="660">
        <v>583.33320000000003</v>
      </c>
      <c r="N513" s="663">
        <v>21</v>
      </c>
      <c r="O513" s="663">
        <v>12250</v>
      </c>
      <c r="P513" s="676">
        <v>0.72413778834723386</v>
      </c>
      <c r="Q513" s="664">
        <v>583.33333333333337</v>
      </c>
    </row>
    <row r="514" spans="1:17" ht="14.4" customHeight="1" x14ac:dyDescent="0.3">
      <c r="A514" s="659" t="s">
        <v>3340</v>
      </c>
      <c r="B514" s="660" t="s">
        <v>3216</v>
      </c>
      <c r="C514" s="660" t="s">
        <v>1775</v>
      </c>
      <c r="D514" s="660" t="s">
        <v>3265</v>
      </c>
      <c r="E514" s="660" t="s">
        <v>3266</v>
      </c>
      <c r="F514" s="663">
        <v>17</v>
      </c>
      <c r="G514" s="663">
        <v>7933.33</v>
      </c>
      <c r="H514" s="660">
        <v>1</v>
      </c>
      <c r="I514" s="660">
        <v>466.66647058823531</v>
      </c>
      <c r="J514" s="663">
        <v>11</v>
      </c>
      <c r="K514" s="663">
        <v>5133.33</v>
      </c>
      <c r="L514" s="660">
        <v>0.64705867523473748</v>
      </c>
      <c r="M514" s="660">
        <v>466.66636363636366</v>
      </c>
      <c r="N514" s="663">
        <v>15</v>
      </c>
      <c r="O514" s="663">
        <v>6999.99</v>
      </c>
      <c r="P514" s="676">
        <v>0.88235205140842499</v>
      </c>
      <c r="Q514" s="664">
        <v>466.666</v>
      </c>
    </row>
    <row r="515" spans="1:17" ht="14.4" customHeight="1" x14ac:dyDescent="0.3">
      <c r="A515" s="659" t="s">
        <v>3340</v>
      </c>
      <c r="B515" s="660" t="s">
        <v>3216</v>
      </c>
      <c r="C515" s="660" t="s">
        <v>1775</v>
      </c>
      <c r="D515" s="660" t="s">
        <v>3270</v>
      </c>
      <c r="E515" s="660" t="s">
        <v>3271</v>
      </c>
      <c r="F515" s="663">
        <v>172</v>
      </c>
      <c r="G515" s="663">
        <v>8600</v>
      </c>
      <c r="H515" s="660">
        <v>1</v>
      </c>
      <c r="I515" s="660">
        <v>50</v>
      </c>
      <c r="J515" s="663">
        <v>136</v>
      </c>
      <c r="K515" s="663">
        <v>6800</v>
      </c>
      <c r="L515" s="660">
        <v>0.79069767441860461</v>
      </c>
      <c r="M515" s="660">
        <v>50</v>
      </c>
      <c r="N515" s="663">
        <v>89</v>
      </c>
      <c r="O515" s="663">
        <v>4450</v>
      </c>
      <c r="P515" s="676">
        <v>0.51744186046511631</v>
      </c>
      <c r="Q515" s="664">
        <v>50</v>
      </c>
    </row>
    <row r="516" spans="1:17" ht="14.4" customHeight="1" x14ac:dyDescent="0.3">
      <c r="A516" s="659" t="s">
        <v>3340</v>
      </c>
      <c r="B516" s="660" t="s">
        <v>3216</v>
      </c>
      <c r="C516" s="660" t="s">
        <v>1775</v>
      </c>
      <c r="D516" s="660" t="s">
        <v>3282</v>
      </c>
      <c r="E516" s="660" t="s">
        <v>3283</v>
      </c>
      <c r="F516" s="663">
        <v>13</v>
      </c>
      <c r="G516" s="663">
        <v>0</v>
      </c>
      <c r="H516" s="660"/>
      <c r="I516" s="660">
        <v>0</v>
      </c>
      <c r="J516" s="663">
        <v>19</v>
      </c>
      <c r="K516" s="663">
        <v>0</v>
      </c>
      <c r="L516" s="660"/>
      <c r="M516" s="660">
        <v>0</v>
      </c>
      <c r="N516" s="663">
        <v>13</v>
      </c>
      <c r="O516" s="663">
        <v>0</v>
      </c>
      <c r="P516" s="676"/>
      <c r="Q516" s="664">
        <v>0</v>
      </c>
    </row>
    <row r="517" spans="1:17" ht="14.4" customHeight="1" x14ac:dyDescent="0.3">
      <c r="A517" s="659" t="s">
        <v>3340</v>
      </c>
      <c r="B517" s="660" t="s">
        <v>3216</v>
      </c>
      <c r="C517" s="660" t="s">
        <v>1775</v>
      </c>
      <c r="D517" s="660" t="s">
        <v>3296</v>
      </c>
      <c r="E517" s="660" t="s">
        <v>3297</v>
      </c>
      <c r="F517" s="663">
        <v>699</v>
      </c>
      <c r="G517" s="663">
        <v>0</v>
      </c>
      <c r="H517" s="660"/>
      <c r="I517" s="660">
        <v>0</v>
      </c>
      <c r="J517" s="663">
        <v>554</v>
      </c>
      <c r="K517" s="663">
        <v>0</v>
      </c>
      <c r="L517" s="660"/>
      <c r="M517" s="660">
        <v>0</v>
      </c>
      <c r="N517" s="663">
        <v>475</v>
      </c>
      <c r="O517" s="663">
        <v>0</v>
      </c>
      <c r="P517" s="676"/>
      <c r="Q517" s="664">
        <v>0</v>
      </c>
    </row>
    <row r="518" spans="1:17" ht="14.4" customHeight="1" x14ac:dyDescent="0.3">
      <c r="A518" s="659" t="s">
        <v>3340</v>
      </c>
      <c r="B518" s="660" t="s">
        <v>3216</v>
      </c>
      <c r="C518" s="660" t="s">
        <v>1775</v>
      </c>
      <c r="D518" s="660" t="s">
        <v>3306</v>
      </c>
      <c r="E518" s="660" t="s">
        <v>3307</v>
      </c>
      <c r="F518" s="663">
        <v>233</v>
      </c>
      <c r="G518" s="663">
        <v>20711.11</v>
      </c>
      <c r="H518" s="660">
        <v>1</v>
      </c>
      <c r="I518" s="660">
        <v>88.888884120171682</v>
      </c>
      <c r="J518" s="663">
        <v>155</v>
      </c>
      <c r="K518" s="663">
        <v>13777.78</v>
      </c>
      <c r="L518" s="660">
        <v>0.66523619448692028</v>
      </c>
      <c r="M518" s="660">
        <v>88.888903225806459</v>
      </c>
      <c r="N518" s="663">
        <v>172</v>
      </c>
      <c r="O518" s="663">
        <v>15288.89</v>
      </c>
      <c r="P518" s="676">
        <v>0.73819751814364365</v>
      </c>
      <c r="Q518" s="664">
        <v>88.88889534883721</v>
      </c>
    </row>
    <row r="519" spans="1:17" ht="14.4" customHeight="1" x14ac:dyDescent="0.3">
      <c r="A519" s="659" t="s">
        <v>3340</v>
      </c>
      <c r="B519" s="660" t="s">
        <v>3216</v>
      </c>
      <c r="C519" s="660" t="s">
        <v>1775</v>
      </c>
      <c r="D519" s="660" t="s">
        <v>3310</v>
      </c>
      <c r="E519" s="660" t="s">
        <v>3311</v>
      </c>
      <c r="F519" s="663">
        <v>38</v>
      </c>
      <c r="G519" s="663">
        <v>3673.33</v>
      </c>
      <c r="H519" s="660">
        <v>1</v>
      </c>
      <c r="I519" s="660">
        <v>96.666578947368421</v>
      </c>
      <c r="J519" s="663">
        <v>37</v>
      </c>
      <c r="K519" s="663">
        <v>3576.67</v>
      </c>
      <c r="L519" s="660">
        <v>0.973686001529947</v>
      </c>
      <c r="M519" s="660">
        <v>96.666756756756754</v>
      </c>
      <c r="N519" s="663">
        <v>42</v>
      </c>
      <c r="O519" s="663">
        <v>4060.01</v>
      </c>
      <c r="P519" s="676">
        <v>1.1052668831822898</v>
      </c>
      <c r="Q519" s="664">
        <v>96.66690476190476</v>
      </c>
    </row>
    <row r="520" spans="1:17" ht="14.4" customHeight="1" x14ac:dyDescent="0.3">
      <c r="A520" s="659" t="s">
        <v>3340</v>
      </c>
      <c r="B520" s="660" t="s">
        <v>3216</v>
      </c>
      <c r="C520" s="660" t="s">
        <v>1775</v>
      </c>
      <c r="D520" s="660" t="s">
        <v>3322</v>
      </c>
      <c r="E520" s="660" t="s">
        <v>3323</v>
      </c>
      <c r="F520" s="663">
        <v>1</v>
      </c>
      <c r="G520" s="663">
        <v>1283.33</v>
      </c>
      <c r="H520" s="660">
        <v>1</v>
      </c>
      <c r="I520" s="660">
        <v>1283.33</v>
      </c>
      <c r="J520" s="663">
        <v>1</v>
      </c>
      <c r="K520" s="663">
        <v>1283.33</v>
      </c>
      <c r="L520" s="660">
        <v>1</v>
      </c>
      <c r="M520" s="660">
        <v>1283.33</v>
      </c>
      <c r="N520" s="663"/>
      <c r="O520" s="663"/>
      <c r="P520" s="676"/>
      <c r="Q520" s="664"/>
    </row>
    <row r="521" spans="1:17" ht="14.4" customHeight="1" x14ac:dyDescent="0.3">
      <c r="A521" s="659" t="s">
        <v>3340</v>
      </c>
      <c r="B521" s="660" t="s">
        <v>3216</v>
      </c>
      <c r="C521" s="660" t="s">
        <v>1775</v>
      </c>
      <c r="D521" s="660" t="s">
        <v>3326</v>
      </c>
      <c r="E521" s="660" t="s">
        <v>3327</v>
      </c>
      <c r="F521" s="663">
        <v>43</v>
      </c>
      <c r="G521" s="663">
        <v>5016.67</v>
      </c>
      <c r="H521" s="660">
        <v>1</v>
      </c>
      <c r="I521" s="660">
        <v>116.66674418604651</v>
      </c>
      <c r="J521" s="663">
        <v>32</v>
      </c>
      <c r="K521" s="663">
        <v>3733.3199999999997</v>
      </c>
      <c r="L521" s="660">
        <v>0.74418289423063499</v>
      </c>
      <c r="M521" s="660">
        <v>116.66624999999999</v>
      </c>
      <c r="N521" s="663">
        <v>23</v>
      </c>
      <c r="O521" s="663">
        <v>2683.33</v>
      </c>
      <c r="P521" s="676">
        <v>0.53488270107461722</v>
      </c>
      <c r="Q521" s="664">
        <v>116.66652173913043</v>
      </c>
    </row>
    <row r="522" spans="1:17" ht="14.4" customHeight="1" x14ac:dyDescent="0.3">
      <c r="A522" s="659" t="s">
        <v>3340</v>
      </c>
      <c r="B522" s="660" t="s">
        <v>3216</v>
      </c>
      <c r="C522" s="660" t="s">
        <v>1775</v>
      </c>
      <c r="D522" s="660" t="s">
        <v>3217</v>
      </c>
      <c r="E522" s="660" t="s">
        <v>3218</v>
      </c>
      <c r="F522" s="663">
        <v>720</v>
      </c>
      <c r="G522" s="663">
        <v>235999.99999999997</v>
      </c>
      <c r="H522" s="660">
        <v>1</v>
      </c>
      <c r="I522" s="660">
        <v>327.77777777777771</v>
      </c>
      <c r="J522" s="663">
        <v>587</v>
      </c>
      <c r="K522" s="663">
        <v>192405.56</v>
      </c>
      <c r="L522" s="660">
        <v>0.81527779661016964</v>
      </c>
      <c r="M522" s="660">
        <v>327.7777853492334</v>
      </c>
      <c r="N522" s="663">
        <v>500</v>
      </c>
      <c r="O522" s="663">
        <v>163888.89000000001</v>
      </c>
      <c r="P522" s="676">
        <v>0.69444444915254255</v>
      </c>
      <c r="Q522" s="664">
        <v>327.77778000000001</v>
      </c>
    </row>
    <row r="523" spans="1:17" ht="14.4" customHeight="1" x14ac:dyDescent="0.3">
      <c r="A523" s="659" t="s">
        <v>3340</v>
      </c>
      <c r="B523" s="660" t="s">
        <v>3216</v>
      </c>
      <c r="C523" s="660" t="s">
        <v>1777</v>
      </c>
      <c r="D523" s="660" t="s">
        <v>3247</v>
      </c>
      <c r="E523" s="660" t="s">
        <v>3248</v>
      </c>
      <c r="F523" s="663"/>
      <c r="G523" s="663"/>
      <c r="H523" s="660"/>
      <c r="I523" s="660"/>
      <c r="J523" s="663">
        <v>76</v>
      </c>
      <c r="K523" s="663">
        <v>5911.11</v>
      </c>
      <c r="L523" s="660"/>
      <c r="M523" s="660">
        <v>77.777763157894739</v>
      </c>
      <c r="N523" s="663">
        <v>102</v>
      </c>
      <c r="O523" s="663">
        <v>7933.3400000000011</v>
      </c>
      <c r="P523" s="676"/>
      <c r="Q523" s="664">
        <v>77.777843137254919</v>
      </c>
    </row>
    <row r="524" spans="1:17" ht="14.4" customHeight="1" x14ac:dyDescent="0.3">
      <c r="A524" s="659" t="s">
        <v>3340</v>
      </c>
      <c r="B524" s="660" t="s">
        <v>3216</v>
      </c>
      <c r="C524" s="660" t="s">
        <v>1777</v>
      </c>
      <c r="D524" s="660" t="s">
        <v>3253</v>
      </c>
      <c r="E524" s="660" t="s">
        <v>3254</v>
      </c>
      <c r="F524" s="663"/>
      <c r="G524" s="663"/>
      <c r="H524" s="660"/>
      <c r="I524" s="660"/>
      <c r="J524" s="663">
        <v>175</v>
      </c>
      <c r="K524" s="663">
        <v>19444.45</v>
      </c>
      <c r="L524" s="660"/>
      <c r="M524" s="660">
        <v>111.11114285714287</v>
      </c>
      <c r="N524" s="663">
        <v>245</v>
      </c>
      <c r="O524" s="663">
        <v>27222.219999999998</v>
      </c>
      <c r="P524" s="676"/>
      <c r="Q524" s="664">
        <v>111.11110204081632</v>
      </c>
    </row>
    <row r="525" spans="1:17" ht="14.4" customHeight="1" x14ac:dyDescent="0.3">
      <c r="A525" s="659" t="s">
        <v>3340</v>
      </c>
      <c r="B525" s="660" t="s">
        <v>3216</v>
      </c>
      <c r="C525" s="660" t="s">
        <v>1777</v>
      </c>
      <c r="D525" s="660" t="s">
        <v>3261</v>
      </c>
      <c r="E525" s="660" t="s">
        <v>3262</v>
      </c>
      <c r="F525" s="663"/>
      <c r="G525" s="663"/>
      <c r="H525" s="660"/>
      <c r="I525" s="660"/>
      <c r="J525" s="663">
        <v>51</v>
      </c>
      <c r="K525" s="663">
        <v>9520.01</v>
      </c>
      <c r="L525" s="660"/>
      <c r="M525" s="660">
        <v>186.66686274509803</v>
      </c>
      <c r="N525" s="663">
        <v>43</v>
      </c>
      <c r="O525" s="663">
        <v>8026.67</v>
      </c>
      <c r="P525" s="676"/>
      <c r="Q525" s="664">
        <v>186.66674418604651</v>
      </c>
    </row>
    <row r="526" spans="1:17" ht="14.4" customHeight="1" x14ac:dyDescent="0.3">
      <c r="A526" s="659" t="s">
        <v>3340</v>
      </c>
      <c r="B526" s="660" t="s">
        <v>3216</v>
      </c>
      <c r="C526" s="660" t="s">
        <v>1777</v>
      </c>
      <c r="D526" s="660" t="s">
        <v>3263</v>
      </c>
      <c r="E526" s="660" t="s">
        <v>3264</v>
      </c>
      <c r="F526" s="663"/>
      <c r="G526" s="663"/>
      <c r="H526" s="660"/>
      <c r="I526" s="660"/>
      <c r="J526" s="663">
        <v>93</v>
      </c>
      <c r="K526" s="663">
        <v>54250.000000000007</v>
      </c>
      <c r="L526" s="660"/>
      <c r="M526" s="660">
        <v>583.33333333333337</v>
      </c>
      <c r="N526" s="663">
        <v>171</v>
      </c>
      <c r="O526" s="663">
        <v>99749.99</v>
      </c>
      <c r="P526" s="676"/>
      <c r="Q526" s="664">
        <v>583.33327485380119</v>
      </c>
    </row>
    <row r="527" spans="1:17" ht="14.4" customHeight="1" x14ac:dyDescent="0.3">
      <c r="A527" s="659" t="s">
        <v>3340</v>
      </c>
      <c r="B527" s="660" t="s">
        <v>3216</v>
      </c>
      <c r="C527" s="660" t="s">
        <v>1777</v>
      </c>
      <c r="D527" s="660" t="s">
        <v>3265</v>
      </c>
      <c r="E527" s="660" t="s">
        <v>3266</v>
      </c>
      <c r="F527" s="663"/>
      <c r="G527" s="663"/>
      <c r="H527" s="660"/>
      <c r="I527" s="660"/>
      <c r="J527" s="663">
        <v>13</v>
      </c>
      <c r="K527" s="663">
        <v>6066.67</v>
      </c>
      <c r="L527" s="660"/>
      <c r="M527" s="660">
        <v>466.66692307692307</v>
      </c>
      <c r="N527" s="663">
        <v>18</v>
      </c>
      <c r="O527" s="663">
        <v>8400</v>
      </c>
      <c r="P527" s="676"/>
      <c r="Q527" s="664">
        <v>466.66666666666669</v>
      </c>
    </row>
    <row r="528" spans="1:17" ht="14.4" customHeight="1" x14ac:dyDescent="0.3">
      <c r="A528" s="659" t="s">
        <v>3340</v>
      </c>
      <c r="B528" s="660" t="s">
        <v>3216</v>
      </c>
      <c r="C528" s="660" t="s">
        <v>1777</v>
      </c>
      <c r="D528" s="660" t="s">
        <v>3267</v>
      </c>
      <c r="E528" s="660" t="s">
        <v>3266</v>
      </c>
      <c r="F528" s="663"/>
      <c r="G528" s="663"/>
      <c r="H528" s="660"/>
      <c r="I528" s="660"/>
      <c r="J528" s="663"/>
      <c r="K528" s="663"/>
      <c r="L528" s="660"/>
      <c r="M528" s="660"/>
      <c r="N528" s="663">
        <v>1</v>
      </c>
      <c r="O528" s="663">
        <v>1000</v>
      </c>
      <c r="P528" s="676"/>
      <c r="Q528" s="664">
        <v>1000</v>
      </c>
    </row>
    <row r="529" spans="1:17" ht="14.4" customHeight="1" x14ac:dyDescent="0.3">
      <c r="A529" s="659" t="s">
        <v>3340</v>
      </c>
      <c r="B529" s="660" t="s">
        <v>3216</v>
      </c>
      <c r="C529" s="660" t="s">
        <v>1777</v>
      </c>
      <c r="D529" s="660" t="s">
        <v>3270</v>
      </c>
      <c r="E529" s="660" t="s">
        <v>3271</v>
      </c>
      <c r="F529" s="663"/>
      <c r="G529" s="663"/>
      <c r="H529" s="660"/>
      <c r="I529" s="660"/>
      <c r="J529" s="663">
        <v>76</v>
      </c>
      <c r="K529" s="663">
        <v>3800</v>
      </c>
      <c r="L529" s="660"/>
      <c r="M529" s="660">
        <v>50</v>
      </c>
      <c r="N529" s="663">
        <v>127</v>
      </c>
      <c r="O529" s="663">
        <v>6350</v>
      </c>
      <c r="P529" s="676"/>
      <c r="Q529" s="664">
        <v>50</v>
      </c>
    </row>
    <row r="530" spans="1:17" ht="14.4" customHeight="1" x14ac:dyDescent="0.3">
      <c r="A530" s="659" t="s">
        <v>3340</v>
      </c>
      <c r="B530" s="660" t="s">
        <v>3216</v>
      </c>
      <c r="C530" s="660" t="s">
        <v>1777</v>
      </c>
      <c r="D530" s="660" t="s">
        <v>3282</v>
      </c>
      <c r="E530" s="660" t="s">
        <v>3283</v>
      </c>
      <c r="F530" s="663"/>
      <c r="G530" s="663"/>
      <c r="H530" s="660"/>
      <c r="I530" s="660"/>
      <c r="J530" s="663">
        <v>14</v>
      </c>
      <c r="K530" s="663">
        <v>0</v>
      </c>
      <c r="L530" s="660"/>
      <c r="M530" s="660">
        <v>0</v>
      </c>
      <c r="N530" s="663">
        <v>17</v>
      </c>
      <c r="O530" s="663">
        <v>0</v>
      </c>
      <c r="P530" s="676"/>
      <c r="Q530" s="664">
        <v>0</v>
      </c>
    </row>
    <row r="531" spans="1:17" ht="14.4" customHeight="1" x14ac:dyDescent="0.3">
      <c r="A531" s="659" t="s">
        <v>3340</v>
      </c>
      <c r="B531" s="660" t="s">
        <v>3216</v>
      </c>
      <c r="C531" s="660" t="s">
        <v>1777</v>
      </c>
      <c r="D531" s="660" t="s">
        <v>3296</v>
      </c>
      <c r="E531" s="660" t="s">
        <v>3297</v>
      </c>
      <c r="F531" s="663"/>
      <c r="G531" s="663"/>
      <c r="H531" s="660"/>
      <c r="I531" s="660"/>
      <c r="J531" s="663">
        <v>487</v>
      </c>
      <c r="K531" s="663">
        <v>0</v>
      </c>
      <c r="L531" s="660"/>
      <c r="M531" s="660">
        <v>0</v>
      </c>
      <c r="N531" s="663">
        <v>708</v>
      </c>
      <c r="O531" s="663">
        <v>0</v>
      </c>
      <c r="P531" s="676"/>
      <c r="Q531" s="664">
        <v>0</v>
      </c>
    </row>
    <row r="532" spans="1:17" ht="14.4" customHeight="1" x14ac:dyDescent="0.3">
      <c r="A532" s="659" t="s">
        <v>3340</v>
      </c>
      <c r="B532" s="660" t="s">
        <v>3216</v>
      </c>
      <c r="C532" s="660" t="s">
        <v>1777</v>
      </c>
      <c r="D532" s="660" t="s">
        <v>3300</v>
      </c>
      <c r="E532" s="660" t="s">
        <v>3301</v>
      </c>
      <c r="F532" s="663"/>
      <c r="G532" s="663"/>
      <c r="H532" s="660"/>
      <c r="I532" s="660"/>
      <c r="J532" s="663"/>
      <c r="K532" s="663"/>
      <c r="L532" s="660"/>
      <c r="M532" s="660"/>
      <c r="N532" s="663">
        <v>1</v>
      </c>
      <c r="O532" s="663">
        <v>77.78</v>
      </c>
      <c r="P532" s="676"/>
      <c r="Q532" s="664">
        <v>77.78</v>
      </c>
    </row>
    <row r="533" spans="1:17" ht="14.4" customHeight="1" x14ac:dyDescent="0.3">
      <c r="A533" s="659" t="s">
        <v>3340</v>
      </c>
      <c r="B533" s="660" t="s">
        <v>3216</v>
      </c>
      <c r="C533" s="660" t="s">
        <v>1777</v>
      </c>
      <c r="D533" s="660" t="s">
        <v>3306</v>
      </c>
      <c r="E533" s="660" t="s">
        <v>3307</v>
      </c>
      <c r="F533" s="663"/>
      <c r="G533" s="663"/>
      <c r="H533" s="660"/>
      <c r="I533" s="660"/>
      <c r="J533" s="663">
        <v>231</v>
      </c>
      <c r="K533" s="663">
        <v>20533.34</v>
      </c>
      <c r="L533" s="660"/>
      <c r="M533" s="660">
        <v>88.888917748917748</v>
      </c>
      <c r="N533" s="663">
        <v>293</v>
      </c>
      <c r="O533" s="663">
        <v>26044.450000000004</v>
      </c>
      <c r="P533" s="676"/>
      <c r="Q533" s="664">
        <v>88.888907849829366</v>
      </c>
    </row>
    <row r="534" spans="1:17" ht="14.4" customHeight="1" x14ac:dyDescent="0.3">
      <c r="A534" s="659" t="s">
        <v>3340</v>
      </c>
      <c r="B534" s="660" t="s">
        <v>3216</v>
      </c>
      <c r="C534" s="660" t="s">
        <v>1777</v>
      </c>
      <c r="D534" s="660" t="s">
        <v>3310</v>
      </c>
      <c r="E534" s="660" t="s">
        <v>3311</v>
      </c>
      <c r="F534" s="663"/>
      <c r="G534" s="663"/>
      <c r="H534" s="660"/>
      <c r="I534" s="660"/>
      <c r="J534" s="663">
        <v>42</v>
      </c>
      <c r="K534" s="663">
        <v>4060</v>
      </c>
      <c r="L534" s="660"/>
      <c r="M534" s="660">
        <v>96.666666666666671</v>
      </c>
      <c r="N534" s="663">
        <v>47</v>
      </c>
      <c r="O534" s="663">
        <v>4543.33</v>
      </c>
      <c r="P534" s="676"/>
      <c r="Q534" s="664">
        <v>96.666595744680848</v>
      </c>
    </row>
    <row r="535" spans="1:17" ht="14.4" customHeight="1" x14ac:dyDescent="0.3">
      <c r="A535" s="659" t="s">
        <v>3340</v>
      </c>
      <c r="B535" s="660" t="s">
        <v>3216</v>
      </c>
      <c r="C535" s="660" t="s">
        <v>1777</v>
      </c>
      <c r="D535" s="660" t="s">
        <v>3322</v>
      </c>
      <c r="E535" s="660" t="s">
        <v>3323</v>
      </c>
      <c r="F535" s="663"/>
      <c r="G535" s="663"/>
      <c r="H535" s="660"/>
      <c r="I535" s="660"/>
      <c r="J535" s="663">
        <v>5</v>
      </c>
      <c r="K535" s="663">
        <v>6416.66</v>
      </c>
      <c r="L535" s="660"/>
      <c r="M535" s="660">
        <v>1283.3319999999999</v>
      </c>
      <c r="N535" s="663">
        <v>4</v>
      </c>
      <c r="O535" s="663">
        <v>5133.33</v>
      </c>
      <c r="P535" s="676"/>
      <c r="Q535" s="664">
        <v>1283.3325</v>
      </c>
    </row>
    <row r="536" spans="1:17" ht="14.4" customHeight="1" x14ac:dyDescent="0.3">
      <c r="A536" s="659" t="s">
        <v>3340</v>
      </c>
      <c r="B536" s="660" t="s">
        <v>3216</v>
      </c>
      <c r="C536" s="660" t="s">
        <v>1777</v>
      </c>
      <c r="D536" s="660" t="s">
        <v>3324</v>
      </c>
      <c r="E536" s="660" t="s">
        <v>3325</v>
      </c>
      <c r="F536" s="663"/>
      <c r="G536" s="663"/>
      <c r="H536" s="660"/>
      <c r="I536" s="660"/>
      <c r="J536" s="663"/>
      <c r="K536" s="663"/>
      <c r="L536" s="660"/>
      <c r="M536" s="660"/>
      <c r="N536" s="663">
        <v>1</v>
      </c>
      <c r="O536" s="663">
        <v>466.67</v>
      </c>
      <c r="P536" s="676"/>
      <c r="Q536" s="664">
        <v>466.67</v>
      </c>
    </row>
    <row r="537" spans="1:17" ht="14.4" customHeight="1" x14ac:dyDescent="0.3">
      <c r="A537" s="659" t="s">
        <v>3340</v>
      </c>
      <c r="B537" s="660" t="s">
        <v>3216</v>
      </c>
      <c r="C537" s="660" t="s">
        <v>1777</v>
      </c>
      <c r="D537" s="660" t="s">
        <v>3326</v>
      </c>
      <c r="E537" s="660" t="s">
        <v>3327</v>
      </c>
      <c r="F537" s="663"/>
      <c r="G537" s="663"/>
      <c r="H537" s="660"/>
      <c r="I537" s="660"/>
      <c r="J537" s="663">
        <v>40</v>
      </c>
      <c r="K537" s="663">
        <v>4666.68</v>
      </c>
      <c r="L537" s="660"/>
      <c r="M537" s="660">
        <v>116.667</v>
      </c>
      <c r="N537" s="663">
        <v>68</v>
      </c>
      <c r="O537" s="663">
        <v>7933.33</v>
      </c>
      <c r="P537" s="676"/>
      <c r="Q537" s="664">
        <v>116.66661764705883</v>
      </c>
    </row>
    <row r="538" spans="1:17" ht="14.4" customHeight="1" x14ac:dyDescent="0.3">
      <c r="A538" s="659" t="s">
        <v>3340</v>
      </c>
      <c r="B538" s="660" t="s">
        <v>3216</v>
      </c>
      <c r="C538" s="660" t="s">
        <v>1777</v>
      </c>
      <c r="D538" s="660" t="s">
        <v>3217</v>
      </c>
      <c r="E538" s="660" t="s">
        <v>3218</v>
      </c>
      <c r="F538" s="663"/>
      <c r="G538" s="663"/>
      <c r="H538" s="660"/>
      <c r="I538" s="660"/>
      <c r="J538" s="663">
        <v>515</v>
      </c>
      <c r="K538" s="663">
        <v>168805.55</v>
      </c>
      <c r="L538" s="660"/>
      <c r="M538" s="660">
        <v>327.77776699029124</v>
      </c>
      <c r="N538" s="663">
        <v>741</v>
      </c>
      <c r="O538" s="663">
        <v>242883.33000000002</v>
      </c>
      <c r="P538" s="676"/>
      <c r="Q538" s="664">
        <v>327.77777327935223</v>
      </c>
    </row>
    <row r="539" spans="1:17" ht="14.4" customHeight="1" x14ac:dyDescent="0.3">
      <c r="A539" s="659" t="s">
        <v>3340</v>
      </c>
      <c r="B539" s="660" t="s">
        <v>3216</v>
      </c>
      <c r="C539" s="660" t="s">
        <v>1781</v>
      </c>
      <c r="D539" s="660" t="s">
        <v>3247</v>
      </c>
      <c r="E539" s="660" t="s">
        <v>3248</v>
      </c>
      <c r="F539" s="663"/>
      <c r="G539" s="663"/>
      <c r="H539" s="660"/>
      <c r="I539" s="660"/>
      <c r="J539" s="663"/>
      <c r="K539" s="663"/>
      <c r="L539" s="660"/>
      <c r="M539" s="660"/>
      <c r="N539" s="663">
        <v>5</v>
      </c>
      <c r="O539" s="663">
        <v>388.89</v>
      </c>
      <c r="P539" s="676"/>
      <c r="Q539" s="664">
        <v>77.777999999999992</v>
      </c>
    </row>
    <row r="540" spans="1:17" ht="14.4" customHeight="1" x14ac:dyDescent="0.3">
      <c r="A540" s="659" t="s">
        <v>3340</v>
      </c>
      <c r="B540" s="660" t="s">
        <v>3216</v>
      </c>
      <c r="C540" s="660" t="s">
        <v>1781</v>
      </c>
      <c r="D540" s="660" t="s">
        <v>3253</v>
      </c>
      <c r="E540" s="660" t="s">
        <v>3254</v>
      </c>
      <c r="F540" s="663"/>
      <c r="G540" s="663"/>
      <c r="H540" s="660"/>
      <c r="I540" s="660"/>
      <c r="J540" s="663"/>
      <c r="K540" s="663"/>
      <c r="L540" s="660"/>
      <c r="M540" s="660"/>
      <c r="N540" s="663">
        <v>5</v>
      </c>
      <c r="O540" s="663">
        <v>555.54999999999995</v>
      </c>
      <c r="P540" s="676"/>
      <c r="Q540" s="664">
        <v>111.10999999999999</v>
      </c>
    </row>
    <row r="541" spans="1:17" ht="14.4" customHeight="1" x14ac:dyDescent="0.3">
      <c r="A541" s="659" t="s">
        <v>3340</v>
      </c>
      <c r="B541" s="660" t="s">
        <v>3216</v>
      </c>
      <c r="C541" s="660" t="s">
        <v>1781</v>
      </c>
      <c r="D541" s="660" t="s">
        <v>3263</v>
      </c>
      <c r="E541" s="660" t="s">
        <v>3264</v>
      </c>
      <c r="F541" s="663"/>
      <c r="G541" s="663"/>
      <c r="H541" s="660"/>
      <c r="I541" s="660"/>
      <c r="J541" s="663"/>
      <c r="K541" s="663"/>
      <c r="L541" s="660"/>
      <c r="M541" s="660"/>
      <c r="N541" s="663">
        <v>7</v>
      </c>
      <c r="O541" s="663">
        <v>4083.33</v>
      </c>
      <c r="P541" s="676"/>
      <c r="Q541" s="664">
        <v>583.33285714285716</v>
      </c>
    </row>
    <row r="542" spans="1:17" ht="14.4" customHeight="1" x14ac:dyDescent="0.3">
      <c r="A542" s="659" t="s">
        <v>3340</v>
      </c>
      <c r="B542" s="660" t="s">
        <v>3216</v>
      </c>
      <c r="C542" s="660" t="s">
        <v>1781</v>
      </c>
      <c r="D542" s="660" t="s">
        <v>3270</v>
      </c>
      <c r="E542" s="660" t="s">
        <v>3271</v>
      </c>
      <c r="F542" s="663"/>
      <c r="G542" s="663"/>
      <c r="H542" s="660"/>
      <c r="I542" s="660"/>
      <c r="J542" s="663"/>
      <c r="K542" s="663"/>
      <c r="L542" s="660"/>
      <c r="M542" s="660"/>
      <c r="N542" s="663">
        <v>3</v>
      </c>
      <c r="O542" s="663">
        <v>150</v>
      </c>
      <c r="P542" s="676"/>
      <c r="Q542" s="664">
        <v>50</v>
      </c>
    </row>
    <row r="543" spans="1:17" ht="14.4" customHeight="1" x14ac:dyDescent="0.3">
      <c r="A543" s="659" t="s">
        <v>3340</v>
      </c>
      <c r="B543" s="660" t="s">
        <v>3216</v>
      </c>
      <c r="C543" s="660" t="s">
        <v>1781</v>
      </c>
      <c r="D543" s="660" t="s">
        <v>3296</v>
      </c>
      <c r="E543" s="660" t="s">
        <v>3297</v>
      </c>
      <c r="F543" s="663"/>
      <c r="G543" s="663"/>
      <c r="H543" s="660"/>
      <c r="I543" s="660"/>
      <c r="J543" s="663"/>
      <c r="K543" s="663"/>
      <c r="L543" s="660"/>
      <c r="M543" s="660"/>
      <c r="N543" s="663">
        <v>19</v>
      </c>
      <c r="O543" s="663">
        <v>0</v>
      </c>
      <c r="P543" s="676"/>
      <c r="Q543" s="664">
        <v>0</v>
      </c>
    </row>
    <row r="544" spans="1:17" ht="14.4" customHeight="1" x14ac:dyDescent="0.3">
      <c r="A544" s="659" t="s">
        <v>3340</v>
      </c>
      <c r="B544" s="660" t="s">
        <v>3216</v>
      </c>
      <c r="C544" s="660" t="s">
        <v>1781</v>
      </c>
      <c r="D544" s="660" t="s">
        <v>3306</v>
      </c>
      <c r="E544" s="660" t="s">
        <v>3307</v>
      </c>
      <c r="F544" s="663"/>
      <c r="G544" s="663"/>
      <c r="H544" s="660"/>
      <c r="I544" s="660"/>
      <c r="J544" s="663"/>
      <c r="K544" s="663"/>
      <c r="L544" s="660"/>
      <c r="M544" s="660"/>
      <c r="N544" s="663">
        <v>12</v>
      </c>
      <c r="O544" s="663">
        <v>1066.67</v>
      </c>
      <c r="P544" s="676"/>
      <c r="Q544" s="664">
        <v>88.889166666666668</v>
      </c>
    </row>
    <row r="545" spans="1:17" ht="14.4" customHeight="1" x14ac:dyDescent="0.3">
      <c r="A545" s="659" t="s">
        <v>3340</v>
      </c>
      <c r="B545" s="660" t="s">
        <v>3216</v>
      </c>
      <c r="C545" s="660" t="s">
        <v>1781</v>
      </c>
      <c r="D545" s="660" t="s">
        <v>3310</v>
      </c>
      <c r="E545" s="660" t="s">
        <v>3311</v>
      </c>
      <c r="F545" s="663"/>
      <c r="G545" s="663"/>
      <c r="H545" s="660"/>
      <c r="I545" s="660"/>
      <c r="J545" s="663"/>
      <c r="K545" s="663"/>
      <c r="L545" s="660"/>
      <c r="M545" s="660"/>
      <c r="N545" s="663">
        <v>1</v>
      </c>
      <c r="O545" s="663">
        <v>96.67</v>
      </c>
      <c r="P545" s="676"/>
      <c r="Q545" s="664">
        <v>96.67</v>
      </c>
    </row>
    <row r="546" spans="1:17" ht="14.4" customHeight="1" x14ac:dyDescent="0.3">
      <c r="A546" s="659" t="s">
        <v>3340</v>
      </c>
      <c r="B546" s="660" t="s">
        <v>3216</v>
      </c>
      <c r="C546" s="660" t="s">
        <v>1781</v>
      </c>
      <c r="D546" s="660" t="s">
        <v>3326</v>
      </c>
      <c r="E546" s="660" t="s">
        <v>3327</v>
      </c>
      <c r="F546" s="663"/>
      <c r="G546" s="663"/>
      <c r="H546" s="660"/>
      <c r="I546" s="660"/>
      <c r="J546" s="663"/>
      <c r="K546" s="663"/>
      <c r="L546" s="660"/>
      <c r="M546" s="660"/>
      <c r="N546" s="663">
        <v>1</v>
      </c>
      <c r="O546" s="663">
        <v>116.67</v>
      </c>
      <c r="P546" s="676"/>
      <c r="Q546" s="664">
        <v>116.67</v>
      </c>
    </row>
    <row r="547" spans="1:17" ht="14.4" customHeight="1" x14ac:dyDescent="0.3">
      <c r="A547" s="659" t="s">
        <v>3340</v>
      </c>
      <c r="B547" s="660" t="s">
        <v>3216</v>
      </c>
      <c r="C547" s="660" t="s">
        <v>1781</v>
      </c>
      <c r="D547" s="660" t="s">
        <v>3217</v>
      </c>
      <c r="E547" s="660" t="s">
        <v>3218</v>
      </c>
      <c r="F547" s="663"/>
      <c r="G547" s="663"/>
      <c r="H547" s="660"/>
      <c r="I547" s="660"/>
      <c r="J547" s="663"/>
      <c r="K547" s="663"/>
      <c r="L547" s="660"/>
      <c r="M547" s="660"/>
      <c r="N547" s="663">
        <v>20</v>
      </c>
      <c r="O547" s="663">
        <v>6555.5499999999993</v>
      </c>
      <c r="P547" s="676"/>
      <c r="Q547" s="664">
        <v>327.77749999999997</v>
      </c>
    </row>
    <row r="548" spans="1:17" ht="14.4" customHeight="1" x14ac:dyDescent="0.3">
      <c r="A548" s="659" t="s">
        <v>3340</v>
      </c>
      <c r="B548" s="660" t="s">
        <v>3216</v>
      </c>
      <c r="C548" s="660" t="s">
        <v>1780</v>
      </c>
      <c r="D548" s="660" t="s">
        <v>3247</v>
      </c>
      <c r="E548" s="660" t="s">
        <v>3248</v>
      </c>
      <c r="F548" s="663"/>
      <c r="G548" s="663"/>
      <c r="H548" s="660"/>
      <c r="I548" s="660"/>
      <c r="J548" s="663"/>
      <c r="K548" s="663"/>
      <c r="L548" s="660"/>
      <c r="M548" s="660"/>
      <c r="N548" s="663">
        <v>3</v>
      </c>
      <c r="O548" s="663">
        <v>233.34</v>
      </c>
      <c r="P548" s="676"/>
      <c r="Q548" s="664">
        <v>77.78</v>
      </c>
    </row>
    <row r="549" spans="1:17" ht="14.4" customHeight="1" x14ac:dyDescent="0.3">
      <c r="A549" s="659" t="s">
        <v>3340</v>
      </c>
      <c r="B549" s="660" t="s">
        <v>3216</v>
      </c>
      <c r="C549" s="660" t="s">
        <v>1780</v>
      </c>
      <c r="D549" s="660" t="s">
        <v>3253</v>
      </c>
      <c r="E549" s="660" t="s">
        <v>3254</v>
      </c>
      <c r="F549" s="663"/>
      <c r="G549" s="663"/>
      <c r="H549" s="660"/>
      <c r="I549" s="660"/>
      <c r="J549" s="663"/>
      <c r="K549" s="663"/>
      <c r="L549" s="660"/>
      <c r="M549" s="660"/>
      <c r="N549" s="663">
        <v>3</v>
      </c>
      <c r="O549" s="663">
        <v>333.33</v>
      </c>
      <c r="P549" s="676"/>
      <c r="Q549" s="664">
        <v>111.11</v>
      </c>
    </row>
    <row r="550" spans="1:17" ht="14.4" customHeight="1" x14ac:dyDescent="0.3">
      <c r="A550" s="659" t="s">
        <v>3340</v>
      </c>
      <c r="B550" s="660" t="s">
        <v>3216</v>
      </c>
      <c r="C550" s="660" t="s">
        <v>1780</v>
      </c>
      <c r="D550" s="660" t="s">
        <v>3261</v>
      </c>
      <c r="E550" s="660" t="s">
        <v>3262</v>
      </c>
      <c r="F550" s="663"/>
      <c r="G550" s="663"/>
      <c r="H550" s="660"/>
      <c r="I550" s="660"/>
      <c r="J550" s="663"/>
      <c r="K550" s="663"/>
      <c r="L550" s="660"/>
      <c r="M550" s="660"/>
      <c r="N550" s="663">
        <v>1</v>
      </c>
      <c r="O550" s="663">
        <v>186.67</v>
      </c>
      <c r="P550" s="676"/>
      <c r="Q550" s="664">
        <v>186.67</v>
      </c>
    </row>
    <row r="551" spans="1:17" ht="14.4" customHeight="1" x14ac:dyDescent="0.3">
      <c r="A551" s="659" t="s">
        <v>3340</v>
      </c>
      <c r="B551" s="660" t="s">
        <v>3216</v>
      </c>
      <c r="C551" s="660" t="s">
        <v>1780</v>
      </c>
      <c r="D551" s="660" t="s">
        <v>3263</v>
      </c>
      <c r="E551" s="660" t="s">
        <v>3264</v>
      </c>
      <c r="F551" s="663"/>
      <c r="G551" s="663"/>
      <c r="H551" s="660"/>
      <c r="I551" s="660"/>
      <c r="J551" s="663"/>
      <c r="K551" s="663"/>
      <c r="L551" s="660"/>
      <c r="M551" s="660"/>
      <c r="N551" s="663">
        <v>5</v>
      </c>
      <c r="O551" s="663">
        <v>2916.66</v>
      </c>
      <c r="P551" s="676"/>
      <c r="Q551" s="664">
        <v>583.33199999999999</v>
      </c>
    </row>
    <row r="552" spans="1:17" ht="14.4" customHeight="1" x14ac:dyDescent="0.3">
      <c r="A552" s="659" t="s">
        <v>3340</v>
      </c>
      <c r="B552" s="660" t="s">
        <v>3216</v>
      </c>
      <c r="C552" s="660" t="s">
        <v>1780</v>
      </c>
      <c r="D552" s="660" t="s">
        <v>3265</v>
      </c>
      <c r="E552" s="660" t="s">
        <v>3266</v>
      </c>
      <c r="F552" s="663"/>
      <c r="G552" s="663"/>
      <c r="H552" s="660"/>
      <c r="I552" s="660"/>
      <c r="J552" s="663"/>
      <c r="K552" s="663"/>
      <c r="L552" s="660"/>
      <c r="M552" s="660"/>
      <c r="N552" s="663">
        <v>1</v>
      </c>
      <c r="O552" s="663">
        <v>466.67</v>
      </c>
      <c r="P552" s="676"/>
      <c r="Q552" s="664">
        <v>466.67</v>
      </c>
    </row>
    <row r="553" spans="1:17" ht="14.4" customHeight="1" x14ac:dyDescent="0.3">
      <c r="A553" s="659" t="s">
        <v>3340</v>
      </c>
      <c r="B553" s="660" t="s">
        <v>3216</v>
      </c>
      <c r="C553" s="660" t="s">
        <v>1780</v>
      </c>
      <c r="D553" s="660" t="s">
        <v>3270</v>
      </c>
      <c r="E553" s="660" t="s">
        <v>3271</v>
      </c>
      <c r="F553" s="663"/>
      <c r="G553" s="663"/>
      <c r="H553" s="660"/>
      <c r="I553" s="660"/>
      <c r="J553" s="663"/>
      <c r="K553" s="663"/>
      <c r="L553" s="660"/>
      <c r="M553" s="660"/>
      <c r="N553" s="663">
        <v>11</v>
      </c>
      <c r="O553" s="663">
        <v>550</v>
      </c>
      <c r="P553" s="676"/>
      <c r="Q553" s="664">
        <v>50</v>
      </c>
    </row>
    <row r="554" spans="1:17" ht="14.4" customHeight="1" x14ac:dyDescent="0.3">
      <c r="A554" s="659" t="s">
        <v>3340</v>
      </c>
      <c r="B554" s="660" t="s">
        <v>3216</v>
      </c>
      <c r="C554" s="660" t="s">
        <v>1780</v>
      </c>
      <c r="D554" s="660" t="s">
        <v>3282</v>
      </c>
      <c r="E554" s="660" t="s">
        <v>3283</v>
      </c>
      <c r="F554" s="663"/>
      <c r="G554" s="663"/>
      <c r="H554" s="660"/>
      <c r="I554" s="660"/>
      <c r="J554" s="663"/>
      <c r="K554" s="663"/>
      <c r="L554" s="660"/>
      <c r="M554" s="660"/>
      <c r="N554" s="663">
        <v>1</v>
      </c>
      <c r="O554" s="663">
        <v>0</v>
      </c>
      <c r="P554" s="676"/>
      <c r="Q554" s="664">
        <v>0</v>
      </c>
    </row>
    <row r="555" spans="1:17" ht="14.4" customHeight="1" x14ac:dyDescent="0.3">
      <c r="A555" s="659" t="s">
        <v>3340</v>
      </c>
      <c r="B555" s="660" t="s">
        <v>3216</v>
      </c>
      <c r="C555" s="660" t="s">
        <v>1780</v>
      </c>
      <c r="D555" s="660" t="s">
        <v>3296</v>
      </c>
      <c r="E555" s="660" t="s">
        <v>3297</v>
      </c>
      <c r="F555" s="663"/>
      <c r="G555" s="663"/>
      <c r="H555" s="660"/>
      <c r="I555" s="660"/>
      <c r="J555" s="663"/>
      <c r="K555" s="663"/>
      <c r="L555" s="660"/>
      <c r="M555" s="660"/>
      <c r="N555" s="663">
        <v>27</v>
      </c>
      <c r="O555" s="663">
        <v>0</v>
      </c>
      <c r="P555" s="676"/>
      <c r="Q555" s="664">
        <v>0</v>
      </c>
    </row>
    <row r="556" spans="1:17" ht="14.4" customHeight="1" x14ac:dyDescent="0.3">
      <c r="A556" s="659" t="s">
        <v>3340</v>
      </c>
      <c r="B556" s="660" t="s">
        <v>3216</v>
      </c>
      <c r="C556" s="660" t="s">
        <v>1780</v>
      </c>
      <c r="D556" s="660" t="s">
        <v>3306</v>
      </c>
      <c r="E556" s="660" t="s">
        <v>3307</v>
      </c>
      <c r="F556" s="663"/>
      <c r="G556" s="663"/>
      <c r="H556" s="660"/>
      <c r="I556" s="660"/>
      <c r="J556" s="663"/>
      <c r="K556" s="663"/>
      <c r="L556" s="660"/>
      <c r="M556" s="660"/>
      <c r="N556" s="663">
        <v>9</v>
      </c>
      <c r="O556" s="663">
        <v>800</v>
      </c>
      <c r="P556" s="676"/>
      <c r="Q556" s="664">
        <v>88.888888888888886</v>
      </c>
    </row>
    <row r="557" spans="1:17" ht="14.4" customHeight="1" x14ac:dyDescent="0.3">
      <c r="A557" s="659" t="s">
        <v>3340</v>
      </c>
      <c r="B557" s="660" t="s">
        <v>3216</v>
      </c>
      <c r="C557" s="660" t="s">
        <v>1780</v>
      </c>
      <c r="D557" s="660" t="s">
        <v>3326</v>
      </c>
      <c r="E557" s="660" t="s">
        <v>3327</v>
      </c>
      <c r="F557" s="663"/>
      <c r="G557" s="663"/>
      <c r="H557" s="660"/>
      <c r="I557" s="660"/>
      <c r="J557" s="663"/>
      <c r="K557" s="663"/>
      <c r="L557" s="660"/>
      <c r="M557" s="660"/>
      <c r="N557" s="663">
        <v>4</v>
      </c>
      <c r="O557" s="663">
        <v>466.67</v>
      </c>
      <c r="P557" s="676"/>
      <c r="Q557" s="664">
        <v>116.6675</v>
      </c>
    </row>
    <row r="558" spans="1:17" ht="14.4" customHeight="1" x14ac:dyDescent="0.3">
      <c r="A558" s="659" t="s">
        <v>3340</v>
      </c>
      <c r="B558" s="660" t="s">
        <v>3216</v>
      </c>
      <c r="C558" s="660" t="s">
        <v>1780</v>
      </c>
      <c r="D558" s="660" t="s">
        <v>3217</v>
      </c>
      <c r="E558" s="660" t="s">
        <v>3218</v>
      </c>
      <c r="F558" s="663"/>
      <c r="G558" s="663"/>
      <c r="H558" s="660"/>
      <c r="I558" s="660"/>
      <c r="J558" s="663"/>
      <c r="K558" s="663"/>
      <c r="L558" s="660"/>
      <c r="M558" s="660"/>
      <c r="N558" s="663">
        <v>26</v>
      </c>
      <c r="O558" s="663">
        <v>8522.2200000000012</v>
      </c>
      <c r="P558" s="676"/>
      <c r="Q558" s="664">
        <v>327.77769230769235</v>
      </c>
    </row>
    <row r="559" spans="1:17" ht="14.4" customHeight="1" x14ac:dyDescent="0.3">
      <c r="A559" s="659" t="s">
        <v>3343</v>
      </c>
      <c r="B559" s="660" t="s">
        <v>3344</v>
      </c>
      <c r="C559" s="660" t="s">
        <v>3210</v>
      </c>
      <c r="D559" s="660" t="s">
        <v>3345</v>
      </c>
      <c r="E559" s="660" t="s">
        <v>3346</v>
      </c>
      <c r="F559" s="663">
        <v>2.4800000000000004</v>
      </c>
      <c r="G559" s="663">
        <v>630.42999999999995</v>
      </c>
      <c r="H559" s="660">
        <v>1</v>
      </c>
      <c r="I559" s="660">
        <v>254.20564516129025</v>
      </c>
      <c r="J559" s="663">
        <v>0.8600000000000001</v>
      </c>
      <c r="K559" s="663">
        <v>227.90000000000003</v>
      </c>
      <c r="L559" s="660">
        <v>0.36149929413257625</v>
      </c>
      <c r="M559" s="660">
        <v>265</v>
      </c>
      <c r="N559" s="663">
        <v>0.06</v>
      </c>
      <c r="O559" s="663">
        <v>15.899999999999999</v>
      </c>
      <c r="P559" s="676">
        <v>2.5220880985993687E-2</v>
      </c>
      <c r="Q559" s="664">
        <v>265</v>
      </c>
    </row>
    <row r="560" spans="1:17" ht="14.4" customHeight="1" x14ac:dyDescent="0.3">
      <c r="A560" s="659" t="s">
        <v>3343</v>
      </c>
      <c r="B560" s="660" t="s">
        <v>3344</v>
      </c>
      <c r="C560" s="660" t="s">
        <v>3210</v>
      </c>
      <c r="D560" s="660" t="s">
        <v>3347</v>
      </c>
      <c r="E560" s="660" t="s">
        <v>1693</v>
      </c>
      <c r="F560" s="663"/>
      <c r="G560" s="663"/>
      <c r="H560" s="660"/>
      <c r="I560" s="660"/>
      <c r="J560" s="663">
        <v>0.2</v>
      </c>
      <c r="K560" s="663">
        <v>75.94</v>
      </c>
      <c r="L560" s="660"/>
      <c r="M560" s="660">
        <v>379.7</v>
      </c>
      <c r="N560" s="663"/>
      <c r="O560" s="663"/>
      <c r="P560" s="676"/>
      <c r="Q560" s="664"/>
    </row>
    <row r="561" spans="1:17" ht="14.4" customHeight="1" x14ac:dyDescent="0.3">
      <c r="A561" s="659" t="s">
        <v>3343</v>
      </c>
      <c r="B561" s="660" t="s">
        <v>3344</v>
      </c>
      <c r="C561" s="660" t="s">
        <v>3210</v>
      </c>
      <c r="D561" s="660" t="s">
        <v>3348</v>
      </c>
      <c r="E561" s="660" t="s">
        <v>1731</v>
      </c>
      <c r="F561" s="663">
        <v>47</v>
      </c>
      <c r="G561" s="663">
        <v>822.03</v>
      </c>
      <c r="H561" s="660">
        <v>1</v>
      </c>
      <c r="I561" s="660">
        <v>17.489999999999998</v>
      </c>
      <c r="J561" s="663">
        <v>30</v>
      </c>
      <c r="K561" s="663">
        <v>529.20000000000005</v>
      </c>
      <c r="L561" s="660">
        <v>0.64377212510492321</v>
      </c>
      <c r="M561" s="660">
        <v>17.64</v>
      </c>
      <c r="N561" s="663">
        <v>25</v>
      </c>
      <c r="O561" s="663">
        <v>481.05</v>
      </c>
      <c r="P561" s="676">
        <v>0.5851976205247984</v>
      </c>
      <c r="Q561" s="664">
        <v>19.242000000000001</v>
      </c>
    </row>
    <row r="562" spans="1:17" ht="14.4" customHeight="1" x14ac:dyDescent="0.3">
      <c r="A562" s="659" t="s">
        <v>3343</v>
      </c>
      <c r="B562" s="660" t="s">
        <v>3344</v>
      </c>
      <c r="C562" s="660" t="s">
        <v>3210</v>
      </c>
      <c r="D562" s="660" t="s">
        <v>3349</v>
      </c>
      <c r="E562" s="660" t="s">
        <v>950</v>
      </c>
      <c r="F562" s="663">
        <v>23.07</v>
      </c>
      <c r="G562" s="663">
        <v>2304.54</v>
      </c>
      <c r="H562" s="660">
        <v>1</v>
      </c>
      <c r="I562" s="660">
        <v>99.893368010403123</v>
      </c>
      <c r="J562" s="663">
        <v>14.109999999999998</v>
      </c>
      <c r="K562" s="663">
        <v>1422.49</v>
      </c>
      <c r="L562" s="660">
        <v>0.61725550435227861</v>
      </c>
      <c r="M562" s="660">
        <v>100.81431608788095</v>
      </c>
      <c r="N562" s="663">
        <v>17.599999999999998</v>
      </c>
      <c r="O562" s="663">
        <v>2265.1</v>
      </c>
      <c r="P562" s="676">
        <v>0.98288595554861269</v>
      </c>
      <c r="Q562" s="664">
        <v>128.69886363636365</v>
      </c>
    </row>
    <row r="563" spans="1:17" ht="14.4" customHeight="1" x14ac:dyDescent="0.3">
      <c r="A563" s="659" t="s">
        <v>3343</v>
      </c>
      <c r="B563" s="660" t="s">
        <v>3216</v>
      </c>
      <c r="C563" s="660" t="s">
        <v>3210</v>
      </c>
      <c r="D563" s="660" t="s">
        <v>3350</v>
      </c>
      <c r="E563" s="660" t="s">
        <v>3351</v>
      </c>
      <c r="F563" s="663"/>
      <c r="G563" s="663"/>
      <c r="H563" s="660"/>
      <c r="I563" s="660"/>
      <c r="J563" s="663">
        <v>13</v>
      </c>
      <c r="K563" s="663">
        <v>1170</v>
      </c>
      <c r="L563" s="660"/>
      <c r="M563" s="660">
        <v>90</v>
      </c>
      <c r="N563" s="663">
        <v>1</v>
      </c>
      <c r="O563" s="663">
        <v>91</v>
      </c>
      <c r="P563" s="676"/>
      <c r="Q563" s="664">
        <v>91</v>
      </c>
    </row>
    <row r="564" spans="1:17" ht="14.4" customHeight="1" x14ac:dyDescent="0.3">
      <c r="A564" s="659" t="s">
        <v>3343</v>
      </c>
      <c r="B564" s="660" t="s">
        <v>3216</v>
      </c>
      <c r="C564" s="660" t="s">
        <v>3210</v>
      </c>
      <c r="D564" s="660" t="s">
        <v>3352</v>
      </c>
      <c r="E564" s="660" t="s">
        <v>3353</v>
      </c>
      <c r="F564" s="663"/>
      <c r="G564" s="663"/>
      <c r="H564" s="660"/>
      <c r="I564" s="660"/>
      <c r="J564" s="663"/>
      <c r="K564" s="663"/>
      <c r="L564" s="660"/>
      <c r="M564" s="660"/>
      <c r="N564" s="663">
        <v>1</v>
      </c>
      <c r="O564" s="663">
        <v>1359</v>
      </c>
      <c r="P564" s="676"/>
      <c r="Q564" s="664">
        <v>1359</v>
      </c>
    </row>
    <row r="565" spans="1:17" ht="14.4" customHeight="1" x14ac:dyDescent="0.3">
      <c r="A565" s="659" t="s">
        <v>3343</v>
      </c>
      <c r="B565" s="660" t="s">
        <v>3216</v>
      </c>
      <c r="C565" s="660" t="s">
        <v>3210</v>
      </c>
      <c r="D565" s="660" t="s">
        <v>3354</v>
      </c>
      <c r="E565" s="660" t="s">
        <v>3355</v>
      </c>
      <c r="F565" s="663">
        <v>1</v>
      </c>
      <c r="G565" s="663">
        <v>1007</v>
      </c>
      <c r="H565" s="660">
        <v>1</v>
      </c>
      <c r="I565" s="660">
        <v>1007</v>
      </c>
      <c r="J565" s="663"/>
      <c r="K565" s="663"/>
      <c r="L565" s="660"/>
      <c r="M565" s="660"/>
      <c r="N565" s="663"/>
      <c r="O565" s="663"/>
      <c r="P565" s="676"/>
      <c r="Q565" s="664"/>
    </row>
    <row r="566" spans="1:17" ht="14.4" customHeight="1" x14ac:dyDescent="0.3">
      <c r="A566" s="659" t="s">
        <v>3343</v>
      </c>
      <c r="B566" s="660" t="s">
        <v>3216</v>
      </c>
      <c r="C566" s="660" t="s">
        <v>3210</v>
      </c>
      <c r="D566" s="660" t="s">
        <v>3356</v>
      </c>
      <c r="E566" s="660" t="s">
        <v>3357</v>
      </c>
      <c r="F566" s="663">
        <v>1</v>
      </c>
      <c r="G566" s="663">
        <v>963</v>
      </c>
      <c r="H566" s="660">
        <v>1</v>
      </c>
      <c r="I566" s="660">
        <v>963</v>
      </c>
      <c r="J566" s="663"/>
      <c r="K566" s="663"/>
      <c r="L566" s="660"/>
      <c r="M566" s="660"/>
      <c r="N566" s="663"/>
      <c r="O566" s="663"/>
      <c r="P566" s="676"/>
      <c r="Q566" s="664"/>
    </row>
    <row r="567" spans="1:17" ht="14.4" customHeight="1" x14ac:dyDescent="0.3">
      <c r="A567" s="659" t="s">
        <v>3343</v>
      </c>
      <c r="B567" s="660" t="s">
        <v>3216</v>
      </c>
      <c r="C567" s="660" t="s">
        <v>3210</v>
      </c>
      <c r="D567" s="660" t="s">
        <v>3358</v>
      </c>
      <c r="E567" s="660" t="s">
        <v>3327</v>
      </c>
      <c r="F567" s="663"/>
      <c r="G567" s="663"/>
      <c r="H567" s="660"/>
      <c r="I567" s="660"/>
      <c r="J567" s="663">
        <v>3</v>
      </c>
      <c r="K567" s="663">
        <v>594</v>
      </c>
      <c r="L567" s="660"/>
      <c r="M567" s="660">
        <v>198</v>
      </c>
      <c r="N567" s="663"/>
      <c r="O567" s="663"/>
      <c r="P567" s="676"/>
      <c r="Q567" s="664"/>
    </row>
    <row r="568" spans="1:17" ht="14.4" customHeight="1" x14ac:dyDescent="0.3">
      <c r="A568" s="659" t="s">
        <v>3343</v>
      </c>
      <c r="B568" s="660" t="s">
        <v>3216</v>
      </c>
      <c r="C568" s="660" t="s">
        <v>3210</v>
      </c>
      <c r="D568" s="660" t="s">
        <v>3359</v>
      </c>
      <c r="E568" s="660" t="s">
        <v>3360</v>
      </c>
      <c r="F568" s="663">
        <v>3</v>
      </c>
      <c r="G568" s="663">
        <v>5271</v>
      </c>
      <c r="H568" s="660">
        <v>1</v>
      </c>
      <c r="I568" s="660">
        <v>1757</v>
      </c>
      <c r="J568" s="663"/>
      <c r="K568" s="663"/>
      <c r="L568" s="660"/>
      <c r="M568" s="660"/>
      <c r="N568" s="663"/>
      <c r="O568" s="663"/>
      <c r="P568" s="676"/>
      <c r="Q568" s="664"/>
    </row>
    <row r="569" spans="1:17" ht="14.4" customHeight="1" x14ac:dyDescent="0.3">
      <c r="A569" s="659" t="s">
        <v>3343</v>
      </c>
      <c r="B569" s="660" t="s">
        <v>3216</v>
      </c>
      <c r="C569" s="660" t="s">
        <v>3210</v>
      </c>
      <c r="D569" s="660" t="s">
        <v>3361</v>
      </c>
      <c r="E569" s="660" t="s">
        <v>3362</v>
      </c>
      <c r="F569" s="663">
        <v>3</v>
      </c>
      <c r="G569" s="663">
        <v>1047</v>
      </c>
      <c r="H569" s="660">
        <v>1</v>
      </c>
      <c r="I569" s="660">
        <v>349</v>
      </c>
      <c r="J569" s="663">
        <v>4</v>
      </c>
      <c r="K569" s="663">
        <v>1404</v>
      </c>
      <c r="L569" s="660">
        <v>1.3409742120343839</v>
      </c>
      <c r="M569" s="660">
        <v>351</v>
      </c>
      <c r="N569" s="663">
        <v>6</v>
      </c>
      <c r="O569" s="663">
        <v>2118</v>
      </c>
      <c r="P569" s="676">
        <v>2.0229226361031518</v>
      </c>
      <c r="Q569" s="664">
        <v>353</v>
      </c>
    </row>
    <row r="570" spans="1:17" ht="14.4" customHeight="1" x14ac:dyDescent="0.3">
      <c r="A570" s="659" t="s">
        <v>3343</v>
      </c>
      <c r="B570" s="660" t="s">
        <v>3216</v>
      </c>
      <c r="C570" s="660" t="s">
        <v>3210</v>
      </c>
      <c r="D570" s="660" t="s">
        <v>3363</v>
      </c>
      <c r="E570" s="660" t="s">
        <v>3364</v>
      </c>
      <c r="F570" s="663">
        <v>5</v>
      </c>
      <c r="G570" s="663">
        <v>750</v>
      </c>
      <c r="H570" s="660">
        <v>1</v>
      </c>
      <c r="I570" s="660">
        <v>150</v>
      </c>
      <c r="J570" s="663">
        <v>2</v>
      </c>
      <c r="K570" s="663">
        <v>304</v>
      </c>
      <c r="L570" s="660">
        <v>0.40533333333333332</v>
      </c>
      <c r="M570" s="660">
        <v>152</v>
      </c>
      <c r="N570" s="663">
        <v>3</v>
      </c>
      <c r="O570" s="663">
        <v>460</v>
      </c>
      <c r="P570" s="676">
        <v>0.61333333333333329</v>
      </c>
      <c r="Q570" s="664">
        <v>153.33333333333334</v>
      </c>
    </row>
    <row r="571" spans="1:17" ht="14.4" customHeight="1" x14ac:dyDescent="0.3">
      <c r="A571" s="659" t="s">
        <v>3343</v>
      </c>
      <c r="B571" s="660" t="s">
        <v>3216</v>
      </c>
      <c r="C571" s="660" t="s">
        <v>3210</v>
      </c>
      <c r="D571" s="660" t="s">
        <v>3278</v>
      </c>
      <c r="E571" s="660" t="s">
        <v>3279</v>
      </c>
      <c r="F571" s="663">
        <v>287</v>
      </c>
      <c r="G571" s="663">
        <v>25830</v>
      </c>
      <c r="H571" s="660">
        <v>1</v>
      </c>
      <c r="I571" s="660">
        <v>90</v>
      </c>
      <c r="J571" s="663">
        <v>334</v>
      </c>
      <c r="K571" s="663">
        <v>26720</v>
      </c>
      <c r="L571" s="660">
        <v>1.0344560588463028</v>
      </c>
      <c r="M571" s="660">
        <v>80</v>
      </c>
      <c r="N571" s="663">
        <v>338</v>
      </c>
      <c r="O571" s="663">
        <v>27288</v>
      </c>
      <c r="P571" s="676">
        <v>1.0564459930313588</v>
      </c>
      <c r="Q571" s="664">
        <v>80.73372781065089</v>
      </c>
    </row>
    <row r="572" spans="1:17" ht="14.4" customHeight="1" x14ac:dyDescent="0.3">
      <c r="A572" s="659" t="s">
        <v>3343</v>
      </c>
      <c r="B572" s="660" t="s">
        <v>3216</v>
      </c>
      <c r="C572" s="660" t="s">
        <v>3210</v>
      </c>
      <c r="D572" s="660" t="s">
        <v>3280</v>
      </c>
      <c r="E572" s="660" t="s">
        <v>3281</v>
      </c>
      <c r="F572" s="663">
        <v>346</v>
      </c>
      <c r="G572" s="663">
        <v>11764</v>
      </c>
      <c r="H572" s="660">
        <v>1</v>
      </c>
      <c r="I572" s="660">
        <v>34</v>
      </c>
      <c r="J572" s="663">
        <v>1044</v>
      </c>
      <c r="K572" s="663">
        <v>35496</v>
      </c>
      <c r="L572" s="660">
        <v>3.0173410404624277</v>
      </c>
      <c r="M572" s="660">
        <v>34</v>
      </c>
      <c r="N572" s="663">
        <v>1266</v>
      </c>
      <c r="O572" s="663">
        <v>43995</v>
      </c>
      <c r="P572" s="676">
        <v>3.7397993879632776</v>
      </c>
      <c r="Q572" s="664">
        <v>34.751184834123222</v>
      </c>
    </row>
    <row r="573" spans="1:17" ht="14.4" customHeight="1" x14ac:dyDescent="0.3">
      <c r="A573" s="659" t="s">
        <v>3343</v>
      </c>
      <c r="B573" s="660" t="s">
        <v>3216</v>
      </c>
      <c r="C573" s="660" t="s">
        <v>3210</v>
      </c>
      <c r="D573" s="660" t="s">
        <v>3365</v>
      </c>
      <c r="E573" s="660" t="s">
        <v>3366</v>
      </c>
      <c r="F573" s="663">
        <v>5</v>
      </c>
      <c r="G573" s="663">
        <v>4985</v>
      </c>
      <c r="H573" s="660">
        <v>1</v>
      </c>
      <c r="I573" s="660">
        <v>997</v>
      </c>
      <c r="J573" s="663">
        <v>103</v>
      </c>
      <c r="K573" s="663">
        <v>103103</v>
      </c>
      <c r="L573" s="660">
        <v>20.682647943831494</v>
      </c>
      <c r="M573" s="660">
        <v>1001</v>
      </c>
      <c r="N573" s="663">
        <v>115</v>
      </c>
      <c r="O573" s="663">
        <v>115723</v>
      </c>
      <c r="P573" s="676">
        <v>23.214242728184555</v>
      </c>
      <c r="Q573" s="664">
        <v>1006.2869565217392</v>
      </c>
    </row>
    <row r="574" spans="1:17" ht="14.4" customHeight="1" x14ac:dyDescent="0.3">
      <c r="A574" s="659" t="s">
        <v>3343</v>
      </c>
      <c r="B574" s="660" t="s">
        <v>3216</v>
      </c>
      <c r="C574" s="660" t="s">
        <v>3210</v>
      </c>
      <c r="D574" s="660" t="s">
        <v>3367</v>
      </c>
      <c r="E574" s="660" t="s">
        <v>3368</v>
      </c>
      <c r="F574" s="663"/>
      <c r="G574" s="663"/>
      <c r="H574" s="660"/>
      <c r="I574" s="660"/>
      <c r="J574" s="663">
        <v>1</v>
      </c>
      <c r="K574" s="663">
        <v>2000</v>
      </c>
      <c r="L574" s="660"/>
      <c r="M574" s="660">
        <v>2000</v>
      </c>
      <c r="N574" s="663"/>
      <c r="O574" s="663"/>
      <c r="P574" s="676"/>
      <c r="Q574" s="664"/>
    </row>
    <row r="575" spans="1:17" ht="14.4" customHeight="1" x14ac:dyDescent="0.3">
      <c r="A575" s="659" t="s">
        <v>3343</v>
      </c>
      <c r="B575" s="660" t="s">
        <v>3216</v>
      </c>
      <c r="C575" s="660" t="s">
        <v>3210</v>
      </c>
      <c r="D575" s="660" t="s">
        <v>3369</v>
      </c>
      <c r="E575" s="660" t="s">
        <v>3370</v>
      </c>
      <c r="F575" s="663">
        <v>581</v>
      </c>
      <c r="G575" s="663">
        <v>67396</v>
      </c>
      <c r="H575" s="660">
        <v>1</v>
      </c>
      <c r="I575" s="660">
        <v>116</v>
      </c>
      <c r="J575" s="663">
        <v>367</v>
      </c>
      <c r="K575" s="663">
        <v>42572</v>
      </c>
      <c r="L575" s="660">
        <v>0.63166953528399317</v>
      </c>
      <c r="M575" s="660">
        <v>116</v>
      </c>
      <c r="N575" s="663">
        <v>388</v>
      </c>
      <c r="O575" s="663">
        <v>45610</v>
      </c>
      <c r="P575" s="676">
        <v>0.67674639444477414</v>
      </c>
      <c r="Q575" s="664">
        <v>117.55154639175258</v>
      </c>
    </row>
    <row r="576" spans="1:17" ht="14.4" customHeight="1" x14ac:dyDescent="0.3">
      <c r="A576" s="659" t="s">
        <v>3343</v>
      </c>
      <c r="B576" s="660" t="s">
        <v>3216</v>
      </c>
      <c r="C576" s="660" t="s">
        <v>3210</v>
      </c>
      <c r="D576" s="660" t="s">
        <v>3371</v>
      </c>
      <c r="E576" s="660" t="s">
        <v>3372</v>
      </c>
      <c r="F576" s="663">
        <v>119</v>
      </c>
      <c r="G576" s="663">
        <v>18326</v>
      </c>
      <c r="H576" s="660">
        <v>1</v>
      </c>
      <c r="I576" s="660">
        <v>154</v>
      </c>
      <c r="J576" s="663"/>
      <c r="K576" s="663"/>
      <c r="L576" s="660"/>
      <c r="M576" s="660"/>
      <c r="N576" s="663"/>
      <c r="O576" s="663"/>
      <c r="P576" s="676"/>
      <c r="Q576" s="664"/>
    </row>
    <row r="577" spans="1:17" ht="14.4" customHeight="1" x14ac:dyDescent="0.3">
      <c r="A577" s="659" t="s">
        <v>3343</v>
      </c>
      <c r="B577" s="660" t="s">
        <v>3216</v>
      </c>
      <c r="C577" s="660" t="s">
        <v>3210</v>
      </c>
      <c r="D577" s="660" t="s">
        <v>3373</v>
      </c>
      <c r="E577" s="660" t="s">
        <v>3374</v>
      </c>
      <c r="F577" s="663">
        <v>1</v>
      </c>
      <c r="G577" s="663">
        <v>409</v>
      </c>
      <c r="H577" s="660">
        <v>1</v>
      </c>
      <c r="I577" s="660">
        <v>409</v>
      </c>
      <c r="J577" s="663"/>
      <c r="K577" s="663"/>
      <c r="L577" s="660"/>
      <c r="M577" s="660"/>
      <c r="N577" s="663"/>
      <c r="O577" s="663"/>
      <c r="P577" s="676"/>
      <c r="Q577" s="664"/>
    </row>
    <row r="578" spans="1:17" ht="14.4" customHeight="1" x14ac:dyDescent="0.3">
      <c r="A578" s="659" t="s">
        <v>3343</v>
      </c>
      <c r="B578" s="660" t="s">
        <v>3216</v>
      </c>
      <c r="C578" s="660" t="s">
        <v>3210</v>
      </c>
      <c r="D578" s="660" t="s">
        <v>3375</v>
      </c>
      <c r="E578" s="660" t="s">
        <v>3376</v>
      </c>
      <c r="F578" s="663">
        <v>75</v>
      </c>
      <c r="G578" s="663">
        <v>6750</v>
      </c>
      <c r="H578" s="660">
        <v>1</v>
      </c>
      <c r="I578" s="660">
        <v>90</v>
      </c>
      <c r="J578" s="663"/>
      <c r="K578" s="663"/>
      <c r="L578" s="660"/>
      <c r="M578" s="660"/>
      <c r="N578" s="663"/>
      <c r="O578" s="663"/>
      <c r="P578" s="676"/>
      <c r="Q578" s="664"/>
    </row>
    <row r="579" spans="1:17" ht="14.4" customHeight="1" x14ac:dyDescent="0.3">
      <c r="A579" s="659" t="s">
        <v>3343</v>
      </c>
      <c r="B579" s="660" t="s">
        <v>3216</v>
      </c>
      <c r="C579" s="660" t="s">
        <v>3210</v>
      </c>
      <c r="D579" s="660" t="s">
        <v>3377</v>
      </c>
      <c r="E579" s="660" t="s">
        <v>3378</v>
      </c>
      <c r="F579" s="663">
        <v>26</v>
      </c>
      <c r="G579" s="663">
        <v>2392</v>
      </c>
      <c r="H579" s="660">
        <v>1</v>
      </c>
      <c r="I579" s="660">
        <v>92</v>
      </c>
      <c r="J579" s="663"/>
      <c r="K579" s="663"/>
      <c r="L579" s="660"/>
      <c r="M579" s="660"/>
      <c r="N579" s="663"/>
      <c r="O579" s="663"/>
      <c r="P579" s="676"/>
      <c r="Q579" s="664"/>
    </row>
    <row r="580" spans="1:17" ht="14.4" customHeight="1" x14ac:dyDescent="0.3">
      <c r="A580" s="659" t="s">
        <v>3343</v>
      </c>
      <c r="B580" s="660" t="s">
        <v>3216</v>
      </c>
      <c r="C580" s="660" t="s">
        <v>3210</v>
      </c>
      <c r="D580" s="660" t="s">
        <v>3290</v>
      </c>
      <c r="E580" s="660" t="s">
        <v>3291</v>
      </c>
      <c r="F580" s="663">
        <v>49</v>
      </c>
      <c r="G580" s="663">
        <v>1225</v>
      </c>
      <c r="H580" s="660">
        <v>1</v>
      </c>
      <c r="I580" s="660">
        <v>25</v>
      </c>
      <c r="J580" s="663">
        <v>21</v>
      </c>
      <c r="K580" s="663">
        <v>735</v>
      </c>
      <c r="L580" s="660">
        <v>0.6</v>
      </c>
      <c r="M580" s="660">
        <v>35</v>
      </c>
      <c r="N580" s="663">
        <v>20</v>
      </c>
      <c r="O580" s="663">
        <v>717</v>
      </c>
      <c r="P580" s="676">
        <v>0.58530612244897962</v>
      </c>
      <c r="Q580" s="664">
        <v>35.85</v>
      </c>
    </row>
    <row r="581" spans="1:17" ht="14.4" customHeight="1" x14ac:dyDescent="0.3">
      <c r="A581" s="659" t="s">
        <v>3343</v>
      </c>
      <c r="B581" s="660" t="s">
        <v>3216</v>
      </c>
      <c r="C581" s="660" t="s">
        <v>3210</v>
      </c>
      <c r="D581" s="660" t="s">
        <v>3292</v>
      </c>
      <c r="E581" s="660" t="s">
        <v>3293</v>
      </c>
      <c r="F581" s="663">
        <v>131</v>
      </c>
      <c r="G581" s="663">
        <v>9825</v>
      </c>
      <c r="H581" s="660">
        <v>1</v>
      </c>
      <c r="I581" s="660">
        <v>75</v>
      </c>
      <c r="J581" s="663">
        <v>126</v>
      </c>
      <c r="K581" s="663">
        <v>10206</v>
      </c>
      <c r="L581" s="660">
        <v>1.0387786259541985</v>
      </c>
      <c r="M581" s="660">
        <v>81</v>
      </c>
      <c r="N581" s="663">
        <v>111</v>
      </c>
      <c r="O581" s="663">
        <v>9066</v>
      </c>
      <c r="P581" s="676">
        <v>0.92274809160305349</v>
      </c>
      <c r="Q581" s="664">
        <v>81.675675675675677</v>
      </c>
    </row>
    <row r="582" spans="1:17" ht="14.4" customHeight="1" x14ac:dyDescent="0.3">
      <c r="A582" s="659" t="s">
        <v>3343</v>
      </c>
      <c r="B582" s="660" t="s">
        <v>3216</v>
      </c>
      <c r="C582" s="660" t="s">
        <v>3210</v>
      </c>
      <c r="D582" s="660" t="s">
        <v>3379</v>
      </c>
      <c r="E582" s="660" t="s">
        <v>3380</v>
      </c>
      <c r="F582" s="663">
        <v>1</v>
      </c>
      <c r="G582" s="663">
        <v>19</v>
      </c>
      <c r="H582" s="660">
        <v>1</v>
      </c>
      <c r="I582" s="660">
        <v>19</v>
      </c>
      <c r="J582" s="663">
        <v>50</v>
      </c>
      <c r="K582" s="663">
        <v>1500</v>
      </c>
      <c r="L582" s="660">
        <v>78.94736842105263</v>
      </c>
      <c r="M582" s="660">
        <v>30</v>
      </c>
      <c r="N582" s="663">
        <v>60</v>
      </c>
      <c r="O582" s="663">
        <v>1841</v>
      </c>
      <c r="P582" s="676">
        <v>96.89473684210526</v>
      </c>
      <c r="Q582" s="664">
        <v>30.683333333333334</v>
      </c>
    </row>
    <row r="583" spans="1:17" ht="14.4" customHeight="1" x14ac:dyDescent="0.3">
      <c r="A583" s="659" t="s">
        <v>3343</v>
      </c>
      <c r="B583" s="660" t="s">
        <v>3216</v>
      </c>
      <c r="C583" s="660" t="s">
        <v>3210</v>
      </c>
      <c r="D583" s="660" t="s">
        <v>3316</v>
      </c>
      <c r="E583" s="660" t="s">
        <v>3317</v>
      </c>
      <c r="F583" s="663">
        <v>5</v>
      </c>
      <c r="G583" s="663">
        <v>735</v>
      </c>
      <c r="H583" s="660">
        <v>1</v>
      </c>
      <c r="I583" s="660">
        <v>147</v>
      </c>
      <c r="J583" s="663">
        <v>1</v>
      </c>
      <c r="K583" s="663">
        <v>118</v>
      </c>
      <c r="L583" s="660">
        <v>0.16054421768707483</v>
      </c>
      <c r="M583" s="660">
        <v>118</v>
      </c>
      <c r="N583" s="663">
        <v>4</v>
      </c>
      <c r="O583" s="663">
        <v>476</v>
      </c>
      <c r="P583" s="676">
        <v>0.64761904761904765</v>
      </c>
      <c r="Q583" s="664">
        <v>119</v>
      </c>
    </row>
    <row r="584" spans="1:17" ht="14.4" customHeight="1" x14ac:dyDescent="0.3">
      <c r="A584" s="659" t="s">
        <v>3343</v>
      </c>
      <c r="B584" s="660" t="s">
        <v>3216</v>
      </c>
      <c r="C584" s="660" t="s">
        <v>3210</v>
      </c>
      <c r="D584" s="660" t="s">
        <v>3381</v>
      </c>
      <c r="E584" s="660" t="s">
        <v>3382</v>
      </c>
      <c r="F584" s="663">
        <v>1</v>
      </c>
      <c r="G584" s="663">
        <v>57</v>
      </c>
      <c r="H584" s="660">
        <v>1</v>
      </c>
      <c r="I584" s="660">
        <v>57</v>
      </c>
      <c r="J584" s="663">
        <v>3</v>
      </c>
      <c r="K584" s="663">
        <v>168</v>
      </c>
      <c r="L584" s="660">
        <v>2.9473684210526314</v>
      </c>
      <c r="M584" s="660">
        <v>56</v>
      </c>
      <c r="N584" s="663">
        <v>3</v>
      </c>
      <c r="O584" s="663">
        <v>171</v>
      </c>
      <c r="P584" s="676">
        <v>3</v>
      </c>
      <c r="Q584" s="664">
        <v>57</v>
      </c>
    </row>
    <row r="585" spans="1:17" ht="14.4" customHeight="1" x14ac:dyDescent="0.3">
      <c r="A585" s="659" t="s">
        <v>3343</v>
      </c>
      <c r="B585" s="660" t="s">
        <v>3216</v>
      </c>
      <c r="C585" s="660" t="s">
        <v>3210</v>
      </c>
      <c r="D585" s="660" t="s">
        <v>3383</v>
      </c>
      <c r="E585" s="660" t="s">
        <v>3384</v>
      </c>
      <c r="F585" s="663">
        <v>115</v>
      </c>
      <c r="G585" s="663">
        <v>11960</v>
      </c>
      <c r="H585" s="660">
        <v>1</v>
      </c>
      <c r="I585" s="660">
        <v>104</v>
      </c>
      <c r="J585" s="663">
        <v>44</v>
      </c>
      <c r="K585" s="663">
        <v>3872</v>
      </c>
      <c r="L585" s="660">
        <v>0.3237458193979933</v>
      </c>
      <c r="M585" s="660">
        <v>88</v>
      </c>
      <c r="N585" s="663">
        <v>16</v>
      </c>
      <c r="O585" s="663">
        <v>1421</v>
      </c>
      <c r="P585" s="676">
        <v>0.11881270903010034</v>
      </c>
      <c r="Q585" s="664">
        <v>88.8125</v>
      </c>
    </row>
    <row r="586" spans="1:17" ht="14.4" customHeight="1" x14ac:dyDescent="0.3">
      <c r="A586" s="659" t="s">
        <v>3343</v>
      </c>
      <c r="B586" s="660" t="s">
        <v>3216</v>
      </c>
      <c r="C586" s="660" t="s">
        <v>3210</v>
      </c>
      <c r="D586" s="660" t="s">
        <v>3385</v>
      </c>
      <c r="E586" s="660" t="s">
        <v>3386</v>
      </c>
      <c r="F586" s="663">
        <v>73</v>
      </c>
      <c r="G586" s="663">
        <v>22630</v>
      </c>
      <c r="H586" s="660">
        <v>1</v>
      </c>
      <c r="I586" s="660">
        <v>310</v>
      </c>
      <c r="J586" s="663">
        <v>46</v>
      </c>
      <c r="K586" s="663">
        <v>14352</v>
      </c>
      <c r="L586" s="660">
        <v>0.63420238621299163</v>
      </c>
      <c r="M586" s="660">
        <v>312</v>
      </c>
      <c r="N586" s="663">
        <v>41</v>
      </c>
      <c r="O586" s="663">
        <v>12928</v>
      </c>
      <c r="P586" s="676">
        <v>0.57127706584180293</v>
      </c>
      <c r="Q586" s="664">
        <v>315.3170731707317</v>
      </c>
    </row>
    <row r="587" spans="1:17" ht="14.4" customHeight="1" x14ac:dyDescent="0.3">
      <c r="A587" s="659" t="s">
        <v>3343</v>
      </c>
      <c r="B587" s="660" t="s">
        <v>3216</v>
      </c>
      <c r="C587" s="660" t="s">
        <v>3210</v>
      </c>
      <c r="D587" s="660" t="s">
        <v>3387</v>
      </c>
      <c r="E587" s="660" t="s">
        <v>3388</v>
      </c>
      <c r="F587" s="663"/>
      <c r="G587" s="663"/>
      <c r="H587" s="660"/>
      <c r="I587" s="660"/>
      <c r="J587" s="663">
        <v>1</v>
      </c>
      <c r="K587" s="663">
        <v>597</v>
      </c>
      <c r="L587" s="660"/>
      <c r="M587" s="660">
        <v>597</v>
      </c>
      <c r="N587" s="663"/>
      <c r="O587" s="663"/>
      <c r="P587" s="676"/>
      <c r="Q587" s="664"/>
    </row>
    <row r="588" spans="1:17" ht="14.4" customHeight="1" x14ac:dyDescent="0.3">
      <c r="A588" s="659" t="s">
        <v>3343</v>
      </c>
      <c r="B588" s="660" t="s">
        <v>3216</v>
      </c>
      <c r="C588" s="660" t="s">
        <v>3210</v>
      </c>
      <c r="D588" s="660" t="s">
        <v>3389</v>
      </c>
      <c r="E588" s="660" t="s">
        <v>3390</v>
      </c>
      <c r="F588" s="663">
        <v>6</v>
      </c>
      <c r="G588" s="663">
        <v>1722</v>
      </c>
      <c r="H588" s="660">
        <v>1</v>
      </c>
      <c r="I588" s="660">
        <v>287</v>
      </c>
      <c r="J588" s="663">
        <v>3</v>
      </c>
      <c r="K588" s="663">
        <v>870</v>
      </c>
      <c r="L588" s="660">
        <v>0.50522648083623689</v>
      </c>
      <c r="M588" s="660">
        <v>290</v>
      </c>
      <c r="N588" s="663">
        <v>4</v>
      </c>
      <c r="O588" s="663">
        <v>1170</v>
      </c>
      <c r="P588" s="676">
        <v>0.67944250871080136</v>
      </c>
      <c r="Q588" s="664">
        <v>292.5</v>
      </c>
    </row>
    <row r="589" spans="1:17" ht="14.4" customHeight="1" x14ac:dyDescent="0.3">
      <c r="A589" s="659" t="s">
        <v>3343</v>
      </c>
      <c r="B589" s="660" t="s">
        <v>3216</v>
      </c>
      <c r="C589" s="660" t="s">
        <v>1759</v>
      </c>
      <c r="D589" s="660" t="s">
        <v>3280</v>
      </c>
      <c r="E589" s="660" t="s">
        <v>3281</v>
      </c>
      <c r="F589" s="663"/>
      <c r="G589" s="663"/>
      <c r="H589" s="660"/>
      <c r="I589" s="660"/>
      <c r="J589" s="663"/>
      <c r="K589" s="663"/>
      <c r="L589" s="660"/>
      <c r="M589" s="660"/>
      <c r="N589" s="663">
        <v>1</v>
      </c>
      <c r="O589" s="663">
        <v>34</v>
      </c>
      <c r="P589" s="676"/>
      <c r="Q589" s="664">
        <v>34</v>
      </c>
    </row>
    <row r="590" spans="1:17" ht="14.4" customHeight="1" x14ac:dyDescent="0.3">
      <c r="A590" s="659" t="s">
        <v>3343</v>
      </c>
      <c r="B590" s="660" t="s">
        <v>3216</v>
      </c>
      <c r="C590" s="660" t="s">
        <v>1764</v>
      </c>
      <c r="D590" s="660" t="s">
        <v>3280</v>
      </c>
      <c r="E590" s="660" t="s">
        <v>3281</v>
      </c>
      <c r="F590" s="663"/>
      <c r="G590" s="663"/>
      <c r="H590" s="660"/>
      <c r="I590" s="660"/>
      <c r="J590" s="663"/>
      <c r="K590" s="663"/>
      <c r="L590" s="660"/>
      <c r="M590" s="660"/>
      <c r="N590" s="663">
        <v>2</v>
      </c>
      <c r="O590" s="663">
        <v>68</v>
      </c>
      <c r="P590" s="676"/>
      <c r="Q590" s="664">
        <v>34</v>
      </c>
    </row>
    <row r="591" spans="1:17" ht="14.4" customHeight="1" x14ac:dyDescent="0.3">
      <c r="A591" s="659" t="s">
        <v>3343</v>
      </c>
      <c r="B591" s="660" t="s">
        <v>3216</v>
      </c>
      <c r="C591" s="660" t="s">
        <v>1765</v>
      </c>
      <c r="D591" s="660" t="s">
        <v>3278</v>
      </c>
      <c r="E591" s="660" t="s">
        <v>3279</v>
      </c>
      <c r="F591" s="663"/>
      <c r="G591" s="663"/>
      <c r="H591" s="660"/>
      <c r="I591" s="660"/>
      <c r="J591" s="663"/>
      <c r="K591" s="663"/>
      <c r="L591" s="660"/>
      <c r="M591" s="660"/>
      <c r="N591" s="663">
        <v>1</v>
      </c>
      <c r="O591" s="663">
        <v>80</v>
      </c>
      <c r="P591" s="676"/>
      <c r="Q591" s="664">
        <v>80</v>
      </c>
    </row>
    <row r="592" spans="1:17" ht="14.4" customHeight="1" thickBot="1" x14ac:dyDescent="0.35">
      <c r="A592" s="665" t="s">
        <v>3343</v>
      </c>
      <c r="B592" s="666" t="s">
        <v>3216</v>
      </c>
      <c r="C592" s="666" t="s">
        <v>3213</v>
      </c>
      <c r="D592" s="666" t="s">
        <v>3280</v>
      </c>
      <c r="E592" s="666" t="s">
        <v>3281</v>
      </c>
      <c r="F592" s="669"/>
      <c r="G592" s="669"/>
      <c r="H592" s="666"/>
      <c r="I592" s="666"/>
      <c r="J592" s="669"/>
      <c r="K592" s="669"/>
      <c r="L592" s="666"/>
      <c r="M592" s="666"/>
      <c r="N592" s="669">
        <v>1</v>
      </c>
      <c r="O592" s="669">
        <v>35</v>
      </c>
      <c r="P592" s="677"/>
      <c r="Q592" s="670">
        <v>35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7332997</v>
      </c>
      <c r="C3" s="352">
        <f t="shared" ref="C3:R3" si="0">SUBTOTAL(9,C6:C1048576)</f>
        <v>2</v>
      </c>
      <c r="D3" s="352">
        <f t="shared" si="0"/>
        <v>5731994</v>
      </c>
      <c r="E3" s="352">
        <f t="shared" si="0"/>
        <v>0.78169130207960391</v>
      </c>
      <c r="F3" s="352">
        <f t="shared" si="0"/>
        <v>6810034</v>
      </c>
      <c r="G3" s="355">
        <f>IF(B3&lt;&gt;0,F3/B3,"")</f>
        <v>0.9286835928065974</v>
      </c>
      <c r="H3" s="351">
        <f t="shared" si="0"/>
        <v>569955.92000000004</v>
      </c>
      <c r="I3" s="352">
        <f t="shared" si="0"/>
        <v>1</v>
      </c>
      <c r="J3" s="352">
        <f t="shared" si="0"/>
        <v>913467.94</v>
      </c>
      <c r="K3" s="352">
        <f t="shared" si="0"/>
        <v>1.6026992754106315</v>
      </c>
      <c r="L3" s="352">
        <f t="shared" si="0"/>
        <v>684973.93</v>
      </c>
      <c r="M3" s="353">
        <f>IF(H3&lt;&gt;0,L3/H3,"")</f>
        <v>1.2018015884456468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2"/>
      <c r="B5" s="783">
        <v>2012</v>
      </c>
      <c r="C5" s="784"/>
      <c r="D5" s="784">
        <v>2013</v>
      </c>
      <c r="E5" s="784"/>
      <c r="F5" s="784">
        <v>2014</v>
      </c>
      <c r="G5" s="785" t="s">
        <v>2</v>
      </c>
      <c r="H5" s="783">
        <v>2012</v>
      </c>
      <c r="I5" s="784"/>
      <c r="J5" s="784">
        <v>2013</v>
      </c>
      <c r="K5" s="784"/>
      <c r="L5" s="784">
        <v>2014</v>
      </c>
      <c r="M5" s="785" t="s">
        <v>2</v>
      </c>
      <c r="N5" s="783">
        <v>2012</v>
      </c>
      <c r="O5" s="784"/>
      <c r="P5" s="784">
        <v>2013</v>
      </c>
      <c r="Q5" s="784"/>
      <c r="R5" s="784">
        <v>2014</v>
      </c>
      <c r="S5" s="785" t="s">
        <v>2</v>
      </c>
    </row>
    <row r="6" spans="1:19" ht="14.4" customHeight="1" x14ac:dyDescent="0.3">
      <c r="A6" s="747" t="s">
        <v>3392</v>
      </c>
      <c r="B6" s="786"/>
      <c r="C6" s="733"/>
      <c r="D6" s="786">
        <v>692</v>
      </c>
      <c r="E6" s="733"/>
      <c r="F6" s="786">
        <v>91</v>
      </c>
      <c r="G6" s="738"/>
      <c r="H6" s="786"/>
      <c r="I6" s="733"/>
      <c r="J6" s="786"/>
      <c r="K6" s="733"/>
      <c r="L6" s="786"/>
      <c r="M6" s="738"/>
      <c r="N6" s="786"/>
      <c r="O6" s="733"/>
      <c r="P6" s="786"/>
      <c r="Q6" s="733"/>
      <c r="R6" s="786"/>
      <c r="S6" s="235"/>
    </row>
    <row r="7" spans="1:19" ht="14.4" customHeight="1" x14ac:dyDescent="0.3">
      <c r="A7" s="686" t="s">
        <v>3393</v>
      </c>
      <c r="B7" s="787">
        <v>1072</v>
      </c>
      <c r="C7" s="660">
        <v>1</v>
      </c>
      <c r="D7" s="787"/>
      <c r="E7" s="660"/>
      <c r="F7" s="787"/>
      <c r="G7" s="676"/>
      <c r="H7" s="787"/>
      <c r="I7" s="660"/>
      <c r="J7" s="787"/>
      <c r="K7" s="660"/>
      <c r="L7" s="787"/>
      <c r="M7" s="676"/>
      <c r="N7" s="787"/>
      <c r="O7" s="660"/>
      <c r="P7" s="787"/>
      <c r="Q7" s="660"/>
      <c r="R7" s="787"/>
      <c r="S7" s="699"/>
    </row>
    <row r="8" spans="1:19" ht="14.4" customHeight="1" thickBot="1" x14ac:dyDescent="0.35">
      <c r="A8" s="789" t="s">
        <v>1736</v>
      </c>
      <c r="B8" s="788">
        <v>7331925</v>
      </c>
      <c r="C8" s="666">
        <v>1</v>
      </c>
      <c r="D8" s="788">
        <v>5731302</v>
      </c>
      <c r="E8" s="666">
        <v>0.78169130207960391</v>
      </c>
      <c r="F8" s="788">
        <v>6809943</v>
      </c>
      <c r="G8" s="677">
        <v>0.92880696406468966</v>
      </c>
      <c r="H8" s="788">
        <v>569955.92000000004</v>
      </c>
      <c r="I8" s="666">
        <v>1</v>
      </c>
      <c r="J8" s="788">
        <v>913467.94</v>
      </c>
      <c r="K8" s="666">
        <v>1.6026992754106315</v>
      </c>
      <c r="L8" s="788">
        <v>684973.93</v>
      </c>
      <c r="M8" s="677">
        <v>1.2018015884456468</v>
      </c>
      <c r="N8" s="788"/>
      <c r="O8" s="666"/>
      <c r="P8" s="788"/>
      <c r="Q8" s="666"/>
      <c r="R8" s="788"/>
      <c r="S8" s="70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7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3801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14643.5</v>
      </c>
      <c r="G3" s="212">
        <f t="shared" si="0"/>
        <v>7902952.9199999999</v>
      </c>
      <c r="H3" s="212"/>
      <c r="I3" s="212"/>
      <c r="J3" s="212">
        <f t="shared" si="0"/>
        <v>11935.1</v>
      </c>
      <c r="K3" s="212">
        <f t="shared" si="0"/>
        <v>6645461.9400000004</v>
      </c>
      <c r="L3" s="212"/>
      <c r="M3" s="212"/>
      <c r="N3" s="212">
        <f t="shared" si="0"/>
        <v>10830.5</v>
      </c>
      <c r="O3" s="212">
        <f t="shared" si="0"/>
        <v>7495007.9299999997</v>
      </c>
      <c r="P3" s="79">
        <f>IF(G3=0,0,O3/G3)</f>
        <v>0.94838068831618449</v>
      </c>
      <c r="Q3" s="213">
        <f>IF(N3=0,0,O3/N3)</f>
        <v>692.02787775264301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121</v>
      </c>
      <c r="E4" s="563" t="s">
        <v>81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798"/>
      <c r="E5" s="800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5"/>
    </row>
    <row r="6" spans="1:17" ht="14.4" customHeight="1" x14ac:dyDescent="0.3">
      <c r="A6" s="732" t="s">
        <v>3394</v>
      </c>
      <c r="B6" s="733" t="s">
        <v>3343</v>
      </c>
      <c r="C6" s="733" t="s">
        <v>3216</v>
      </c>
      <c r="D6" s="733" t="s">
        <v>3350</v>
      </c>
      <c r="E6" s="733" t="s">
        <v>3351</v>
      </c>
      <c r="F6" s="229"/>
      <c r="G6" s="229"/>
      <c r="H6" s="229"/>
      <c r="I6" s="229"/>
      <c r="J6" s="229"/>
      <c r="K6" s="229"/>
      <c r="L6" s="229"/>
      <c r="M6" s="229"/>
      <c r="N6" s="229">
        <v>1</v>
      </c>
      <c r="O6" s="229">
        <v>91</v>
      </c>
      <c r="P6" s="738"/>
      <c r="Q6" s="746">
        <v>91</v>
      </c>
    </row>
    <row r="7" spans="1:17" ht="14.4" customHeight="1" x14ac:dyDescent="0.3">
      <c r="A7" s="659" t="s">
        <v>3394</v>
      </c>
      <c r="B7" s="660" t="s">
        <v>3343</v>
      </c>
      <c r="C7" s="660" t="s">
        <v>3216</v>
      </c>
      <c r="D7" s="660" t="s">
        <v>3395</v>
      </c>
      <c r="E7" s="660" t="s">
        <v>3396</v>
      </c>
      <c r="F7" s="663"/>
      <c r="G7" s="663"/>
      <c r="H7" s="663"/>
      <c r="I7" s="663"/>
      <c r="J7" s="663">
        <v>1</v>
      </c>
      <c r="K7" s="663">
        <v>692</v>
      </c>
      <c r="L7" s="663"/>
      <c r="M7" s="663">
        <v>692</v>
      </c>
      <c r="N7" s="663"/>
      <c r="O7" s="663"/>
      <c r="P7" s="676"/>
      <c r="Q7" s="664"/>
    </row>
    <row r="8" spans="1:17" ht="14.4" customHeight="1" x14ac:dyDescent="0.3">
      <c r="A8" s="659" t="s">
        <v>3397</v>
      </c>
      <c r="B8" s="660" t="s">
        <v>3343</v>
      </c>
      <c r="C8" s="660" t="s">
        <v>3216</v>
      </c>
      <c r="D8" s="660" t="s">
        <v>3365</v>
      </c>
      <c r="E8" s="660" t="s">
        <v>3366</v>
      </c>
      <c r="F8" s="663">
        <v>1</v>
      </c>
      <c r="G8" s="663">
        <v>997</v>
      </c>
      <c r="H8" s="663">
        <v>1</v>
      </c>
      <c r="I8" s="663">
        <v>997</v>
      </c>
      <c r="J8" s="663"/>
      <c r="K8" s="663"/>
      <c r="L8" s="663"/>
      <c r="M8" s="663"/>
      <c r="N8" s="663"/>
      <c r="O8" s="663"/>
      <c r="P8" s="676"/>
      <c r="Q8" s="664"/>
    </row>
    <row r="9" spans="1:17" ht="14.4" customHeight="1" x14ac:dyDescent="0.3">
      <c r="A9" s="659" t="s">
        <v>3397</v>
      </c>
      <c r="B9" s="660" t="s">
        <v>3343</v>
      </c>
      <c r="C9" s="660" t="s">
        <v>3216</v>
      </c>
      <c r="D9" s="660" t="s">
        <v>3292</v>
      </c>
      <c r="E9" s="660" t="s">
        <v>3293</v>
      </c>
      <c r="F9" s="663">
        <v>1</v>
      </c>
      <c r="G9" s="663">
        <v>75</v>
      </c>
      <c r="H9" s="663">
        <v>1</v>
      </c>
      <c r="I9" s="663">
        <v>75</v>
      </c>
      <c r="J9" s="663"/>
      <c r="K9" s="663"/>
      <c r="L9" s="663"/>
      <c r="M9" s="663"/>
      <c r="N9" s="663"/>
      <c r="O9" s="663"/>
      <c r="P9" s="676"/>
      <c r="Q9" s="664"/>
    </row>
    <row r="10" spans="1:17" ht="14.4" customHeight="1" x14ac:dyDescent="0.3">
      <c r="A10" s="659" t="s">
        <v>559</v>
      </c>
      <c r="B10" s="660" t="s">
        <v>3219</v>
      </c>
      <c r="C10" s="660" t="s">
        <v>3216</v>
      </c>
      <c r="D10" s="660" t="s">
        <v>3398</v>
      </c>
      <c r="E10" s="660" t="s">
        <v>3399</v>
      </c>
      <c r="F10" s="663">
        <v>1</v>
      </c>
      <c r="G10" s="663">
        <v>127</v>
      </c>
      <c r="H10" s="663">
        <v>1</v>
      </c>
      <c r="I10" s="663">
        <v>127</v>
      </c>
      <c r="J10" s="663"/>
      <c r="K10" s="663"/>
      <c r="L10" s="663"/>
      <c r="M10" s="663"/>
      <c r="N10" s="663"/>
      <c r="O10" s="663"/>
      <c r="P10" s="676"/>
      <c r="Q10" s="664"/>
    </row>
    <row r="11" spans="1:17" ht="14.4" customHeight="1" x14ac:dyDescent="0.3">
      <c r="A11" s="659" t="s">
        <v>559</v>
      </c>
      <c r="B11" s="660" t="s">
        <v>3400</v>
      </c>
      <c r="C11" s="660" t="s">
        <v>3216</v>
      </c>
      <c r="D11" s="660" t="s">
        <v>600</v>
      </c>
      <c r="E11" s="660" t="s">
        <v>3401</v>
      </c>
      <c r="F11" s="663"/>
      <c r="G11" s="663"/>
      <c r="H11" s="663"/>
      <c r="I11" s="663"/>
      <c r="J11" s="663"/>
      <c r="K11" s="663"/>
      <c r="L11" s="663"/>
      <c r="M11" s="663"/>
      <c r="N11" s="663">
        <v>1</v>
      </c>
      <c r="O11" s="663">
        <v>2384</v>
      </c>
      <c r="P11" s="676"/>
      <c r="Q11" s="664">
        <v>2384</v>
      </c>
    </row>
    <row r="12" spans="1:17" ht="14.4" customHeight="1" x14ac:dyDescent="0.3">
      <c r="A12" s="659" t="s">
        <v>559</v>
      </c>
      <c r="B12" s="660" t="s">
        <v>3343</v>
      </c>
      <c r="C12" s="660" t="s">
        <v>3216</v>
      </c>
      <c r="D12" s="660" t="s">
        <v>3402</v>
      </c>
      <c r="E12" s="660" t="s">
        <v>3287</v>
      </c>
      <c r="F12" s="663">
        <v>1</v>
      </c>
      <c r="G12" s="663">
        <v>275</v>
      </c>
      <c r="H12" s="663">
        <v>1</v>
      </c>
      <c r="I12" s="663">
        <v>275</v>
      </c>
      <c r="J12" s="663"/>
      <c r="K12" s="663"/>
      <c r="L12" s="663"/>
      <c r="M12" s="663"/>
      <c r="N12" s="663"/>
      <c r="O12" s="663"/>
      <c r="P12" s="676"/>
      <c r="Q12" s="664"/>
    </row>
    <row r="13" spans="1:17" ht="14.4" customHeight="1" x14ac:dyDescent="0.3">
      <c r="A13" s="659" t="s">
        <v>559</v>
      </c>
      <c r="B13" s="660" t="s">
        <v>3343</v>
      </c>
      <c r="C13" s="660" t="s">
        <v>3216</v>
      </c>
      <c r="D13" s="660" t="s">
        <v>3403</v>
      </c>
      <c r="E13" s="660" t="s">
        <v>3301</v>
      </c>
      <c r="F13" s="663">
        <v>1</v>
      </c>
      <c r="G13" s="663">
        <v>75</v>
      </c>
      <c r="H13" s="663">
        <v>1</v>
      </c>
      <c r="I13" s="663">
        <v>75</v>
      </c>
      <c r="J13" s="663"/>
      <c r="K13" s="663"/>
      <c r="L13" s="663"/>
      <c r="M13" s="663"/>
      <c r="N13" s="663"/>
      <c r="O13" s="663"/>
      <c r="P13" s="676"/>
      <c r="Q13" s="664"/>
    </row>
    <row r="14" spans="1:17" ht="14.4" customHeight="1" x14ac:dyDescent="0.3">
      <c r="A14" s="659" t="s">
        <v>559</v>
      </c>
      <c r="B14" s="660" t="s">
        <v>3343</v>
      </c>
      <c r="C14" s="660" t="s">
        <v>3216</v>
      </c>
      <c r="D14" s="660" t="s">
        <v>3359</v>
      </c>
      <c r="E14" s="660" t="s">
        <v>3360</v>
      </c>
      <c r="F14" s="663"/>
      <c r="G14" s="663"/>
      <c r="H14" s="663"/>
      <c r="I14" s="663"/>
      <c r="J14" s="663">
        <v>1</v>
      </c>
      <c r="K14" s="663">
        <v>1768</v>
      </c>
      <c r="L14" s="663"/>
      <c r="M14" s="663">
        <v>1768</v>
      </c>
      <c r="N14" s="663"/>
      <c r="O14" s="663"/>
      <c r="P14" s="676"/>
      <c r="Q14" s="664"/>
    </row>
    <row r="15" spans="1:17" ht="14.4" customHeight="1" x14ac:dyDescent="0.3">
      <c r="A15" s="659" t="s">
        <v>559</v>
      </c>
      <c r="B15" s="660" t="s">
        <v>3343</v>
      </c>
      <c r="C15" s="660" t="s">
        <v>3216</v>
      </c>
      <c r="D15" s="660" t="s">
        <v>3365</v>
      </c>
      <c r="E15" s="660" t="s">
        <v>3366</v>
      </c>
      <c r="F15" s="663"/>
      <c r="G15" s="663"/>
      <c r="H15" s="663"/>
      <c r="I15" s="663"/>
      <c r="J15" s="663">
        <v>5</v>
      </c>
      <c r="K15" s="663">
        <v>5005</v>
      </c>
      <c r="L15" s="663"/>
      <c r="M15" s="663">
        <v>1001</v>
      </c>
      <c r="N15" s="663"/>
      <c r="O15" s="663"/>
      <c r="P15" s="676"/>
      <c r="Q15" s="664"/>
    </row>
    <row r="16" spans="1:17" ht="14.4" customHeight="1" x14ac:dyDescent="0.3">
      <c r="A16" s="659" t="s">
        <v>559</v>
      </c>
      <c r="B16" s="660" t="s">
        <v>3343</v>
      </c>
      <c r="C16" s="660" t="s">
        <v>3216</v>
      </c>
      <c r="D16" s="660" t="s">
        <v>3292</v>
      </c>
      <c r="E16" s="660" t="s">
        <v>3293</v>
      </c>
      <c r="F16" s="663"/>
      <c r="G16" s="663"/>
      <c r="H16" s="663"/>
      <c r="I16" s="663"/>
      <c r="J16" s="663">
        <v>2</v>
      </c>
      <c r="K16" s="663">
        <v>162</v>
      </c>
      <c r="L16" s="663"/>
      <c r="M16" s="663">
        <v>81</v>
      </c>
      <c r="N16" s="663"/>
      <c r="O16" s="663"/>
      <c r="P16" s="676"/>
      <c r="Q16" s="664"/>
    </row>
    <row r="17" spans="1:17" ht="14.4" customHeight="1" x14ac:dyDescent="0.3">
      <c r="A17" s="659" t="s">
        <v>559</v>
      </c>
      <c r="B17" s="660" t="s">
        <v>3404</v>
      </c>
      <c r="C17" s="660" t="s">
        <v>3216</v>
      </c>
      <c r="D17" s="660" t="s">
        <v>3405</v>
      </c>
      <c r="E17" s="660" t="s">
        <v>3406</v>
      </c>
      <c r="F17" s="663">
        <v>6</v>
      </c>
      <c r="G17" s="663">
        <v>1026</v>
      </c>
      <c r="H17" s="663">
        <v>1</v>
      </c>
      <c r="I17" s="663">
        <v>171</v>
      </c>
      <c r="J17" s="663"/>
      <c r="K17" s="663"/>
      <c r="L17" s="663"/>
      <c r="M17" s="663"/>
      <c r="N17" s="663"/>
      <c r="O17" s="663"/>
      <c r="P17" s="676"/>
      <c r="Q17" s="664"/>
    </row>
    <row r="18" spans="1:17" ht="14.4" customHeight="1" x14ac:dyDescent="0.3">
      <c r="A18" s="659" t="s">
        <v>559</v>
      </c>
      <c r="B18" s="660" t="s">
        <v>3404</v>
      </c>
      <c r="C18" s="660" t="s">
        <v>3216</v>
      </c>
      <c r="D18" s="660" t="s">
        <v>3407</v>
      </c>
      <c r="E18" s="660" t="s">
        <v>3408</v>
      </c>
      <c r="F18" s="663"/>
      <c r="G18" s="663"/>
      <c r="H18" s="663"/>
      <c r="I18" s="663"/>
      <c r="J18" s="663">
        <v>1</v>
      </c>
      <c r="K18" s="663">
        <v>1354</v>
      </c>
      <c r="L18" s="663"/>
      <c r="M18" s="663">
        <v>1354</v>
      </c>
      <c r="N18" s="663"/>
      <c r="O18" s="663"/>
      <c r="P18" s="676"/>
      <c r="Q18" s="664"/>
    </row>
    <row r="19" spans="1:17" ht="14.4" customHeight="1" x14ac:dyDescent="0.3">
      <c r="A19" s="659" t="s">
        <v>559</v>
      </c>
      <c r="B19" s="660" t="s">
        <v>3404</v>
      </c>
      <c r="C19" s="660" t="s">
        <v>3216</v>
      </c>
      <c r="D19" s="660" t="s">
        <v>3365</v>
      </c>
      <c r="E19" s="660" t="s">
        <v>3366</v>
      </c>
      <c r="F19" s="663"/>
      <c r="G19" s="663"/>
      <c r="H19" s="663"/>
      <c r="I19" s="663"/>
      <c r="J19" s="663">
        <v>1</v>
      </c>
      <c r="K19" s="663">
        <v>1001</v>
      </c>
      <c r="L19" s="663"/>
      <c r="M19" s="663">
        <v>1001</v>
      </c>
      <c r="N19" s="663"/>
      <c r="O19" s="663"/>
      <c r="P19" s="676"/>
      <c r="Q19" s="664"/>
    </row>
    <row r="20" spans="1:17" ht="14.4" customHeight="1" x14ac:dyDescent="0.3">
      <c r="A20" s="659" t="s">
        <v>559</v>
      </c>
      <c r="B20" s="660" t="s">
        <v>3404</v>
      </c>
      <c r="C20" s="660" t="s">
        <v>3216</v>
      </c>
      <c r="D20" s="660" t="s">
        <v>3409</v>
      </c>
      <c r="E20" s="660" t="s">
        <v>3410</v>
      </c>
      <c r="F20" s="663">
        <v>1</v>
      </c>
      <c r="G20" s="663">
        <v>20240</v>
      </c>
      <c r="H20" s="663">
        <v>1</v>
      </c>
      <c r="I20" s="663">
        <v>20240</v>
      </c>
      <c r="J20" s="663"/>
      <c r="K20" s="663"/>
      <c r="L20" s="663"/>
      <c r="M20" s="663"/>
      <c r="N20" s="663"/>
      <c r="O20" s="663"/>
      <c r="P20" s="676"/>
      <c r="Q20" s="664"/>
    </row>
    <row r="21" spans="1:17" ht="14.4" customHeight="1" x14ac:dyDescent="0.3">
      <c r="A21" s="659" t="s">
        <v>559</v>
      </c>
      <c r="B21" s="660" t="s">
        <v>3404</v>
      </c>
      <c r="C21" s="660" t="s">
        <v>3216</v>
      </c>
      <c r="D21" s="660" t="s">
        <v>3292</v>
      </c>
      <c r="E21" s="660" t="s">
        <v>3293</v>
      </c>
      <c r="F21" s="663">
        <v>1</v>
      </c>
      <c r="G21" s="663">
        <v>75</v>
      </c>
      <c r="H21" s="663">
        <v>1</v>
      </c>
      <c r="I21" s="663">
        <v>75</v>
      </c>
      <c r="J21" s="663"/>
      <c r="K21" s="663"/>
      <c r="L21" s="663"/>
      <c r="M21" s="663"/>
      <c r="N21" s="663"/>
      <c r="O21" s="663"/>
      <c r="P21" s="676"/>
      <c r="Q21" s="664"/>
    </row>
    <row r="22" spans="1:17" ht="14.4" customHeight="1" x14ac:dyDescent="0.3">
      <c r="A22" s="659" t="s">
        <v>559</v>
      </c>
      <c r="B22" s="660" t="s">
        <v>3404</v>
      </c>
      <c r="C22" s="660" t="s">
        <v>3216</v>
      </c>
      <c r="D22" s="660" t="s">
        <v>3411</v>
      </c>
      <c r="E22" s="660" t="s">
        <v>3412</v>
      </c>
      <c r="F22" s="663">
        <v>1</v>
      </c>
      <c r="G22" s="663">
        <v>23732</v>
      </c>
      <c r="H22" s="663">
        <v>1</v>
      </c>
      <c r="I22" s="663">
        <v>23732</v>
      </c>
      <c r="J22" s="663">
        <v>1</v>
      </c>
      <c r="K22" s="663">
        <v>23823</v>
      </c>
      <c r="L22" s="663">
        <v>1.0038344850834318</v>
      </c>
      <c r="M22" s="663">
        <v>23823</v>
      </c>
      <c r="N22" s="663">
        <v>1</v>
      </c>
      <c r="O22" s="663">
        <v>23987</v>
      </c>
      <c r="P22" s="676">
        <v>1.0107449856733524</v>
      </c>
      <c r="Q22" s="664">
        <v>23987</v>
      </c>
    </row>
    <row r="23" spans="1:17" ht="14.4" customHeight="1" x14ac:dyDescent="0.3">
      <c r="A23" s="659" t="s">
        <v>559</v>
      </c>
      <c r="B23" s="660" t="s">
        <v>3404</v>
      </c>
      <c r="C23" s="660" t="s">
        <v>3216</v>
      </c>
      <c r="D23" s="660" t="s">
        <v>3413</v>
      </c>
      <c r="E23" s="660" t="s">
        <v>3414</v>
      </c>
      <c r="F23" s="663">
        <v>0</v>
      </c>
      <c r="G23" s="663">
        <v>0</v>
      </c>
      <c r="H23" s="663"/>
      <c r="I23" s="663"/>
      <c r="J23" s="663"/>
      <c r="K23" s="663"/>
      <c r="L23" s="663"/>
      <c r="M23" s="663"/>
      <c r="N23" s="663"/>
      <c r="O23" s="663"/>
      <c r="P23" s="676"/>
      <c r="Q23" s="664"/>
    </row>
    <row r="24" spans="1:17" ht="14.4" customHeight="1" x14ac:dyDescent="0.3">
      <c r="A24" s="659" t="s">
        <v>559</v>
      </c>
      <c r="B24" s="660" t="s">
        <v>3404</v>
      </c>
      <c r="C24" s="660" t="s">
        <v>3216</v>
      </c>
      <c r="D24" s="660" t="s">
        <v>3415</v>
      </c>
      <c r="E24" s="660" t="s">
        <v>3416</v>
      </c>
      <c r="F24" s="663"/>
      <c r="G24" s="663"/>
      <c r="H24" s="663"/>
      <c r="I24" s="663"/>
      <c r="J24" s="663">
        <v>1</v>
      </c>
      <c r="K24" s="663">
        <v>177</v>
      </c>
      <c r="L24" s="663"/>
      <c r="M24" s="663">
        <v>177</v>
      </c>
      <c r="N24" s="663"/>
      <c r="O24" s="663"/>
      <c r="P24" s="676"/>
      <c r="Q24" s="664"/>
    </row>
    <row r="25" spans="1:17" ht="14.4" customHeight="1" x14ac:dyDescent="0.3">
      <c r="A25" s="659" t="s">
        <v>559</v>
      </c>
      <c r="B25" s="660" t="s">
        <v>3404</v>
      </c>
      <c r="C25" s="660" t="s">
        <v>3216</v>
      </c>
      <c r="D25" s="660" t="s">
        <v>3417</v>
      </c>
      <c r="E25" s="660" t="s">
        <v>3418</v>
      </c>
      <c r="F25" s="663">
        <v>6</v>
      </c>
      <c r="G25" s="663">
        <v>9150</v>
      </c>
      <c r="H25" s="663">
        <v>1</v>
      </c>
      <c r="I25" s="663">
        <v>1525</v>
      </c>
      <c r="J25" s="663"/>
      <c r="K25" s="663"/>
      <c r="L25" s="663"/>
      <c r="M25" s="663"/>
      <c r="N25" s="663"/>
      <c r="O25" s="663"/>
      <c r="P25" s="676"/>
      <c r="Q25" s="664"/>
    </row>
    <row r="26" spans="1:17" ht="14.4" customHeight="1" x14ac:dyDescent="0.3">
      <c r="A26" s="659" t="s">
        <v>559</v>
      </c>
      <c r="B26" s="660" t="s">
        <v>3404</v>
      </c>
      <c r="C26" s="660" t="s">
        <v>3216</v>
      </c>
      <c r="D26" s="660" t="s">
        <v>3419</v>
      </c>
      <c r="E26" s="660" t="s">
        <v>3420</v>
      </c>
      <c r="F26" s="663">
        <v>1</v>
      </c>
      <c r="G26" s="663">
        <v>621</v>
      </c>
      <c r="H26" s="663">
        <v>1</v>
      </c>
      <c r="I26" s="663">
        <v>621</v>
      </c>
      <c r="J26" s="663"/>
      <c r="K26" s="663"/>
      <c r="L26" s="663"/>
      <c r="M26" s="663"/>
      <c r="N26" s="663"/>
      <c r="O26" s="663"/>
      <c r="P26" s="676"/>
      <c r="Q26" s="664"/>
    </row>
    <row r="27" spans="1:17" ht="14.4" customHeight="1" x14ac:dyDescent="0.3">
      <c r="A27" s="659" t="s">
        <v>559</v>
      </c>
      <c r="B27" s="660" t="s">
        <v>3404</v>
      </c>
      <c r="C27" s="660" t="s">
        <v>3216</v>
      </c>
      <c r="D27" s="660" t="s">
        <v>3421</v>
      </c>
      <c r="E27" s="660" t="s">
        <v>3422</v>
      </c>
      <c r="F27" s="663">
        <v>1</v>
      </c>
      <c r="G27" s="663">
        <v>240</v>
      </c>
      <c r="H27" s="663">
        <v>1</v>
      </c>
      <c r="I27" s="663">
        <v>240</v>
      </c>
      <c r="J27" s="663"/>
      <c r="K27" s="663"/>
      <c r="L27" s="663"/>
      <c r="M27" s="663"/>
      <c r="N27" s="663"/>
      <c r="O27" s="663"/>
      <c r="P27" s="676"/>
      <c r="Q27" s="664"/>
    </row>
    <row r="28" spans="1:17" ht="14.4" customHeight="1" x14ac:dyDescent="0.3">
      <c r="A28" s="659" t="s">
        <v>559</v>
      </c>
      <c r="B28" s="660" t="s">
        <v>3404</v>
      </c>
      <c r="C28" s="660" t="s">
        <v>3216</v>
      </c>
      <c r="D28" s="660" t="s">
        <v>3423</v>
      </c>
      <c r="E28" s="660" t="s">
        <v>3424</v>
      </c>
      <c r="F28" s="663">
        <v>3</v>
      </c>
      <c r="G28" s="663">
        <v>4941</v>
      </c>
      <c r="H28" s="663">
        <v>1</v>
      </c>
      <c r="I28" s="663">
        <v>1647</v>
      </c>
      <c r="J28" s="663"/>
      <c r="K28" s="663"/>
      <c r="L28" s="663"/>
      <c r="M28" s="663"/>
      <c r="N28" s="663"/>
      <c r="O28" s="663"/>
      <c r="P28" s="676"/>
      <c r="Q28" s="664"/>
    </row>
    <row r="29" spans="1:17" ht="14.4" customHeight="1" x14ac:dyDescent="0.3">
      <c r="A29" s="659" t="s">
        <v>559</v>
      </c>
      <c r="B29" s="660" t="s">
        <v>3404</v>
      </c>
      <c r="C29" s="660" t="s">
        <v>3216</v>
      </c>
      <c r="D29" s="660" t="s">
        <v>3425</v>
      </c>
      <c r="E29" s="660" t="s">
        <v>3426</v>
      </c>
      <c r="F29" s="663">
        <v>5</v>
      </c>
      <c r="G29" s="663">
        <v>8780</v>
      </c>
      <c r="H29" s="663">
        <v>1</v>
      </c>
      <c r="I29" s="663">
        <v>1756</v>
      </c>
      <c r="J29" s="663">
        <v>1</v>
      </c>
      <c r="K29" s="663">
        <v>1763</v>
      </c>
      <c r="L29" s="663">
        <v>0.20079726651480637</v>
      </c>
      <c r="M29" s="663">
        <v>1763</v>
      </c>
      <c r="N29" s="663"/>
      <c r="O29" s="663"/>
      <c r="P29" s="676"/>
      <c r="Q29" s="664"/>
    </row>
    <row r="30" spans="1:17" ht="14.4" customHeight="1" x14ac:dyDescent="0.3">
      <c r="A30" s="659" t="s">
        <v>559</v>
      </c>
      <c r="B30" s="660" t="s">
        <v>3404</v>
      </c>
      <c r="C30" s="660" t="s">
        <v>3216</v>
      </c>
      <c r="D30" s="660" t="s">
        <v>3427</v>
      </c>
      <c r="E30" s="660" t="s">
        <v>3428</v>
      </c>
      <c r="F30" s="663">
        <v>1</v>
      </c>
      <c r="G30" s="663">
        <v>298</v>
      </c>
      <c r="H30" s="663">
        <v>1</v>
      </c>
      <c r="I30" s="663">
        <v>298</v>
      </c>
      <c r="J30" s="663"/>
      <c r="K30" s="663"/>
      <c r="L30" s="663"/>
      <c r="M30" s="663"/>
      <c r="N30" s="663"/>
      <c r="O30" s="663"/>
      <c r="P30" s="676"/>
      <c r="Q30" s="664"/>
    </row>
    <row r="31" spans="1:17" ht="14.4" customHeight="1" x14ac:dyDescent="0.3">
      <c r="A31" s="659" t="s">
        <v>559</v>
      </c>
      <c r="B31" s="660" t="s">
        <v>3404</v>
      </c>
      <c r="C31" s="660" t="s">
        <v>3216</v>
      </c>
      <c r="D31" s="660" t="s">
        <v>3429</v>
      </c>
      <c r="E31" s="660" t="s">
        <v>3430</v>
      </c>
      <c r="F31" s="663"/>
      <c r="G31" s="663"/>
      <c r="H31" s="663"/>
      <c r="I31" s="663"/>
      <c r="J31" s="663">
        <v>1</v>
      </c>
      <c r="K31" s="663">
        <v>3485</v>
      </c>
      <c r="L31" s="663"/>
      <c r="M31" s="663">
        <v>3485</v>
      </c>
      <c r="N31" s="663"/>
      <c r="O31" s="663"/>
      <c r="P31" s="676"/>
      <c r="Q31" s="664"/>
    </row>
    <row r="32" spans="1:17" ht="14.4" customHeight="1" x14ac:dyDescent="0.3">
      <c r="A32" s="659" t="s">
        <v>559</v>
      </c>
      <c r="B32" s="660" t="s">
        <v>3404</v>
      </c>
      <c r="C32" s="660" t="s">
        <v>3216</v>
      </c>
      <c r="D32" s="660" t="s">
        <v>3431</v>
      </c>
      <c r="E32" s="660" t="s">
        <v>3432</v>
      </c>
      <c r="F32" s="663">
        <v>2</v>
      </c>
      <c r="G32" s="663">
        <v>31456</v>
      </c>
      <c r="H32" s="663">
        <v>1</v>
      </c>
      <c r="I32" s="663">
        <v>15728</v>
      </c>
      <c r="J32" s="663"/>
      <c r="K32" s="663"/>
      <c r="L32" s="663"/>
      <c r="M32" s="663"/>
      <c r="N32" s="663"/>
      <c r="O32" s="663"/>
      <c r="P32" s="676"/>
      <c r="Q32" s="664"/>
    </row>
    <row r="33" spans="1:17" ht="14.4" customHeight="1" x14ac:dyDescent="0.3">
      <c r="A33" s="659" t="s">
        <v>559</v>
      </c>
      <c r="B33" s="660" t="s">
        <v>3433</v>
      </c>
      <c r="C33" s="660" t="s">
        <v>3344</v>
      </c>
      <c r="D33" s="660" t="s">
        <v>3434</v>
      </c>
      <c r="E33" s="660" t="s">
        <v>3435</v>
      </c>
      <c r="F33" s="663"/>
      <c r="G33" s="663"/>
      <c r="H33" s="663"/>
      <c r="I33" s="663"/>
      <c r="J33" s="663">
        <v>7</v>
      </c>
      <c r="K33" s="663">
        <v>583.1</v>
      </c>
      <c r="L33" s="663"/>
      <c r="M33" s="663">
        <v>83.3</v>
      </c>
      <c r="N33" s="663">
        <v>6</v>
      </c>
      <c r="O33" s="663">
        <v>499.8</v>
      </c>
      <c r="P33" s="676"/>
      <c r="Q33" s="664">
        <v>83.3</v>
      </c>
    </row>
    <row r="34" spans="1:17" ht="14.4" customHeight="1" x14ac:dyDescent="0.3">
      <c r="A34" s="659" t="s">
        <v>559</v>
      </c>
      <c r="B34" s="660" t="s">
        <v>3433</v>
      </c>
      <c r="C34" s="660" t="s">
        <v>3344</v>
      </c>
      <c r="D34" s="660" t="s">
        <v>3436</v>
      </c>
      <c r="E34" s="660" t="s">
        <v>1700</v>
      </c>
      <c r="F34" s="663">
        <v>255</v>
      </c>
      <c r="G34" s="663">
        <v>35101.71</v>
      </c>
      <c r="H34" s="663">
        <v>1</v>
      </c>
      <c r="I34" s="663">
        <v>137.65376470588234</v>
      </c>
      <c r="J34" s="663">
        <v>202</v>
      </c>
      <c r="K34" s="663">
        <v>24338.309999999998</v>
      </c>
      <c r="L34" s="663">
        <v>0.69336536596080356</v>
      </c>
      <c r="M34" s="663">
        <v>120.48668316831682</v>
      </c>
      <c r="N34" s="663">
        <v>337</v>
      </c>
      <c r="O34" s="663">
        <v>39752.520000000004</v>
      </c>
      <c r="P34" s="676">
        <v>1.1324952545046951</v>
      </c>
      <c r="Q34" s="664">
        <v>117.96000000000001</v>
      </c>
    </row>
    <row r="35" spans="1:17" ht="14.4" customHeight="1" x14ac:dyDescent="0.3">
      <c r="A35" s="659" t="s">
        <v>559</v>
      </c>
      <c r="B35" s="660" t="s">
        <v>3433</v>
      </c>
      <c r="C35" s="660" t="s">
        <v>3344</v>
      </c>
      <c r="D35" s="660" t="s">
        <v>3437</v>
      </c>
      <c r="E35" s="660" t="s">
        <v>1700</v>
      </c>
      <c r="F35" s="663"/>
      <c r="G35" s="663"/>
      <c r="H35" s="663"/>
      <c r="I35" s="663"/>
      <c r="J35" s="663">
        <v>14</v>
      </c>
      <c r="K35" s="663">
        <v>1114.26</v>
      </c>
      <c r="L35" s="663"/>
      <c r="M35" s="663">
        <v>79.59</v>
      </c>
      <c r="N35" s="663">
        <v>3</v>
      </c>
      <c r="O35" s="663">
        <v>238.77</v>
      </c>
      <c r="P35" s="676"/>
      <c r="Q35" s="664">
        <v>79.59</v>
      </c>
    </row>
    <row r="36" spans="1:17" ht="14.4" customHeight="1" x14ac:dyDescent="0.3">
      <c r="A36" s="659" t="s">
        <v>559</v>
      </c>
      <c r="B36" s="660" t="s">
        <v>3433</v>
      </c>
      <c r="C36" s="660" t="s">
        <v>3344</v>
      </c>
      <c r="D36" s="660" t="s">
        <v>3438</v>
      </c>
      <c r="E36" s="660" t="s">
        <v>3439</v>
      </c>
      <c r="F36" s="663">
        <v>7</v>
      </c>
      <c r="G36" s="663">
        <v>1156.1199999999999</v>
      </c>
      <c r="H36" s="663">
        <v>1</v>
      </c>
      <c r="I36" s="663">
        <v>165.16</v>
      </c>
      <c r="J36" s="663">
        <v>11</v>
      </c>
      <c r="K36" s="663">
        <v>924.88</v>
      </c>
      <c r="L36" s="663">
        <v>0.79998616060616556</v>
      </c>
      <c r="M36" s="663">
        <v>84.08</v>
      </c>
      <c r="N36" s="663">
        <v>16</v>
      </c>
      <c r="O36" s="663">
        <v>1345.28</v>
      </c>
      <c r="P36" s="676">
        <v>1.1636162336089679</v>
      </c>
      <c r="Q36" s="664">
        <v>84.08</v>
      </c>
    </row>
    <row r="37" spans="1:17" ht="14.4" customHeight="1" x14ac:dyDescent="0.3">
      <c r="A37" s="659" t="s">
        <v>559</v>
      </c>
      <c r="B37" s="660" t="s">
        <v>3433</v>
      </c>
      <c r="C37" s="660" t="s">
        <v>3344</v>
      </c>
      <c r="D37" s="660" t="s">
        <v>3440</v>
      </c>
      <c r="E37" s="660" t="s">
        <v>3206</v>
      </c>
      <c r="F37" s="663">
        <v>28</v>
      </c>
      <c r="G37" s="663">
        <v>1610.28</v>
      </c>
      <c r="H37" s="663">
        <v>1</v>
      </c>
      <c r="I37" s="663">
        <v>57.51</v>
      </c>
      <c r="J37" s="663"/>
      <c r="K37" s="663"/>
      <c r="L37" s="663"/>
      <c r="M37" s="663"/>
      <c r="N37" s="663"/>
      <c r="O37" s="663"/>
      <c r="P37" s="676"/>
      <c r="Q37" s="664"/>
    </row>
    <row r="38" spans="1:17" ht="14.4" customHeight="1" x14ac:dyDescent="0.3">
      <c r="A38" s="659" t="s">
        <v>559</v>
      </c>
      <c r="B38" s="660" t="s">
        <v>3433</v>
      </c>
      <c r="C38" s="660" t="s">
        <v>3344</v>
      </c>
      <c r="D38" s="660" t="s">
        <v>3441</v>
      </c>
      <c r="E38" s="660" t="s">
        <v>3442</v>
      </c>
      <c r="F38" s="663">
        <v>7</v>
      </c>
      <c r="G38" s="663">
        <v>669.06</v>
      </c>
      <c r="H38" s="663">
        <v>1</v>
      </c>
      <c r="I38" s="663">
        <v>95.58</v>
      </c>
      <c r="J38" s="663">
        <v>6</v>
      </c>
      <c r="K38" s="663">
        <v>366.3</v>
      </c>
      <c r="L38" s="663">
        <v>0.54748453053537804</v>
      </c>
      <c r="M38" s="663">
        <v>61.050000000000004</v>
      </c>
      <c r="N38" s="663"/>
      <c r="O38" s="663"/>
      <c r="P38" s="676"/>
      <c r="Q38" s="664"/>
    </row>
    <row r="39" spans="1:17" ht="14.4" customHeight="1" x14ac:dyDescent="0.3">
      <c r="A39" s="659" t="s">
        <v>559</v>
      </c>
      <c r="B39" s="660" t="s">
        <v>3433</v>
      </c>
      <c r="C39" s="660" t="s">
        <v>3344</v>
      </c>
      <c r="D39" s="660" t="s">
        <v>3443</v>
      </c>
      <c r="E39" s="660" t="s">
        <v>1414</v>
      </c>
      <c r="F39" s="663"/>
      <c r="G39" s="663"/>
      <c r="H39" s="663"/>
      <c r="I39" s="663"/>
      <c r="J39" s="663">
        <v>4.8</v>
      </c>
      <c r="K39" s="663">
        <v>3886.1</v>
      </c>
      <c r="L39" s="663"/>
      <c r="M39" s="663">
        <v>809.60416666666663</v>
      </c>
      <c r="N39" s="663">
        <v>24.1</v>
      </c>
      <c r="O39" s="663">
        <v>17442.57</v>
      </c>
      <c r="P39" s="676"/>
      <c r="Q39" s="664">
        <v>723.75809128630704</v>
      </c>
    </row>
    <row r="40" spans="1:17" ht="14.4" customHeight="1" x14ac:dyDescent="0.3">
      <c r="A40" s="659" t="s">
        <v>559</v>
      </c>
      <c r="B40" s="660" t="s">
        <v>3433</v>
      </c>
      <c r="C40" s="660" t="s">
        <v>3344</v>
      </c>
      <c r="D40" s="660" t="s">
        <v>3444</v>
      </c>
      <c r="E40" s="660" t="s">
        <v>3445</v>
      </c>
      <c r="F40" s="663"/>
      <c r="G40" s="663"/>
      <c r="H40" s="663"/>
      <c r="I40" s="663"/>
      <c r="J40" s="663">
        <v>7</v>
      </c>
      <c r="K40" s="663">
        <v>8624.98</v>
      </c>
      <c r="L40" s="663"/>
      <c r="M40" s="663">
        <v>1232.1399999999999</v>
      </c>
      <c r="N40" s="663"/>
      <c r="O40" s="663"/>
      <c r="P40" s="676"/>
      <c r="Q40" s="664"/>
    </row>
    <row r="41" spans="1:17" ht="14.4" customHeight="1" x14ac:dyDescent="0.3">
      <c r="A41" s="659" t="s">
        <v>559</v>
      </c>
      <c r="B41" s="660" t="s">
        <v>3433</v>
      </c>
      <c r="C41" s="660" t="s">
        <v>3344</v>
      </c>
      <c r="D41" s="660" t="s">
        <v>3446</v>
      </c>
      <c r="E41" s="660" t="s">
        <v>3447</v>
      </c>
      <c r="F41" s="663"/>
      <c r="G41" s="663"/>
      <c r="H41" s="663"/>
      <c r="I41" s="663"/>
      <c r="J41" s="663">
        <v>36</v>
      </c>
      <c r="K41" s="663">
        <v>2070.36</v>
      </c>
      <c r="L41" s="663"/>
      <c r="M41" s="663">
        <v>57.510000000000005</v>
      </c>
      <c r="N41" s="663"/>
      <c r="O41" s="663"/>
      <c r="P41" s="676"/>
      <c r="Q41" s="664"/>
    </row>
    <row r="42" spans="1:17" ht="14.4" customHeight="1" x14ac:dyDescent="0.3">
      <c r="A42" s="659" t="s">
        <v>559</v>
      </c>
      <c r="B42" s="660" t="s">
        <v>3433</v>
      </c>
      <c r="C42" s="660" t="s">
        <v>3344</v>
      </c>
      <c r="D42" s="660" t="s">
        <v>3448</v>
      </c>
      <c r="E42" s="660" t="s">
        <v>1706</v>
      </c>
      <c r="F42" s="663">
        <v>5</v>
      </c>
      <c r="G42" s="663">
        <v>237.5</v>
      </c>
      <c r="H42" s="663">
        <v>1</v>
      </c>
      <c r="I42" s="663">
        <v>47.5</v>
      </c>
      <c r="J42" s="663">
        <v>42</v>
      </c>
      <c r="K42" s="663">
        <v>1995</v>
      </c>
      <c r="L42" s="663">
        <v>8.4</v>
      </c>
      <c r="M42" s="663">
        <v>47.5</v>
      </c>
      <c r="N42" s="663">
        <v>132</v>
      </c>
      <c r="O42" s="663">
        <v>6270</v>
      </c>
      <c r="P42" s="676">
        <v>26.4</v>
      </c>
      <c r="Q42" s="664">
        <v>47.5</v>
      </c>
    </row>
    <row r="43" spans="1:17" ht="14.4" customHeight="1" x14ac:dyDescent="0.3">
      <c r="A43" s="659" t="s">
        <v>559</v>
      </c>
      <c r="B43" s="660" t="s">
        <v>3433</v>
      </c>
      <c r="C43" s="660" t="s">
        <v>3344</v>
      </c>
      <c r="D43" s="660" t="s">
        <v>3347</v>
      </c>
      <c r="E43" s="660" t="s">
        <v>1693</v>
      </c>
      <c r="F43" s="663">
        <v>95.300000000000011</v>
      </c>
      <c r="G43" s="663">
        <v>52502.029999999992</v>
      </c>
      <c r="H43" s="663">
        <v>1</v>
      </c>
      <c r="I43" s="663">
        <v>550.91322140608588</v>
      </c>
      <c r="J43" s="663">
        <v>145.19999999999999</v>
      </c>
      <c r="K43" s="663">
        <v>55090.86</v>
      </c>
      <c r="L43" s="663">
        <v>1.0493091409989292</v>
      </c>
      <c r="M43" s="663">
        <v>379.41363636363639</v>
      </c>
      <c r="N43" s="663">
        <v>222</v>
      </c>
      <c r="O43" s="663">
        <v>84304.51</v>
      </c>
      <c r="P43" s="676">
        <v>1.6057381019362491</v>
      </c>
      <c r="Q43" s="664">
        <v>379.750045045045</v>
      </c>
    </row>
    <row r="44" spans="1:17" ht="14.4" customHeight="1" x14ac:dyDescent="0.3">
      <c r="A44" s="659" t="s">
        <v>559</v>
      </c>
      <c r="B44" s="660" t="s">
        <v>3433</v>
      </c>
      <c r="C44" s="660" t="s">
        <v>3344</v>
      </c>
      <c r="D44" s="660" t="s">
        <v>3449</v>
      </c>
      <c r="E44" s="660" t="s">
        <v>3450</v>
      </c>
      <c r="F44" s="663"/>
      <c r="G44" s="663"/>
      <c r="H44" s="663"/>
      <c r="I44" s="663"/>
      <c r="J44" s="663"/>
      <c r="K44" s="663"/>
      <c r="L44" s="663"/>
      <c r="M44" s="663"/>
      <c r="N44" s="663">
        <v>0.6</v>
      </c>
      <c r="O44" s="663">
        <v>150.9</v>
      </c>
      <c r="P44" s="676"/>
      <c r="Q44" s="664">
        <v>251.50000000000003</v>
      </c>
    </row>
    <row r="45" spans="1:17" ht="14.4" customHeight="1" x14ac:dyDescent="0.3">
      <c r="A45" s="659" t="s">
        <v>559</v>
      </c>
      <c r="B45" s="660" t="s">
        <v>3433</v>
      </c>
      <c r="C45" s="660" t="s">
        <v>3344</v>
      </c>
      <c r="D45" s="660" t="s">
        <v>3451</v>
      </c>
      <c r="E45" s="660" t="s">
        <v>3452</v>
      </c>
      <c r="F45" s="663">
        <v>24</v>
      </c>
      <c r="G45" s="663">
        <v>34673.520000000004</v>
      </c>
      <c r="H45" s="663">
        <v>1</v>
      </c>
      <c r="I45" s="663">
        <v>1444.7300000000002</v>
      </c>
      <c r="J45" s="663"/>
      <c r="K45" s="663"/>
      <c r="L45" s="663"/>
      <c r="M45" s="663"/>
      <c r="N45" s="663"/>
      <c r="O45" s="663"/>
      <c r="P45" s="676"/>
      <c r="Q45" s="664"/>
    </row>
    <row r="46" spans="1:17" ht="14.4" customHeight="1" x14ac:dyDescent="0.3">
      <c r="A46" s="659" t="s">
        <v>559</v>
      </c>
      <c r="B46" s="660" t="s">
        <v>3433</v>
      </c>
      <c r="C46" s="660" t="s">
        <v>3344</v>
      </c>
      <c r="D46" s="660" t="s">
        <v>3453</v>
      </c>
      <c r="E46" s="660" t="s">
        <v>3454</v>
      </c>
      <c r="F46" s="663"/>
      <c r="G46" s="663"/>
      <c r="H46" s="663"/>
      <c r="I46" s="663"/>
      <c r="J46" s="663">
        <v>9</v>
      </c>
      <c r="K46" s="663">
        <v>752.49</v>
      </c>
      <c r="L46" s="663"/>
      <c r="M46" s="663">
        <v>83.61</v>
      </c>
      <c r="N46" s="663"/>
      <c r="O46" s="663"/>
      <c r="P46" s="676"/>
      <c r="Q46" s="664"/>
    </row>
    <row r="47" spans="1:17" ht="14.4" customHeight="1" x14ac:dyDescent="0.3">
      <c r="A47" s="659" t="s">
        <v>559</v>
      </c>
      <c r="B47" s="660" t="s">
        <v>3433</v>
      </c>
      <c r="C47" s="660" t="s">
        <v>3344</v>
      </c>
      <c r="D47" s="660" t="s">
        <v>3455</v>
      </c>
      <c r="E47" s="660" t="s">
        <v>1697</v>
      </c>
      <c r="F47" s="663">
        <v>8</v>
      </c>
      <c r="G47" s="663">
        <v>327.60000000000002</v>
      </c>
      <c r="H47" s="663">
        <v>1</v>
      </c>
      <c r="I47" s="663">
        <v>40.950000000000003</v>
      </c>
      <c r="J47" s="663">
        <v>12</v>
      </c>
      <c r="K47" s="663">
        <v>491.4</v>
      </c>
      <c r="L47" s="663">
        <v>1.4999999999999998</v>
      </c>
      <c r="M47" s="663">
        <v>40.949999999999996</v>
      </c>
      <c r="N47" s="663">
        <v>10</v>
      </c>
      <c r="O47" s="663">
        <v>591.12</v>
      </c>
      <c r="P47" s="676">
        <v>1.8043956043956042</v>
      </c>
      <c r="Q47" s="664">
        <v>59.112000000000002</v>
      </c>
    </row>
    <row r="48" spans="1:17" ht="14.4" customHeight="1" x14ac:dyDescent="0.3">
      <c r="A48" s="659" t="s">
        <v>559</v>
      </c>
      <c r="B48" s="660" t="s">
        <v>3433</v>
      </c>
      <c r="C48" s="660" t="s">
        <v>3344</v>
      </c>
      <c r="D48" s="660" t="s">
        <v>3456</v>
      </c>
      <c r="E48" s="660" t="s">
        <v>3457</v>
      </c>
      <c r="F48" s="663"/>
      <c r="G48" s="663"/>
      <c r="H48" s="663"/>
      <c r="I48" s="663"/>
      <c r="J48" s="663">
        <v>0.4</v>
      </c>
      <c r="K48" s="663">
        <v>1570.38</v>
      </c>
      <c r="L48" s="663"/>
      <c r="M48" s="663">
        <v>3925.9500000000003</v>
      </c>
      <c r="N48" s="663">
        <v>3.8</v>
      </c>
      <c r="O48" s="663">
        <v>14918.49</v>
      </c>
      <c r="P48" s="676"/>
      <c r="Q48" s="664">
        <v>3925.9184210526319</v>
      </c>
    </row>
    <row r="49" spans="1:17" ht="14.4" customHeight="1" x14ac:dyDescent="0.3">
      <c r="A49" s="659" t="s">
        <v>559</v>
      </c>
      <c r="B49" s="660" t="s">
        <v>3433</v>
      </c>
      <c r="C49" s="660" t="s">
        <v>3344</v>
      </c>
      <c r="D49" s="660" t="s">
        <v>3458</v>
      </c>
      <c r="E49" s="660" t="s">
        <v>3459</v>
      </c>
      <c r="F49" s="663">
        <v>4</v>
      </c>
      <c r="G49" s="663">
        <v>21597.360000000001</v>
      </c>
      <c r="H49" s="663">
        <v>1</v>
      </c>
      <c r="I49" s="663">
        <v>5399.34</v>
      </c>
      <c r="J49" s="663">
        <v>4</v>
      </c>
      <c r="K49" s="663">
        <v>19785.400000000001</v>
      </c>
      <c r="L49" s="663">
        <v>0.91610270884960021</v>
      </c>
      <c r="M49" s="663">
        <v>4946.3500000000004</v>
      </c>
      <c r="N49" s="663">
        <v>3</v>
      </c>
      <c r="O49" s="663">
        <v>13337.99</v>
      </c>
      <c r="P49" s="676">
        <v>0.61757501842817819</v>
      </c>
      <c r="Q49" s="664">
        <v>4445.9966666666669</v>
      </c>
    </row>
    <row r="50" spans="1:17" ht="14.4" customHeight="1" x14ac:dyDescent="0.3">
      <c r="A50" s="659" t="s">
        <v>559</v>
      </c>
      <c r="B50" s="660" t="s">
        <v>3433</v>
      </c>
      <c r="C50" s="660" t="s">
        <v>3344</v>
      </c>
      <c r="D50" s="660" t="s">
        <v>3460</v>
      </c>
      <c r="E50" s="660" t="s">
        <v>3461</v>
      </c>
      <c r="F50" s="663">
        <v>3</v>
      </c>
      <c r="G50" s="663">
        <v>32396.01</v>
      </c>
      <c r="H50" s="663">
        <v>1</v>
      </c>
      <c r="I50" s="663">
        <v>10798.67</v>
      </c>
      <c r="J50" s="663">
        <v>3</v>
      </c>
      <c r="K50" s="663">
        <v>28603.4</v>
      </c>
      <c r="L50" s="663">
        <v>0.88292971881413795</v>
      </c>
      <c r="M50" s="663">
        <v>9534.4666666666672</v>
      </c>
      <c r="N50" s="663"/>
      <c r="O50" s="663"/>
      <c r="P50" s="676"/>
      <c r="Q50" s="664"/>
    </row>
    <row r="51" spans="1:17" ht="14.4" customHeight="1" x14ac:dyDescent="0.3">
      <c r="A51" s="659" t="s">
        <v>559</v>
      </c>
      <c r="B51" s="660" t="s">
        <v>3433</v>
      </c>
      <c r="C51" s="660" t="s">
        <v>3344</v>
      </c>
      <c r="D51" s="660" t="s">
        <v>3462</v>
      </c>
      <c r="E51" s="660" t="s">
        <v>3463</v>
      </c>
      <c r="F51" s="663"/>
      <c r="G51" s="663"/>
      <c r="H51" s="663"/>
      <c r="I51" s="663"/>
      <c r="J51" s="663">
        <v>6</v>
      </c>
      <c r="K51" s="663">
        <v>30416.1</v>
      </c>
      <c r="L51" s="663"/>
      <c r="M51" s="663">
        <v>5069.3499999999995</v>
      </c>
      <c r="N51" s="663"/>
      <c r="O51" s="663"/>
      <c r="P51" s="676"/>
      <c r="Q51" s="664"/>
    </row>
    <row r="52" spans="1:17" ht="14.4" customHeight="1" x14ac:dyDescent="0.3">
      <c r="A52" s="659" t="s">
        <v>559</v>
      </c>
      <c r="B52" s="660" t="s">
        <v>3433</v>
      </c>
      <c r="C52" s="660" t="s">
        <v>3344</v>
      </c>
      <c r="D52" s="660" t="s">
        <v>3464</v>
      </c>
      <c r="E52" s="660" t="s">
        <v>3465</v>
      </c>
      <c r="F52" s="663"/>
      <c r="G52" s="663"/>
      <c r="H52" s="663"/>
      <c r="I52" s="663"/>
      <c r="J52" s="663">
        <v>18</v>
      </c>
      <c r="K52" s="663">
        <v>188534.2</v>
      </c>
      <c r="L52" s="663"/>
      <c r="M52" s="663">
        <v>10474.122222222222</v>
      </c>
      <c r="N52" s="663"/>
      <c r="O52" s="663"/>
      <c r="P52" s="676"/>
      <c r="Q52" s="664"/>
    </row>
    <row r="53" spans="1:17" ht="14.4" customHeight="1" x14ac:dyDescent="0.3">
      <c r="A53" s="659" t="s">
        <v>559</v>
      </c>
      <c r="B53" s="660" t="s">
        <v>3433</v>
      </c>
      <c r="C53" s="660" t="s">
        <v>3344</v>
      </c>
      <c r="D53" s="660" t="s">
        <v>3466</v>
      </c>
      <c r="E53" s="660" t="s">
        <v>3467</v>
      </c>
      <c r="F53" s="663">
        <v>1</v>
      </c>
      <c r="G53" s="663">
        <v>638.95000000000005</v>
      </c>
      <c r="H53" s="663">
        <v>1</v>
      </c>
      <c r="I53" s="663">
        <v>638.95000000000005</v>
      </c>
      <c r="J53" s="663"/>
      <c r="K53" s="663"/>
      <c r="L53" s="663"/>
      <c r="M53" s="663"/>
      <c r="N53" s="663"/>
      <c r="O53" s="663"/>
      <c r="P53" s="676"/>
      <c r="Q53" s="664"/>
    </row>
    <row r="54" spans="1:17" ht="14.4" customHeight="1" x14ac:dyDescent="0.3">
      <c r="A54" s="659" t="s">
        <v>559</v>
      </c>
      <c r="B54" s="660" t="s">
        <v>3433</v>
      </c>
      <c r="C54" s="660" t="s">
        <v>3344</v>
      </c>
      <c r="D54" s="660" t="s">
        <v>3468</v>
      </c>
      <c r="E54" s="660" t="s">
        <v>3469</v>
      </c>
      <c r="F54" s="663"/>
      <c r="G54" s="663"/>
      <c r="H54" s="663"/>
      <c r="I54" s="663"/>
      <c r="J54" s="663">
        <v>13</v>
      </c>
      <c r="K54" s="663">
        <v>2979.08</v>
      </c>
      <c r="L54" s="663"/>
      <c r="M54" s="663">
        <v>229.16</v>
      </c>
      <c r="N54" s="663"/>
      <c r="O54" s="663"/>
      <c r="P54" s="676"/>
      <c r="Q54" s="664"/>
    </row>
    <row r="55" spans="1:17" ht="14.4" customHeight="1" x14ac:dyDescent="0.3">
      <c r="A55" s="659" t="s">
        <v>559</v>
      </c>
      <c r="B55" s="660" t="s">
        <v>3433</v>
      </c>
      <c r="C55" s="660" t="s">
        <v>3344</v>
      </c>
      <c r="D55" s="660" t="s">
        <v>3470</v>
      </c>
      <c r="E55" s="660" t="s">
        <v>1387</v>
      </c>
      <c r="F55" s="663">
        <v>0.6</v>
      </c>
      <c r="G55" s="663">
        <v>57.66</v>
      </c>
      <c r="H55" s="663">
        <v>1</v>
      </c>
      <c r="I55" s="663">
        <v>96.1</v>
      </c>
      <c r="J55" s="663">
        <v>5.0999999999999996</v>
      </c>
      <c r="K55" s="663">
        <v>494.53</v>
      </c>
      <c r="L55" s="663">
        <v>8.5766562608394032</v>
      </c>
      <c r="M55" s="663">
        <v>96.966666666666669</v>
      </c>
      <c r="N55" s="663">
        <v>5.7</v>
      </c>
      <c r="O55" s="663">
        <v>552.71</v>
      </c>
      <c r="P55" s="676">
        <v>9.58567464446757</v>
      </c>
      <c r="Q55" s="664">
        <v>96.966666666666669</v>
      </c>
    </row>
    <row r="56" spans="1:17" ht="14.4" customHeight="1" x14ac:dyDescent="0.3">
      <c r="A56" s="659" t="s">
        <v>559</v>
      </c>
      <c r="B56" s="660" t="s">
        <v>3433</v>
      </c>
      <c r="C56" s="660" t="s">
        <v>3344</v>
      </c>
      <c r="D56" s="660" t="s">
        <v>3471</v>
      </c>
      <c r="E56" s="660" t="s">
        <v>3472</v>
      </c>
      <c r="F56" s="663"/>
      <c r="G56" s="663"/>
      <c r="H56" s="663"/>
      <c r="I56" s="663"/>
      <c r="J56" s="663">
        <v>7</v>
      </c>
      <c r="K56" s="663">
        <v>448</v>
      </c>
      <c r="L56" s="663"/>
      <c r="M56" s="663">
        <v>64</v>
      </c>
      <c r="N56" s="663">
        <v>54</v>
      </c>
      <c r="O56" s="663">
        <v>3456</v>
      </c>
      <c r="P56" s="676"/>
      <c r="Q56" s="664">
        <v>64</v>
      </c>
    </row>
    <row r="57" spans="1:17" ht="14.4" customHeight="1" x14ac:dyDescent="0.3">
      <c r="A57" s="659" t="s">
        <v>559</v>
      </c>
      <c r="B57" s="660" t="s">
        <v>3433</v>
      </c>
      <c r="C57" s="660" t="s">
        <v>3344</v>
      </c>
      <c r="D57" s="660" t="s">
        <v>3473</v>
      </c>
      <c r="E57" s="660" t="s">
        <v>3474</v>
      </c>
      <c r="F57" s="663"/>
      <c r="G57" s="663"/>
      <c r="H57" s="663"/>
      <c r="I57" s="663"/>
      <c r="J57" s="663">
        <v>36</v>
      </c>
      <c r="K57" s="663">
        <v>243068.04</v>
      </c>
      <c r="L57" s="663"/>
      <c r="M57" s="663">
        <v>6751.89</v>
      </c>
      <c r="N57" s="663"/>
      <c r="O57" s="663"/>
      <c r="P57" s="676"/>
      <c r="Q57" s="664"/>
    </row>
    <row r="58" spans="1:17" ht="14.4" customHeight="1" x14ac:dyDescent="0.3">
      <c r="A58" s="659" t="s">
        <v>559</v>
      </c>
      <c r="B58" s="660" t="s">
        <v>3433</v>
      </c>
      <c r="C58" s="660" t="s">
        <v>3344</v>
      </c>
      <c r="D58" s="660" t="s">
        <v>3475</v>
      </c>
      <c r="E58" s="660" t="s">
        <v>3476</v>
      </c>
      <c r="F58" s="663"/>
      <c r="G58" s="663"/>
      <c r="H58" s="663"/>
      <c r="I58" s="663"/>
      <c r="J58" s="663">
        <v>4.5</v>
      </c>
      <c r="K58" s="663">
        <v>9713.92</v>
      </c>
      <c r="L58" s="663"/>
      <c r="M58" s="663">
        <v>2158.6488888888889</v>
      </c>
      <c r="N58" s="663"/>
      <c r="O58" s="663"/>
      <c r="P58" s="676"/>
      <c r="Q58" s="664"/>
    </row>
    <row r="59" spans="1:17" ht="14.4" customHeight="1" x14ac:dyDescent="0.3">
      <c r="A59" s="659" t="s">
        <v>559</v>
      </c>
      <c r="B59" s="660" t="s">
        <v>3433</v>
      </c>
      <c r="C59" s="660" t="s">
        <v>3344</v>
      </c>
      <c r="D59" s="660" t="s">
        <v>3477</v>
      </c>
      <c r="E59" s="660" t="s">
        <v>1432</v>
      </c>
      <c r="F59" s="663"/>
      <c r="G59" s="663"/>
      <c r="H59" s="663"/>
      <c r="I59" s="663"/>
      <c r="J59" s="663">
        <v>1.2</v>
      </c>
      <c r="K59" s="663">
        <v>1003.37</v>
      </c>
      <c r="L59" s="663"/>
      <c r="M59" s="663">
        <v>836.14166666666665</v>
      </c>
      <c r="N59" s="663">
        <v>6.2</v>
      </c>
      <c r="O59" s="663">
        <v>5075.41</v>
      </c>
      <c r="P59" s="676"/>
      <c r="Q59" s="664">
        <v>818.61451612903227</v>
      </c>
    </row>
    <row r="60" spans="1:17" ht="14.4" customHeight="1" x14ac:dyDescent="0.3">
      <c r="A60" s="659" t="s">
        <v>559</v>
      </c>
      <c r="B60" s="660" t="s">
        <v>3433</v>
      </c>
      <c r="C60" s="660" t="s">
        <v>3344</v>
      </c>
      <c r="D60" s="660" t="s">
        <v>3478</v>
      </c>
      <c r="E60" s="660" t="s">
        <v>3479</v>
      </c>
      <c r="F60" s="663"/>
      <c r="G60" s="663"/>
      <c r="H60" s="663"/>
      <c r="I60" s="663"/>
      <c r="J60" s="663">
        <v>2.1</v>
      </c>
      <c r="K60" s="663">
        <v>859.95</v>
      </c>
      <c r="L60" s="663"/>
      <c r="M60" s="663">
        <v>409.5</v>
      </c>
      <c r="N60" s="663"/>
      <c r="O60" s="663"/>
      <c r="P60" s="676"/>
      <c r="Q60" s="664"/>
    </row>
    <row r="61" spans="1:17" ht="14.4" customHeight="1" x14ac:dyDescent="0.3">
      <c r="A61" s="659" t="s">
        <v>559</v>
      </c>
      <c r="B61" s="660" t="s">
        <v>3433</v>
      </c>
      <c r="C61" s="660" t="s">
        <v>3344</v>
      </c>
      <c r="D61" s="660" t="s">
        <v>3480</v>
      </c>
      <c r="E61" s="660" t="s">
        <v>3481</v>
      </c>
      <c r="F61" s="663">
        <v>0.6</v>
      </c>
      <c r="G61" s="663">
        <v>689.96</v>
      </c>
      <c r="H61" s="663">
        <v>1</v>
      </c>
      <c r="I61" s="663">
        <v>1149.9333333333334</v>
      </c>
      <c r="J61" s="663">
        <v>0</v>
      </c>
      <c r="K61" s="663">
        <v>0</v>
      </c>
      <c r="L61" s="663">
        <v>0</v>
      </c>
      <c r="M61" s="663"/>
      <c r="N61" s="663"/>
      <c r="O61" s="663"/>
      <c r="P61" s="676"/>
      <c r="Q61" s="664"/>
    </row>
    <row r="62" spans="1:17" ht="14.4" customHeight="1" x14ac:dyDescent="0.3">
      <c r="A62" s="659" t="s">
        <v>559</v>
      </c>
      <c r="B62" s="660" t="s">
        <v>3433</v>
      </c>
      <c r="C62" s="660" t="s">
        <v>3344</v>
      </c>
      <c r="D62" s="660" t="s">
        <v>3482</v>
      </c>
      <c r="E62" s="660" t="s">
        <v>3483</v>
      </c>
      <c r="F62" s="663"/>
      <c r="G62" s="663"/>
      <c r="H62" s="663"/>
      <c r="I62" s="663"/>
      <c r="J62" s="663">
        <v>4.3</v>
      </c>
      <c r="K62" s="663">
        <v>15600.68</v>
      </c>
      <c r="L62" s="663"/>
      <c r="M62" s="663">
        <v>3628.06511627907</v>
      </c>
      <c r="N62" s="663">
        <v>11.000000000000002</v>
      </c>
      <c r="O62" s="663">
        <v>39908.410000000003</v>
      </c>
      <c r="P62" s="676"/>
      <c r="Q62" s="664">
        <v>3628.0372727272725</v>
      </c>
    </row>
    <row r="63" spans="1:17" ht="14.4" customHeight="1" x14ac:dyDescent="0.3">
      <c r="A63" s="659" t="s">
        <v>559</v>
      </c>
      <c r="B63" s="660" t="s">
        <v>3433</v>
      </c>
      <c r="C63" s="660" t="s">
        <v>3344</v>
      </c>
      <c r="D63" s="660" t="s">
        <v>1497</v>
      </c>
      <c r="E63" s="660" t="s">
        <v>3484</v>
      </c>
      <c r="F63" s="663"/>
      <c r="G63" s="663"/>
      <c r="H63" s="663"/>
      <c r="I63" s="663"/>
      <c r="J63" s="663"/>
      <c r="K63" s="663"/>
      <c r="L63" s="663"/>
      <c r="M63" s="663"/>
      <c r="N63" s="663">
        <v>5</v>
      </c>
      <c r="O63" s="663">
        <v>34085</v>
      </c>
      <c r="P63" s="676"/>
      <c r="Q63" s="664">
        <v>6817</v>
      </c>
    </row>
    <row r="64" spans="1:17" ht="14.4" customHeight="1" x14ac:dyDescent="0.3">
      <c r="A64" s="659" t="s">
        <v>559</v>
      </c>
      <c r="B64" s="660" t="s">
        <v>3433</v>
      </c>
      <c r="C64" s="660" t="s">
        <v>3344</v>
      </c>
      <c r="D64" s="660" t="s">
        <v>3485</v>
      </c>
      <c r="E64" s="660" t="s">
        <v>1453</v>
      </c>
      <c r="F64" s="663"/>
      <c r="G64" s="663"/>
      <c r="H64" s="663"/>
      <c r="I64" s="663"/>
      <c r="J64" s="663"/>
      <c r="K64" s="663"/>
      <c r="L64" s="663"/>
      <c r="M64" s="663"/>
      <c r="N64" s="663">
        <v>14.1</v>
      </c>
      <c r="O64" s="663">
        <v>55355.26</v>
      </c>
      <c r="P64" s="676"/>
      <c r="Q64" s="664">
        <v>3925.9049645390073</v>
      </c>
    </row>
    <row r="65" spans="1:17" ht="14.4" customHeight="1" x14ac:dyDescent="0.3">
      <c r="A65" s="659" t="s">
        <v>559</v>
      </c>
      <c r="B65" s="660" t="s">
        <v>3433</v>
      </c>
      <c r="C65" s="660" t="s">
        <v>3486</v>
      </c>
      <c r="D65" s="660" t="s">
        <v>3487</v>
      </c>
      <c r="E65" s="660" t="s">
        <v>3206</v>
      </c>
      <c r="F65" s="663">
        <v>10</v>
      </c>
      <c r="G65" s="663">
        <v>17476</v>
      </c>
      <c r="H65" s="663">
        <v>1</v>
      </c>
      <c r="I65" s="663">
        <v>1747.6</v>
      </c>
      <c r="J65" s="663">
        <v>18</v>
      </c>
      <c r="K65" s="663">
        <v>30604</v>
      </c>
      <c r="L65" s="663">
        <v>1.7512016479743648</v>
      </c>
      <c r="M65" s="663">
        <v>1700.2222222222222</v>
      </c>
      <c r="N65" s="663">
        <v>8</v>
      </c>
      <c r="O65" s="663">
        <v>14504</v>
      </c>
      <c r="P65" s="676">
        <v>0.82993820096131843</v>
      </c>
      <c r="Q65" s="664">
        <v>1813</v>
      </c>
    </row>
    <row r="66" spans="1:17" ht="14.4" customHeight="1" x14ac:dyDescent="0.3">
      <c r="A66" s="659" t="s">
        <v>559</v>
      </c>
      <c r="B66" s="660" t="s">
        <v>3433</v>
      </c>
      <c r="C66" s="660" t="s">
        <v>3486</v>
      </c>
      <c r="D66" s="660" t="s">
        <v>3487</v>
      </c>
      <c r="E66" s="660" t="s">
        <v>3488</v>
      </c>
      <c r="F66" s="663">
        <v>3</v>
      </c>
      <c r="G66" s="663">
        <v>4830</v>
      </c>
      <c r="H66" s="663">
        <v>1</v>
      </c>
      <c r="I66" s="663">
        <v>1610</v>
      </c>
      <c r="J66" s="663">
        <v>11</v>
      </c>
      <c r="K66" s="663">
        <v>19943</v>
      </c>
      <c r="L66" s="663">
        <v>4.1289855072463766</v>
      </c>
      <c r="M66" s="663">
        <v>1813</v>
      </c>
      <c r="N66" s="663">
        <v>3</v>
      </c>
      <c r="O66" s="663">
        <v>5439</v>
      </c>
      <c r="P66" s="676">
        <v>1.1260869565217391</v>
      </c>
      <c r="Q66" s="664">
        <v>1813</v>
      </c>
    </row>
    <row r="67" spans="1:17" ht="14.4" customHeight="1" x14ac:dyDescent="0.3">
      <c r="A67" s="659" t="s">
        <v>559</v>
      </c>
      <c r="B67" s="660" t="s">
        <v>3433</v>
      </c>
      <c r="C67" s="660" t="s">
        <v>3486</v>
      </c>
      <c r="D67" s="660" t="s">
        <v>3489</v>
      </c>
      <c r="E67" s="660" t="s">
        <v>3206</v>
      </c>
      <c r="F67" s="663">
        <v>2</v>
      </c>
      <c r="G67" s="663">
        <v>4956</v>
      </c>
      <c r="H67" s="663">
        <v>1</v>
      </c>
      <c r="I67" s="663">
        <v>2478</v>
      </c>
      <c r="J67" s="663">
        <v>2</v>
      </c>
      <c r="K67" s="663">
        <v>4956</v>
      </c>
      <c r="L67" s="663">
        <v>1</v>
      </c>
      <c r="M67" s="663">
        <v>2478</v>
      </c>
      <c r="N67" s="663"/>
      <c r="O67" s="663"/>
      <c r="P67" s="676"/>
      <c r="Q67" s="664"/>
    </row>
    <row r="68" spans="1:17" ht="14.4" customHeight="1" x14ac:dyDescent="0.3">
      <c r="A68" s="659" t="s">
        <v>559</v>
      </c>
      <c r="B68" s="660" t="s">
        <v>3433</v>
      </c>
      <c r="C68" s="660" t="s">
        <v>3486</v>
      </c>
      <c r="D68" s="660" t="s">
        <v>3490</v>
      </c>
      <c r="E68" s="660" t="s">
        <v>3206</v>
      </c>
      <c r="F68" s="663"/>
      <c r="G68" s="663"/>
      <c r="H68" s="663"/>
      <c r="I68" s="663"/>
      <c r="J68" s="663"/>
      <c r="K68" s="663"/>
      <c r="L68" s="663"/>
      <c r="M68" s="663"/>
      <c r="N68" s="663">
        <v>1</v>
      </c>
      <c r="O68" s="663">
        <v>8191</v>
      </c>
      <c r="P68" s="676"/>
      <c r="Q68" s="664">
        <v>8191</v>
      </c>
    </row>
    <row r="69" spans="1:17" ht="14.4" customHeight="1" x14ac:dyDescent="0.3">
      <c r="A69" s="659" t="s">
        <v>559</v>
      </c>
      <c r="B69" s="660" t="s">
        <v>3433</v>
      </c>
      <c r="C69" s="660" t="s">
        <v>3486</v>
      </c>
      <c r="D69" s="660" t="s">
        <v>3491</v>
      </c>
      <c r="E69" s="660" t="s">
        <v>3206</v>
      </c>
      <c r="F69" s="663"/>
      <c r="G69" s="663"/>
      <c r="H69" s="663"/>
      <c r="I69" s="663"/>
      <c r="J69" s="663"/>
      <c r="K69" s="663"/>
      <c r="L69" s="663"/>
      <c r="M69" s="663"/>
      <c r="N69" s="663">
        <v>3</v>
      </c>
      <c r="O69" s="663">
        <v>23301</v>
      </c>
      <c r="P69" s="676"/>
      <c r="Q69" s="664">
        <v>7767</v>
      </c>
    </row>
    <row r="70" spans="1:17" ht="14.4" customHeight="1" x14ac:dyDescent="0.3">
      <c r="A70" s="659" t="s">
        <v>559</v>
      </c>
      <c r="B70" s="660" t="s">
        <v>3433</v>
      </c>
      <c r="C70" s="660" t="s">
        <v>3486</v>
      </c>
      <c r="D70" s="660" t="s">
        <v>3492</v>
      </c>
      <c r="E70" s="660" t="s">
        <v>3206</v>
      </c>
      <c r="F70" s="663">
        <v>1</v>
      </c>
      <c r="G70" s="663">
        <v>9039.01</v>
      </c>
      <c r="H70" s="663">
        <v>1</v>
      </c>
      <c r="I70" s="663">
        <v>9039.01</v>
      </c>
      <c r="J70" s="663">
        <v>1</v>
      </c>
      <c r="K70" s="663">
        <v>9254</v>
      </c>
      <c r="L70" s="663">
        <v>1.0237846843846836</v>
      </c>
      <c r="M70" s="663">
        <v>9254</v>
      </c>
      <c r="N70" s="663"/>
      <c r="O70" s="663"/>
      <c r="P70" s="676"/>
      <c r="Q70" s="664"/>
    </row>
    <row r="71" spans="1:17" ht="14.4" customHeight="1" x14ac:dyDescent="0.3">
      <c r="A71" s="659" t="s">
        <v>559</v>
      </c>
      <c r="B71" s="660" t="s">
        <v>3433</v>
      </c>
      <c r="C71" s="660" t="s">
        <v>3486</v>
      </c>
      <c r="D71" s="660" t="s">
        <v>3492</v>
      </c>
      <c r="E71" s="660" t="s">
        <v>3493</v>
      </c>
      <c r="F71" s="663"/>
      <c r="G71" s="663"/>
      <c r="H71" s="663"/>
      <c r="I71" s="663"/>
      <c r="J71" s="663"/>
      <c r="K71" s="663"/>
      <c r="L71" s="663"/>
      <c r="M71" s="663"/>
      <c r="N71" s="663">
        <v>2</v>
      </c>
      <c r="O71" s="663">
        <v>18724</v>
      </c>
      <c r="P71" s="676"/>
      <c r="Q71" s="664">
        <v>9362</v>
      </c>
    </row>
    <row r="72" spans="1:17" ht="14.4" customHeight="1" x14ac:dyDescent="0.3">
      <c r="A72" s="659" t="s">
        <v>559</v>
      </c>
      <c r="B72" s="660" t="s">
        <v>3433</v>
      </c>
      <c r="C72" s="660" t="s">
        <v>3486</v>
      </c>
      <c r="D72" s="660" t="s">
        <v>3494</v>
      </c>
      <c r="E72" s="660" t="s">
        <v>3206</v>
      </c>
      <c r="F72" s="663">
        <v>12</v>
      </c>
      <c r="G72" s="663">
        <v>9362.01</v>
      </c>
      <c r="H72" s="663">
        <v>1</v>
      </c>
      <c r="I72" s="663">
        <v>780.16750000000002</v>
      </c>
      <c r="J72" s="663">
        <v>13</v>
      </c>
      <c r="K72" s="663">
        <v>10648</v>
      </c>
      <c r="L72" s="663">
        <v>1.1373625962800724</v>
      </c>
      <c r="M72" s="663">
        <v>819.07692307692309</v>
      </c>
      <c r="N72" s="663">
        <v>5</v>
      </c>
      <c r="O72" s="663">
        <v>4599.1399999999994</v>
      </c>
      <c r="P72" s="676">
        <v>0.49125561711640975</v>
      </c>
      <c r="Q72" s="664">
        <v>919.82799999999986</v>
      </c>
    </row>
    <row r="73" spans="1:17" ht="14.4" customHeight="1" x14ac:dyDescent="0.3">
      <c r="A73" s="659" t="s">
        <v>559</v>
      </c>
      <c r="B73" s="660" t="s">
        <v>3433</v>
      </c>
      <c r="C73" s="660" t="s">
        <v>3486</v>
      </c>
      <c r="D73" s="660" t="s">
        <v>3494</v>
      </c>
      <c r="E73" s="660" t="s">
        <v>3495</v>
      </c>
      <c r="F73" s="663"/>
      <c r="G73" s="663"/>
      <c r="H73" s="663"/>
      <c r="I73" s="663"/>
      <c r="J73" s="663">
        <v>10</v>
      </c>
      <c r="K73" s="663">
        <v>8544</v>
      </c>
      <c r="L73" s="663"/>
      <c r="M73" s="663">
        <v>854.4</v>
      </c>
      <c r="N73" s="663">
        <v>0</v>
      </c>
      <c r="O73" s="663">
        <v>0</v>
      </c>
      <c r="P73" s="676"/>
      <c r="Q73" s="664"/>
    </row>
    <row r="74" spans="1:17" ht="14.4" customHeight="1" x14ac:dyDescent="0.3">
      <c r="A74" s="659" t="s">
        <v>559</v>
      </c>
      <c r="B74" s="660" t="s">
        <v>3433</v>
      </c>
      <c r="C74" s="660" t="s">
        <v>3496</v>
      </c>
      <c r="D74" s="660" t="s">
        <v>3497</v>
      </c>
      <c r="E74" s="660" t="s">
        <v>3498</v>
      </c>
      <c r="F74" s="663">
        <v>1</v>
      </c>
      <c r="G74" s="663">
        <v>1532.39</v>
      </c>
      <c r="H74" s="663">
        <v>1</v>
      </c>
      <c r="I74" s="663">
        <v>1532.39</v>
      </c>
      <c r="J74" s="663"/>
      <c r="K74" s="663"/>
      <c r="L74" s="663"/>
      <c r="M74" s="663"/>
      <c r="N74" s="663"/>
      <c r="O74" s="663"/>
      <c r="P74" s="676"/>
      <c r="Q74" s="664"/>
    </row>
    <row r="75" spans="1:17" ht="14.4" customHeight="1" x14ac:dyDescent="0.3">
      <c r="A75" s="659" t="s">
        <v>559</v>
      </c>
      <c r="B75" s="660" t="s">
        <v>3433</v>
      </c>
      <c r="C75" s="660" t="s">
        <v>3496</v>
      </c>
      <c r="D75" s="660" t="s">
        <v>3499</v>
      </c>
      <c r="E75" s="660" t="s">
        <v>3498</v>
      </c>
      <c r="F75" s="663">
        <v>1</v>
      </c>
      <c r="G75" s="663">
        <v>1554.96</v>
      </c>
      <c r="H75" s="663">
        <v>1</v>
      </c>
      <c r="I75" s="663">
        <v>1554.96</v>
      </c>
      <c r="J75" s="663"/>
      <c r="K75" s="663"/>
      <c r="L75" s="663"/>
      <c r="M75" s="663"/>
      <c r="N75" s="663"/>
      <c r="O75" s="663"/>
      <c r="P75" s="676"/>
      <c r="Q75" s="664"/>
    </row>
    <row r="76" spans="1:17" ht="14.4" customHeight="1" x14ac:dyDescent="0.3">
      <c r="A76" s="659" t="s">
        <v>559</v>
      </c>
      <c r="B76" s="660" t="s">
        <v>3433</v>
      </c>
      <c r="C76" s="660" t="s">
        <v>3496</v>
      </c>
      <c r="D76" s="660" t="s">
        <v>3500</v>
      </c>
      <c r="E76" s="660" t="s">
        <v>3501</v>
      </c>
      <c r="F76" s="663">
        <v>14</v>
      </c>
      <c r="G76" s="663">
        <v>6793.22</v>
      </c>
      <c r="H76" s="663">
        <v>1</v>
      </c>
      <c r="I76" s="663">
        <v>485.23</v>
      </c>
      <c r="J76" s="663"/>
      <c r="K76" s="663"/>
      <c r="L76" s="663"/>
      <c r="M76" s="663"/>
      <c r="N76" s="663"/>
      <c r="O76" s="663"/>
      <c r="P76" s="676"/>
      <c r="Q76" s="664"/>
    </row>
    <row r="77" spans="1:17" ht="14.4" customHeight="1" x14ac:dyDescent="0.3">
      <c r="A77" s="659" t="s">
        <v>559</v>
      </c>
      <c r="B77" s="660" t="s">
        <v>3433</v>
      </c>
      <c r="C77" s="660" t="s">
        <v>3496</v>
      </c>
      <c r="D77" s="660" t="s">
        <v>3502</v>
      </c>
      <c r="E77" s="660" t="s">
        <v>3503</v>
      </c>
      <c r="F77" s="663">
        <v>8</v>
      </c>
      <c r="G77" s="663">
        <v>36944</v>
      </c>
      <c r="H77" s="663">
        <v>1</v>
      </c>
      <c r="I77" s="663">
        <v>4618</v>
      </c>
      <c r="J77" s="663">
        <v>10</v>
      </c>
      <c r="K77" s="663">
        <v>46180</v>
      </c>
      <c r="L77" s="663">
        <v>1.25</v>
      </c>
      <c r="M77" s="663">
        <v>4618</v>
      </c>
      <c r="N77" s="663">
        <v>10</v>
      </c>
      <c r="O77" s="663">
        <v>46180</v>
      </c>
      <c r="P77" s="676">
        <v>1.25</v>
      </c>
      <c r="Q77" s="664">
        <v>4618</v>
      </c>
    </row>
    <row r="78" spans="1:17" ht="14.4" customHeight="1" x14ac:dyDescent="0.3">
      <c r="A78" s="659" t="s">
        <v>559</v>
      </c>
      <c r="B78" s="660" t="s">
        <v>3433</v>
      </c>
      <c r="C78" s="660" t="s">
        <v>3496</v>
      </c>
      <c r="D78" s="660" t="s">
        <v>3504</v>
      </c>
      <c r="E78" s="660" t="s">
        <v>3505</v>
      </c>
      <c r="F78" s="663"/>
      <c r="G78" s="663"/>
      <c r="H78" s="663"/>
      <c r="I78" s="663"/>
      <c r="J78" s="663">
        <v>2</v>
      </c>
      <c r="K78" s="663">
        <v>1113</v>
      </c>
      <c r="L78" s="663"/>
      <c r="M78" s="663">
        <v>556.5</v>
      </c>
      <c r="N78" s="663">
        <v>9</v>
      </c>
      <c r="O78" s="663">
        <v>5008.5</v>
      </c>
      <c r="P78" s="676"/>
      <c r="Q78" s="664">
        <v>556.5</v>
      </c>
    </row>
    <row r="79" spans="1:17" ht="14.4" customHeight="1" x14ac:dyDescent="0.3">
      <c r="A79" s="659" t="s">
        <v>559</v>
      </c>
      <c r="B79" s="660" t="s">
        <v>3433</v>
      </c>
      <c r="C79" s="660" t="s">
        <v>3496</v>
      </c>
      <c r="D79" s="660" t="s">
        <v>3506</v>
      </c>
      <c r="E79" s="660" t="s">
        <v>3507</v>
      </c>
      <c r="F79" s="663">
        <v>3</v>
      </c>
      <c r="G79" s="663">
        <v>407.07</v>
      </c>
      <c r="H79" s="663">
        <v>1</v>
      </c>
      <c r="I79" s="663">
        <v>135.69</v>
      </c>
      <c r="J79" s="663">
        <v>11</v>
      </c>
      <c r="K79" s="663">
        <v>1492.5900000000001</v>
      </c>
      <c r="L79" s="663">
        <v>3.666666666666667</v>
      </c>
      <c r="M79" s="663">
        <v>135.69000000000003</v>
      </c>
      <c r="N79" s="663">
        <v>7</v>
      </c>
      <c r="O79" s="663">
        <v>949.82999999999993</v>
      </c>
      <c r="P79" s="676">
        <v>2.333333333333333</v>
      </c>
      <c r="Q79" s="664">
        <v>135.69</v>
      </c>
    </row>
    <row r="80" spans="1:17" ht="14.4" customHeight="1" x14ac:dyDescent="0.3">
      <c r="A80" s="659" t="s">
        <v>559</v>
      </c>
      <c r="B80" s="660" t="s">
        <v>3433</v>
      </c>
      <c r="C80" s="660" t="s">
        <v>3496</v>
      </c>
      <c r="D80" s="660" t="s">
        <v>3508</v>
      </c>
      <c r="E80" s="660" t="s">
        <v>3507</v>
      </c>
      <c r="F80" s="663">
        <v>13</v>
      </c>
      <c r="G80" s="663">
        <v>2213.9</v>
      </c>
      <c r="H80" s="663">
        <v>1</v>
      </c>
      <c r="I80" s="663">
        <v>170.3</v>
      </c>
      <c r="J80" s="663">
        <v>22</v>
      </c>
      <c r="K80" s="663">
        <v>3746.5999999999995</v>
      </c>
      <c r="L80" s="663">
        <v>1.6923076923076921</v>
      </c>
      <c r="M80" s="663">
        <v>170.29999999999998</v>
      </c>
      <c r="N80" s="663">
        <v>13</v>
      </c>
      <c r="O80" s="663">
        <v>2213.9</v>
      </c>
      <c r="P80" s="676">
        <v>1</v>
      </c>
      <c r="Q80" s="664">
        <v>170.3</v>
      </c>
    </row>
    <row r="81" spans="1:17" ht="14.4" customHeight="1" x14ac:dyDescent="0.3">
      <c r="A81" s="659" t="s">
        <v>559</v>
      </c>
      <c r="B81" s="660" t="s">
        <v>3433</v>
      </c>
      <c r="C81" s="660" t="s">
        <v>3496</v>
      </c>
      <c r="D81" s="660" t="s">
        <v>3509</v>
      </c>
      <c r="E81" s="660" t="s">
        <v>3510</v>
      </c>
      <c r="F81" s="663"/>
      <c r="G81" s="663"/>
      <c r="H81" s="663"/>
      <c r="I81" s="663"/>
      <c r="J81" s="663">
        <v>1</v>
      </c>
      <c r="K81" s="663">
        <v>1312</v>
      </c>
      <c r="L81" s="663"/>
      <c r="M81" s="663">
        <v>1312</v>
      </c>
      <c r="N81" s="663"/>
      <c r="O81" s="663"/>
      <c r="P81" s="676"/>
      <c r="Q81" s="664"/>
    </row>
    <row r="82" spans="1:17" ht="14.4" customHeight="1" x14ac:dyDescent="0.3">
      <c r="A82" s="659" t="s">
        <v>559</v>
      </c>
      <c r="B82" s="660" t="s">
        <v>3433</v>
      </c>
      <c r="C82" s="660" t="s">
        <v>3496</v>
      </c>
      <c r="D82" s="660" t="s">
        <v>3511</v>
      </c>
      <c r="E82" s="660" t="s">
        <v>3512</v>
      </c>
      <c r="F82" s="663">
        <v>1</v>
      </c>
      <c r="G82" s="663">
        <v>58.6</v>
      </c>
      <c r="H82" s="663">
        <v>1</v>
      </c>
      <c r="I82" s="663">
        <v>58.6</v>
      </c>
      <c r="J82" s="663"/>
      <c r="K82" s="663"/>
      <c r="L82" s="663"/>
      <c r="M82" s="663"/>
      <c r="N82" s="663"/>
      <c r="O82" s="663"/>
      <c r="P82" s="676"/>
      <c r="Q82" s="664"/>
    </row>
    <row r="83" spans="1:17" ht="14.4" customHeight="1" x14ac:dyDescent="0.3">
      <c r="A83" s="659" t="s">
        <v>559</v>
      </c>
      <c r="B83" s="660" t="s">
        <v>3433</v>
      </c>
      <c r="C83" s="660" t="s">
        <v>3496</v>
      </c>
      <c r="D83" s="660" t="s">
        <v>3513</v>
      </c>
      <c r="E83" s="660" t="s">
        <v>3514</v>
      </c>
      <c r="F83" s="663">
        <v>15</v>
      </c>
      <c r="G83" s="663">
        <v>2319.9</v>
      </c>
      <c r="H83" s="663">
        <v>1</v>
      </c>
      <c r="I83" s="663">
        <v>154.66</v>
      </c>
      <c r="J83" s="663">
        <v>2</v>
      </c>
      <c r="K83" s="663">
        <v>312.98</v>
      </c>
      <c r="L83" s="663">
        <v>0.1349109875425665</v>
      </c>
      <c r="M83" s="663">
        <v>156.49</v>
      </c>
      <c r="N83" s="663">
        <v>4</v>
      </c>
      <c r="O83" s="663">
        <v>625.96</v>
      </c>
      <c r="P83" s="676">
        <v>0.269821975085133</v>
      </c>
      <c r="Q83" s="664">
        <v>156.49</v>
      </c>
    </row>
    <row r="84" spans="1:17" ht="14.4" customHeight="1" x14ac:dyDescent="0.3">
      <c r="A84" s="659" t="s">
        <v>559</v>
      </c>
      <c r="B84" s="660" t="s">
        <v>3433</v>
      </c>
      <c r="C84" s="660" t="s">
        <v>3496</v>
      </c>
      <c r="D84" s="660" t="s">
        <v>3515</v>
      </c>
      <c r="E84" s="660" t="s">
        <v>3514</v>
      </c>
      <c r="F84" s="663">
        <v>2</v>
      </c>
      <c r="G84" s="663">
        <v>682.18000000000006</v>
      </c>
      <c r="H84" s="663">
        <v>1</v>
      </c>
      <c r="I84" s="663">
        <v>341.09000000000003</v>
      </c>
      <c r="J84" s="663"/>
      <c r="K84" s="663"/>
      <c r="L84" s="663"/>
      <c r="M84" s="663"/>
      <c r="N84" s="663"/>
      <c r="O84" s="663"/>
      <c r="P84" s="676"/>
      <c r="Q84" s="664"/>
    </row>
    <row r="85" spans="1:17" ht="14.4" customHeight="1" x14ac:dyDescent="0.3">
      <c r="A85" s="659" t="s">
        <v>559</v>
      </c>
      <c r="B85" s="660" t="s">
        <v>3433</v>
      </c>
      <c r="C85" s="660" t="s">
        <v>3496</v>
      </c>
      <c r="D85" s="660" t="s">
        <v>3516</v>
      </c>
      <c r="E85" s="660" t="s">
        <v>3517</v>
      </c>
      <c r="F85" s="663">
        <v>285</v>
      </c>
      <c r="G85" s="663">
        <v>44023.200000000004</v>
      </c>
      <c r="H85" s="663">
        <v>1</v>
      </c>
      <c r="I85" s="663">
        <v>154.46736842105264</v>
      </c>
      <c r="J85" s="663">
        <v>263</v>
      </c>
      <c r="K85" s="663">
        <v>41156.869999999995</v>
      </c>
      <c r="L85" s="663">
        <v>0.93489046684475441</v>
      </c>
      <c r="M85" s="663">
        <v>156.48999999999998</v>
      </c>
      <c r="N85" s="663">
        <v>194</v>
      </c>
      <c r="O85" s="663">
        <v>30359.059999999998</v>
      </c>
      <c r="P85" s="676">
        <v>0.68961502117065532</v>
      </c>
      <c r="Q85" s="664">
        <v>156.48999999999998</v>
      </c>
    </row>
    <row r="86" spans="1:17" ht="14.4" customHeight="1" x14ac:dyDescent="0.3">
      <c r="A86" s="659" t="s">
        <v>559</v>
      </c>
      <c r="B86" s="660" t="s">
        <v>3433</v>
      </c>
      <c r="C86" s="660" t="s">
        <v>3496</v>
      </c>
      <c r="D86" s="660" t="s">
        <v>3518</v>
      </c>
      <c r="E86" s="660" t="s">
        <v>3517</v>
      </c>
      <c r="F86" s="663">
        <v>221</v>
      </c>
      <c r="G86" s="663">
        <v>37598.039999999994</v>
      </c>
      <c r="H86" s="663">
        <v>1</v>
      </c>
      <c r="I86" s="663">
        <v>170.12687782805426</v>
      </c>
      <c r="J86" s="663">
        <v>162</v>
      </c>
      <c r="K86" s="663">
        <v>27870.48</v>
      </c>
      <c r="L86" s="663">
        <v>0.74127481113377203</v>
      </c>
      <c r="M86" s="663">
        <v>172.04</v>
      </c>
      <c r="N86" s="663">
        <v>215</v>
      </c>
      <c r="O86" s="663">
        <v>36988.6</v>
      </c>
      <c r="P86" s="676">
        <v>0.98379064440593189</v>
      </c>
      <c r="Q86" s="664">
        <v>172.04</v>
      </c>
    </row>
    <row r="87" spans="1:17" ht="14.4" customHeight="1" x14ac:dyDescent="0.3">
      <c r="A87" s="659" t="s">
        <v>559</v>
      </c>
      <c r="B87" s="660" t="s">
        <v>3433</v>
      </c>
      <c r="C87" s="660" t="s">
        <v>3496</v>
      </c>
      <c r="D87" s="660" t="s">
        <v>3519</v>
      </c>
      <c r="E87" s="660" t="s">
        <v>3517</v>
      </c>
      <c r="F87" s="663">
        <v>12</v>
      </c>
      <c r="G87" s="663">
        <v>2362.92</v>
      </c>
      <c r="H87" s="663">
        <v>1</v>
      </c>
      <c r="I87" s="663">
        <v>196.91</v>
      </c>
      <c r="J87" s="663">
        <v>23</v>
      </c>
      <c r="K87" s="663">
        <v>4528.93</v>
      </c>
      <c r="L87" s="663">
        <v>1.9166666666666667</v>
      </c>
      <c r="M87" s="663">
        <v>196.91000000000003</v>
      </c>
      <c r="N87" s="663">
        <v>38</v>
      </c>
      <c r="O87" s="663">
        <v>7482.58</v>
      </c>
      <c r="P87" s="676">
        <v>3.1666666666666665</v>
      </c>
      <c r="Q87" s="664">
        <v>196.91</v>
      </c>
    </row>
    <row r="88" spans="1:17" ht="14.4" customHeight="1" x14ac:dyDescent="0.3">
      <c r="A88" s="659" t="s">
        <v>559</v>
      </c>
      <c r="B88" s="660" t="s">
        <v>3433</v>
      </c>
      <c r="C88" s="660" t="s">
        <v>3496</v>
      </c>
      <c r="D88" s="660" t="s">
        <v>3520</v>
      </c>
      <c r="E88" s="660" t="s">
        <v>3517</v>
      </c>
      <c r="F88" s="663">
        <v>3</v>
      </c>
      <c r="G88" s="663">
        <v>916.98</v>
      </c>
      <c r="H88" s="663">
        <v>1</v>
      </c>
      <c r="I88" s="663">
        <v>305.66000000000003</v>
      </c>
      <c r="J88" s="663">
        <v>1</v>
      </c>
      <c r="K88" s="663">
        <v>312.98</v>
      </c>
      <c r="L88" s="663">
        <v>0.34131605923793323</v>
      </c>
      <c r="M88" s="663">
        <v>312.98</v>
      </c>
      <c r="N88" s="663">
        <v>5</v>
      </c>
      <c r="O88" s="663">
        <v>1564.9</v>
      </c>
      <c r="P88" s="676">
        <v>1.7065802961896661</v>
      </c>
      <c r="Q88" s="664">
        <v>312.98</v>
      </c>
    </row>
    <row r="89" spans="1:17" ht="14.4" customHeight="1" x14ac:dyDescent="0.3">
      <c r="A89" s="659" t="s">
        <v>559</v>
      </c>
      <c r="B89" s="660" t="s">
        <v>3433</v>
      </c>
      <c r="C89" s="660" t="s">
        <v>3496</v>
      </c>
      <c r="D89" s="660" t="s">
        <v>3521</v>
      </c>
      <c r="E89" s="660" t="s">
        <v>3517</v>
      </c>
      <c r="F89" s="663">
        <v>6</v>
      </c>
      <c r="G89" s="663">
        <v>1833.96</v>
      </c>
      <c r="H89" s="663">
        <v>1</v>
      </c>
      <c r="I89" s="663">
        <v>305.66000000000003</v>
      </c>
      <c r="J89" s="663">
        <v>25</v>
      </c>
      <c r="K89" s="663">
        <v>7824.5</v>
      </c>
      <c r="L89" s="663">
        <v>4.2664507404741654</v>
      </c>
      <c r="M89" s="663">
        <v>312.98</v>
      </c>
      <c r="N89" s="663">
        <v>5</v>
      </c>
      <c r="O89" s="663">
        <v>1564.9</v>
      </c>
      <c r="P89" s="676">
        <v>0.85329014809483306</v>
      </c>
      <c r="Q89" s="664">
        <v>312.98</v>
      </c>
    </row>
    <row r="90" spans="1:17" ht="14.4" customHeight="1" x14ac:dyDescent="0.3">
      <c r="A90" s="659" t="s">
        <v>559</v>
      </c>
      <c r="B90" s="660" t="s">
        <v>3433</v>
      </c>
      <c r="C90" s="660" t="s">
        <v>3496</v>
      </c>
      <c r="D90" s="660" t="s">
        <v>3522</v>
      </c>
      <c r="E90" s="660" t="s">
        <v>3517</v>
      </c>
      <c r="F90" s="663">
        <v>73</v>
      </c>
      <c r="G90" s="663">
        <v>27123.48</v>
      </c>
      <c r="H90" s="663">
        <v>1</v>
      </c>
      <c r="I90" s="663">
        <v>371.55452054794517</v>
      </c>
      <c r="J90" s="663">
        <v>50</v>
      </c>
      <c r="K90" s="663">
        <v>18758</v>
      </c>
      <c r="L90" s="663">
        <v>0.69157792436663734</v>
      </c>
      <c r="M90" s="663">
        <v>375.16</v>
      </c>
      <c r="N90" s="663">
        <v>68</v>
      </c>
      <c r="O90" s="663">
        <v>25510.879999999997</v>
      </c>
      <c r="P90" s="676">
        <v>0.94054597713862664</v>
      </c>
      <c r="Q90" s="664">
        <v>375.15999999999997</v>
      </c>
    </row>
    <row r="91" spans="1:17" ht="14.4" customHeight="1" x14ac:dyDescent="0.3">
      <c r="A91" s="659" t="s">
        <v>559</v>
      </c>
      <c r="B91" s="660" t="s">
        <v>3433</v>
      </c>
      <c r="C91" s="660" t="s">
        <v>3496</v>
      </c>
      <c r="D91" s="660" t="s">
        <v>3523</v>
      </c>
      <c r="E91" s="660" t="s">
        <v>3517</v>
      </c>
      <c r="F91" s="663">
        <v>16</v>
      </c>
      <c r="G91" s="663">
        <v>6610.9000000000005</v>
      </c>
      <c r="H91" s="663">
        <v>1</v>
      </c>
      <c r="I91" s="663">
        <v>413.18125000000003</v>
      </c>
      <c r="J91" s="663">
        <v>16</v>
      </c>
      <c r="K91" s="663">
        <v>6699.0399999999991</v>
      </c>
      <c r="L91" s="663">
        <v>1.0133325265848823</v>
      </c>
      <c r="M91" s="663">
        <v>418.68999999999994</v>
      </c>
      <c r="N91" s="663">
        <v>11</v>
      </c>
      <c r="O91" s="663">
        <v>4605.59</v>
      </c>
      <c r="P91" s="676">
        <v>0.69666611202710671</v>
      </c>
      <c r="Q91" s="664">
        <v>418.69</v>
      </c>
    </row>
    <row r="92" spans="1:17" ht="14.4" customHeight="1" x14ac:dyDescent="0.3">
      <c r="A92" s="659" t="s">
        <v>559</v>
      </c>
      <c r="B92" s="660" t="s">
        <v>3433</v>
      </c>
      <c r="C92" s="660" t="s">
        <v>3496</v>
      </c>
      <c r="D92" s="660" t="s">
        <v>3524</v>
      </c>
      <c r="E92" s="660" t="s">
        <v>3517</v>
      </c>
      <c r="F92" s="663">
        <v>9</v>
      </c>
      <c r="G92" s="663">
        <v>4737.3600000000006</v>
      </c>
      <c r="H92" s="663">
        <v>1</v>
      </c>
      <c r="I92" s="663">
        <v>526.37333333333345</v>
      </c>
      <c r="J92" s="663">
        <v>4</v>
      </c>
      <c r="K92" s="663">
        <v>2147.36</v>
      </c>
      <c r="L92" s="663">
        <v>0.45328199672391373</v>
      </c>
      <c r="M92" s="663">
        <v>536.84</v>
      </c>
      <c r="N92" s="663">
        <v>2</v>
      </c>
      <c r="O92" s="663">
        <v>1073.68</v>
      </c>
      <c r="P92" s="676">
        <v>0.22664099836195686</v>
      </c>
      <c r="Q92" s="664">
        <v>536.84</v>
      </c>
    </row>
    <row r="93" spans="1:17" ht="14.4" customHeight="1" x14ac:dyDescent="0.3">
      <c r="A93" s="659" t="s">
        <v>559</v>
      </c>
      <c r="B93" s="660" t="s">
        <v>3433</v>
      </c>
      <c r="C93" s="660" t="s">
        <v>3496</v>
      </c>
      <c r="D93" s="660" t="s">
        <v>3525</v>
      </c>
      <c r="E93" s="660" t="s">
        <v>3517</v>
      </c>
      <c r="F93" s="663">
        <v>3</v>
      </c>
      <c r="G93" s="663">
        <v>1252.9499999999998</v>
      </c>
      <c r="H93" s="663">
        <v>1</v>
      </c>
      <c r="I93" s="663">
        <v>417.64999999999992</v>
      </c>
      <c r="J93" s="663">
        <v>2</v>
      </c>
      <c r="K93" s="663">
        <v>835.3</v>
      </c>
      <c r="L93" s="663">
        <v>0.66666666666666674</v>
      </c>
      <c r="M93" s="663">
        <v>417.65</v>
      </c>
      <c r="N93" s="663"/>
      <c r="O93" s="663"/>
      <c r="P93" s="676"/>
      <c r="Q93" s="664"/>
    </row>
    <row r="94" spans="1:17" ht="14.4" customHeight="1" x14ac:dyDescent="0.3">
      <c r="A94" s="659" t="s">
        <v>559</v>
      </c>
      <c r="B94" s="660" t="s">
        <v>3433</v>
      </c>
      <c r="C94" s="660" t="s">
        <v>3496</v>
      </c>
      <c r="D94" s="660" t="s">
        <v>3526</v>
      </c>
      <c r="E94" s="660" t="s">
        <v>3517</v>
      </c>
      <c r="F94" s="663">
        <v>6</v>
      </c>
      <c r="G94" s="663">
        <v>3060.66</v>
      </c>
      <c r="H94" s="663">
        <v>1</v>
      </c>
      <c r="I94" s="663">
        <v>510.10999999999996</v>
      </c>
      <c r="J94" s="663">
        <v>12</v>
      </c>
      <c r="K94" s="663">
        <v>6230.64</v>
      </c>
      <c r="L94" s="663">
        <v>2.0357177863598048</v>
      </c>
      <c r="M94" s="663">
        <v>519.22</v>
      </c>
      <c r="N94" s="663">
        <v>4</v>
      </c>
      <c r="O94" s="663">
        <v>2076.88</v>
      </c>
      <c r="P94" s="676">
        <v>0.67857259545326831</v>
      </c>
      <c r="Q94" s="664">
        <v>519.22</v>
      </c>
    </row>
    <row r="95" spans="1:17" ht="14.4" customHeight="1" x14ac:dyDescent="0.3">
      <c r="A95" s="659" t="s">
        <v>559</v>
      </c>
      <c r="B95" s="660" t="s">
        <v>3433</v>
      </c>
      <c r="C95" s="660" t="s">
        <v>3496</v>
      </c>
      <c r="D95" s="660" t="s">
        <v>3527</v>
      </c>
      <c r="E95" s="660" t="s">
        <v>3517</v>
      </c>
      <c r="F95" s="663">
        <v>1</v>
      </c>
      <c r="G95" s="663">
        <v>555.49</v>
      </c>
      <c r="H95" s="663">
        <v>1</v>
      </c>
      <c r="I95" s="663">
        <v>555.49</v>
      </c>
      <c r="J95" s="663"/>
      <c r="K95" s="663"/>
      <c r="L95" s="663"/>
      <c r="M95" s="663"/>
      <c r="N95" s="663"/>
      <c r="O95" s="663"/>
      <c r="P95" s="676"/>
      <c r="Q95" s="664"/>
    </row>
    <row r="96" spans="1:17" ht="14.4" customHeight="1" x14ac:dyDescent="0.3">
      <c r="A96" s="659" t="s">
        <v>559</v>
      </c>
      <c r="B96" s="660" t="s">
        <v>3433</v>
      </c>
      <c r="C96" s="660" t="s">
        <v>3496</v>
      </c>
      <c r="D96" s="660" t="s">
        <v>3528</v>
      </c>
      <c r="E96" s="660" t="s">
        <v>3529</v>
      </c>
      <c r="F96" s="663">
        <v>13</v>
      </c>
      <c r="G96" s="663">
        <v>2212.3599999999997</v>
      </c>
      <c r="H96" s="663">
        <v>1</v>
      </c>
      <c r="I96" s="663">
        <v>170.18153846153842</v>
      </c>
      <c r="J96" s="663">
        <v>20</v>
      </c>
      <c r="K96" s="663">
        <v>3440.8</v>
      </c>
      <c r="L96" s="663">
        <v>1.5552622538827319</v>
      </c>
      <c r="M96" s="663">
        <v>172.04000000000002</v>
      </c>
      <c r="N96" s="663">
        <v>17</v>
      </c>
      <c r="O96" s="663">
        <v>2924.6800000000003</v>
      </c>
      <c r="P96" s="676">
        <v>1.3219729158003222</v>
      </c>
      <c r="Q96" s="664">
        <v>172.04000000000002</v>
      </c>
    </row>
    <row r="97" spans="1:17" ht="14.4" customHeight="1" x14ac:dyDescent="0.3">
      <c r="A97" s="659" t="s">
        <v>559</v>
      </c>
      <c r="B97" s="660" t="s">
        <v>3433</v>
      </c>
      <c r="C97" s="660" t="s">
        <v>3496</v>
      </c>
      <c r="D97" s="660" t="s">
        <v>3530</v>
      </c>
      <c r="E97" s="660" t="s">
        <v>3529</v>
      </c>
      <c r="F97" s="663">
        <v>2</v>
      </c>
      <c r="G97" s="663">
        <v>380</v>
      </c>
      <c r="H97" s="663">
        <v>1</v>
      </c>
      <c r="I97" s="663">
        <v>190</v>
      </c>
      <c r="J97" s="663"/>
      <c r="K97" s="663"/>
      <c r="L97" s="663"/>
      <c r="M97" s="663"/>
      <c r="N97" s="663">
        <v>7</v>
      </c>
      <c r="O97" s="663">
        <v>1378.37</v>
      </c>
      <c r="P97" s="676">
        <v>3.6272894736842103</v>
      </c>
      <c r="Q97" s="664">
        <v>196.91</v>
      </c>
    </row>
    <row r="98" spans="1:17" ht="14.4" customHeight="1" x14ac:dyDescent="0.3">
      <c r="A98" s="659" t="s">
        <v>559</v>
      </c>
      <c r="B98" s="660" t="s">
        <v>3433</v>
      </c>
      <c r="C98" s="660" t="s">
        <v>3496</v>
      </c>
      <c r="D98" s="660" t="s">
        <v>3531</v>
      </c>
      <c r="E98" s="660" t="s">
        <v>3529</v>
      </c>
      <c r="F98" s="663">
        <v>2</v>
      </c>
      <c r="G98" s="663">
        <v>4657.16</v>
      </c>
      <c r="H98" s="663">
        <v>1</v>
      </c>
      <c r="I98" s="663">
        <v>2328.58</v>
      </c>
      <c r="J98" s="663"/>
      <c r="K98" s="663"/>
      <c r="L98" s="663"/>
      <c r="M98" s="663"/>
      <c r="N98" s="663">
        <v>2</v>
      </c>
      <c r="O98" s="663">
        <v>4740.32</v>
      </c>
      <c r="P98" s="676">
        <v>1.0178563759888</v>
      </c>
      <c r="Q98" s="664">
        <v>2370.16</v>
      </c>
    </row>
    <row r="99" spans="1:17" ht="14.4" customHeight="1" x14ac:dyDescent="0.3">
      <c r="A99" s="659" t="s">
        <v>559</v>
      </c>
      <c r="B99" s="660" t="s">
        <v>3433</v>
      </c>
      <c r="C99" s="660" t="s">
        <v>3496</v>
      </c>
      <c r="D99" s="660" t="s">
        <v>3532</v>
      </c>
      <c r="E99" s="660" t="s">
        <v>3533</v>
      </c>
      <c r="F99" s="663">
        <v>9</v>
      </c>
      <c r="G99" s="663">
        <v>4048.02</v>
      </c>
      <c r="H99" s="663">
        <v>1</v>
      </c>
      <c r="I99" s="663">
        <v>449.78</v>
      </c>
      <c r="J99" s="663"/>
      <c r="K99" s="663"/>
      <c r="L99" s="663"/>
      <c r="M99" s="663"/>
      <c r="N99" s="663"/>
      <c r="O99" s="663"/>
      <c r="P99" s="676"/>
      <c r="Q99" s="664"/>
    </row>
    <row r="100" spans="1:17" ht="14.4" customHeight="1" x14ac:dyDescent="0.3">
      <c r="A100" s="659" t="s">
        <v>559</v>
      </c>
      <c r="B100" s="660" t="s">
        <v>3433</v>
      </c>
      <c r="C100" s="660" t="s">
        <v>3496</v>
      </c>
      <c r="D100" s="660" t="s">
        <v>3534</v>
      </c>
      <c r="E100" s="660" t="s">
        <v>3533</v>
      </c>
      <c r="F100" s="663">
        <v>7</v>
      </c>
      <c r="G100" s="663">
        <v>9996.77</v>
      </c>
      <c r="H100" s="663">
        <v>1</v>
      </c>
      <c r="I100" s="663">
        <v>1428.1100000000001</v>
      </c>
      <c r="J100" s="663"/>
      <c r="K100" s="663"/>
      <c r="L100" s="663"/>
      <c r="M100" s="663"/>
      <c r="N100" s="663">
        <v>14</v>
      </c>
      <c r="O100" s="663">
        <v>19993.54</v>
      </c>
      <c r="P100" s="676">
        <v>2</v>
      </c>
      <c r="Q100" s="664">
        <v>1428.1100000000001</v>
      </c>
    </row>
    <row r="101" spans="1:17" ht="14.4" customHeight="1" x14ac:dyDescent="0.3">
      <c r="A101" s="659" t="s">
        <v>559</v>
      </c>
      <c r="B101" s="660" t="s">
        <v>3433</v>
      </c>
      <c r="C101" s="660" t="s">
        <v>3496</v>
      </c>
      <c r="D101" s="660" t="s">
        <v>3535</v>
      </c>
      <c r="E101" s="660" t="s">
        <v>3533</v>
      </c>
      <c r="F101" s="663">
        <v>12</v>
      </c>
      <c r="G101" s="663">
        <v>21888</v>
      </c>
      <c r="H101" s="663">
        <v>1</v>
      </c>
      <c r="I101" s="663">
        <v>1824</v>
      </c>
      <c r="J101" s="663"/>
      <c r="K101" s="663"/>
      <c r="L101" s="663"/>
      <c r="M101" s="663"/>
      <c r="N101" s="663">
        <v>9</v>
      </c>
      <c r="O101" s="663">
        <v>16416</v>
      </c>
      <c r="P101" s="676">
        <v>0.75</v>
      </c>
      <c r="Q101" s="664">
        <v>1824</v>
      </c>
    </row>
    <row r="102" spans="1:17" ht="14.4" customHeight="1" x14ac:dyDescent="0.3">
      <c r="A102" s="659" t="s">
        <v>559</v>
      </c>
      <c r="B102" s="660" t="s">
        <v>3433</v>
      </c>
      <c r="C102" s="660" t="s">
        <v>3496</v>
      </c>
      <c r="D102" s="660" t="s">
        <v>3536</v>
      </c>
      <c r="E102" s="660" t="s">
        <v>3537</v>
      </c>
      <c r="F102" s="663">
        <v>1</v>
      </c>
      <c r="G102" s="663">
        <v>11414.51</v>
      </c>
      <c r="H102" s="663">
        <v>1</v>
      </c>
      <c r="I102" s="663">
        <v>11414.51</v>
      </c>
      <c r="J102" s="663"/>
      <c r="K102" s="663"/>
      <c r="L102" s="663"/>
      <c r="M102" s="663"/>
      <c r="N102" s="663">
        <v>2</v>
      </c>
      <c r="O102" s="663">
        <v>22829.02</v>
      </c>
      <c r="P102" s="676">
        <v>2</v>
      </c>
      <c r="Q102" s="664">
        <v>11414.51</v>
      </c>
    </row>
    <row r="103" spans="1:17" ht="14.4" customHeight="1" x14ac:dyDescent="0.3">
      <c r="A103" s="659" t="s">
        <v>559</v>
      </c>
      <c r="B103" s="660" t="s">
        <v>3433</v>
      </c>
      <c r="C103" s="660" t="s">
        <v>3496</v>
      </c>
      <c r="D103" s="660" t="s">
        <v>3538</v>
      </c>
      <c r="E103" s="660" t="s">
        <v>3537</v>
      </c>
      <c r="F103" s="663">
        <v>3</v>
      </c>
      <c r="G103" s="663">
        <v>61662.600000000006</v>
      </c>
      <c r="H103" s="663">
        <v>1</v>
      </c>
      <c r="I103" s="663">
        <v>20554.2</v>
      </c>
      <c r="J103" s="663"/>
      <c r="K103" s="663"/>
      <c r="L103" s="663"/>
      <c r="M103" s="663"/>
      <c r="N103" s="663">
        <v>1</v>
      </c>
      <c r="O103" s="663">
        <v>20554.2</v>
      </c>
      <c r="P103" s="676">
        <v>0.33333333333333331</v>
      </c>
      <c r="Q103" s="664">
        <v>20554.2</v>
      </c>
    </row>
    <row r="104" spans="1:17" ht="14.4" customHeight="1" x14ac:dyDescent="0.3">
      <c r="A104" s="659" t="s">
        <v>559</v>
      </c>
      <c r="B104" s="660" t="s">
        <v>3433</v>
      </c>
      <c r="C104" s="660" t="s">
        <v>3496</v>
      </c>
      <c r="D104" s="660" t="s">
        <v>3539</v>
      </c>
      <c r="E104" s="660" t="s">
        <v>3540</v>
      </c>
      <c r="F104" s="663">
        <v>2</v>
      </c>
      <c r="G104" s="663">
        <v>18872.18</v>
      </c>
      <c r="H104" s="663">
        <v>1</v>
      </c>
      <c r="I104" s="663">
        <v>9436.09</v>
      </c>
      <c r="J104" s="663"/>
      <c r="K104" s="663"/>
      <c r="L104" s="663"/>
      <c r="M104" s="663"/>
      <c r="N104" s="663"/>
      <c r="O104" s="663"/>
      <c r="P104" s="676"/>
      <c r="Q104" s="664"/>
    </row>
    <row r="105" spans="1:17" ht="14.4" customHeight="1" x14ac:dyDescent="0.3">
      <c r="A105" s="659" t="s">
        <v>559</v>
      </c>
      <c r="B105" s="660" t="s">
        <v>3433</v>
      </c>
      <c r="C105" s="660" t="s">
        <v>3496</v>
      </c>
      <c r="D105" s="660" t="s">
        <v>3541</v>
      </c>
      <c r="E105" s="660" t="s">
        <v>3542</v>
      </c>
      <c r="F105" s="663">
        <v>2</v>
      </c>
      <c r="G105" s="663">
        <v>9064.0400000000009</v>
      </c>
      <c r="H105" s="663">
        <v>1</v>
      </c>
      <c r="I105" s="663">
        <v>4532.0200000000004</v>
      </c>
      <c r="J105" s="663"/>
      <c r="K105" s="663"/>
      <c r="L105" s="663"/>
      <c r="M105" s="663"/>
      <c r="N105" s="663"/>
      <c r="O105" s="663"/>
      <c r="P105" s="676"/>
      <c r="Q105" s="664"/>
    </row>
    <row r="106" spans="1:17" ht="14.4" customHeight="1" x14ac:dyDescent="0.3">
      <c r="A106" s="659" t="s">
        <v>559</v>
      </c>
      <c r="B106" s="660" t="s">
        <v>3433</v>
      </c>
      <c r="C106" s="660" t="s">
        <v>3496</v>
      </c>
      <c r="D106" s="660" t="s">
        <v>3543</v>
      </c>
      <c r="E106" s="660" t="s">
        <v>3542</v>
      </c>
      <c r="F106" s="663">
        <v>4</v>
      </c>
      <c r="G106" s="663">
        <v>4605.6000000000004</v>
      </c>
      <c r="H106" s="663">
        <v>1</v>
      </c>
      <c r="I106" s="663">
        <v>1151.4000000000001</v>
      </c>
      <c r="J106" s="663"/>
      <c r="K106" s="663"/>
      <c r="L106" s="663"/>
      <c r="M106" s="663"/>
      <c r="N106" s="663"/>
      <c r="O106" s="663"/>
      <c r="P106" s="676"/>
      <c r="Q106" s="664"/>
    </row>
    <row r="107" spans="1:17" ht="14.4" customHeight="1" x14ac:dyDescent="0.3">
      <c r="A107" s="659" t="s">
        <v>559</v>
      </c>
      <c r="B107" s="660" t="s">
        <v>3433</v>
      </c>
      <c r="C107" s="660" t="s">
        <v>3496</v>
      </c>
      <c r="D107" s="660" t="s">
        <v>3544</v>
      </c>
      <c r="E107" s="660" t="s">
        <v>3529</v>
      </c>
      <c r="F107" s="663"/>
      <c r="G107" s="663"/>
      <c r="H107" s="663"/>
      <c r="I107" s="663"/>
      <c r="J107" s="663">
        <v>1</v>
      </c>
      <c r="K107" s="663">
        <v>4349.62</v>
      </c>
      <c r="L107" s="663"/>
      <c r="M107" s="663">
        <v>4349.62</v>
      </c>
      <c r="N107" s="663">
        <v>1</v>
      </c>
      <c r="O107" s="663">
        <v>4349.62</v>
      </c>
      <c r="P107" s="676"/>
      <c r="Q107" s="664">
        <v>4349.62</v>
      </c>
    </row>
    <row r="108" spans="1:17" ht="14.4" customHeight="1" x14ac:dyDescent="0.3">
      <c r="A108" s="659" t="s">
        <v>559</v>
      </c>
      <c r="B108" s="660" t="s">
        <v>3433</v>
      </c>
      <c r="C108" s="660" t="s">
        <v>3496</v>
      </c>
      <c r="D108" s="660" t="s">
        <v>3545</v>
      </c>
      <c r="E108" s="660" t="s">
        <v>3546</v>
      </c>
      <c r="F108" s="663">
        <v>1</v>
      </c>
      <c r="G108" s="663">
        <v>267.38</v>
      </c>
      <c r="H108" s="663">
        <v>1</v>
      </c>
      <c r="I108" s="663">
        <v>267.38</v>
      </c>
      <c r="J108" s="663"/>
      <c r="K108" s="663"/>
      <c r="L108" s="663"/>
      <c r="M108" s="663"/>
      <c r="N108" s="663"/>
      <c r="O108" s="663"/>
      <c r="P108" s="676"/>
      <c r="Q108" s="664"/>
    </row>
    <row r="109" spans="1:17" ht="14.4" customHeight="1" x14ac:dyDescent="0.3">
      <c r="A109" s="659" t="s">
        <v>559</v>
      </c>
      <c r="B109" s="660" t="s">
        <v>3433</v>
      </c>
      <c r="C109" s="660" t="s">
        <v>3496</v>
      </c>
      <c r="D109" s="660" t="s">
        <v>3547</v>
      </c>
      <c r="E109" s="660" t="s">
        <v>3548</v>
      </c>
      <c r="F109" s="663"/>
      <c r="G109" s="663"/>
      <c r="H109" s="663"/>
      <c r="I109" s="663"/>
      <c r="J109" s="663">
        <v>1</v>
      </c>
      <c r="K109" s="663">
        <v>563</v>
      </c>
      <c r="L109" s="663"/>
      <c r="M109" s="663">
        <v>563</v>
      </c>
      <c r="N109" s="663">
        <v>1</v>
      </c>
      <c r="O109" s="663">
        <v>563</v>
      </c>
      <c r="P109" s="676"/>
      <c r="Q109" s="664">
        <v>563</v>
      </c>
    </row>
    <row r="110" spans="1:17" ht="14.4" customHeight="1" x14ac:dyDescent="0.3">
      <c r="A110" s="659" t="s">
        <v>559</v>
      </c>
      <c r="B110" s="660" t="s">
        <v>3433</v>
      </c>
      <c r="C110" s="660" t="s">
        <v>3496</v>
      </c>
      <c r="D110" s="660" t="s">
        <v>3549</v>
      </c>
      <c r="E110" s="660" t="s">
        <v>3529</v>
      </c>
      <c r="F110" s="663"/>
      <c r="G110" s="663"/>
      <c r="H110" s="663"/>
      <c r="I110" s="663"/>
      <c r="J110" s="663">
        <v>2</v>
      </c>
      <c r="K110" s="663">
        <v>5204.62</v>
      </c>
      <c r="L110" s="663"/>
      <c r="M110" s="663">
        <v>2602.31</v>
      </c>
      <c r="N110" s="663"/>
      <c r="O110" s="663"/>
      <c r="P110" s="676"/>
      <c r="Q110" s="664"/>
    </row>
    <row r="111" spans="1:17" ht="14.4" customHeight="1" x14ac:dyDescent="0.3">
      <c r="A111" s="659" t="s">
        <v>559</v>
      </c>
      <c r="B111" s="660" t="s">
        <v>3433</v>
      </c>
      <c r="C111" s="660" t="s">
        <v>3496</v>
      </c>
      <c r="D111" s="660" t="s">
        <v>3550</v>
      </c>
      <c r="E111" s="660" t="s">
        <v>3514</v>
      </c>
      <c r="F111" s="663">
        <v>1</v>
      </c>
      <c r="G111" s="663">
        <v>181.36</v>
      </c>
      <c r="H111" s="663">
        <v>1</v>
      </c>
      <c r="I111" s="663">
        <v>181.36</v>
      </c>
      <c r="J111" s="663">
        <v>2</v>
      </c>
      <c r="K111" s="663">
        <v>362.72</v>
      </c>
      <c r="L111" s="663">
        <v>2</v>
      </c>
      <c r="M111" s="663">
        <v>181.36</v>
      </c>
      <c r="N111" s="663"/>
      <c r="O111" s="663"/>
      <c r="P111" s="676"/>
      <c r="Q111" s="664"/>
    </row>
    <row r="112" spans="1:17" ht="14.4" customHeight="1" x14ac:dyDescent="0.3">
      <c r="A112" s="659" t="s">
        <v>559</v>
      </c>
      <c r="B112" s="660" t="s">
        <v>3433</v>
      </c>
      <c r="C112" s="660" t="s">
        <v>3496</v>
      </c>
      <c r="D112" s="660" t="s">
        <v>3551</v>
      </c>
      <c r="E112" s="660" t="s">
        <v>3514</v>
      </c>
      <c r="F112" s="663"/>
      <c r="G112" s="663"/>
      <c r="H112" s="663"/>
      <c r="I112" s="663"/>
      <c r="J112" s="663">
        <v>1</v>
      </c>
      <c r="K112" s="663">
        <v>299.51</v>
      </c>
      <c r="L112" s="663"/>
      <c r="M112" s="663">
        <v>299.51</v>
      </c>
      <c r="N112" s="663">
        <v>1</v>
      </c>
      <c r="O112" s="663">
        <v>299.51</v>
      </c>
      <c r="P112" s="676"/>
      <c r="Q112" s="664">
        <v>299.51</v>
      </c>
    </row>
    <row r="113" spans="1:17" ht="14.4" customHeight="1" x14ac:dyDescent="0.3">
      <c r="A113" s="659" t="s">
        <v>559</v>
      </c>
      <c r="B113" s="660" t="s">
        <v>3433</v>
      </c>
      <c r="C113" s="660" t="s">
        <v>3496</v>
      </c>
      <c r="D113" s="660" t="s">
        <v>3552</v>
      </c>
      <c r="E113" s="660" t="s">
        <v>3553</v>
      </c>
      <c r="F113" s="663"/>
      <c r="G113" s="663"/>
      <c r="H113" s="663"/>
      <c r="I113" s="663"/>
      <c r="J113" s="663"/>
      <c r="K113" s="663"/>
      <c r="L113" s="663"/>
      <c r="M113" s="663"/>
      <c r="N113" s="663">
        <v>2</v>
      </c>
      <c r="O113" s="663">
        <v>31114</v>
      </c>
      <c r="P113" s="676"/>
      <c r="Q113" s="664">
        <v>15557</v>
      </c>
    </row>
    <row r="114" spans="1:17" ht="14.4" customHeight="1" x14ac:dyDescent="0.3">
      <c r="A114" s="659" t="s">
        <v>559</v>
      </c>
      <c r="B114" s="660" t="s">
        <v>3433</v>
      </c>
      <c r="C114" s="660" t="s">
        <v>3496</v>
      </c>
      <c r="D114" s="660" t="s">
        <v>3554</v>
      </c>
      <c r="E114" s="660" t="s">
        <v>3517</v>
      </c>
      <c r="F114" s="663"/>
      <c r="G114" s="663"/>
      <c r="H114" s="663"/>
      <c r="I114" s="663"/>
      <c r="J114" s="663">
        <v>1</v>
      </c>
      <c r="K114" s="663">
        <v>417.65</v>
      </c>
      <c r="L114" s="663"/>
      <c r="M114" s="663">
        <v>417.65</v>
      </c>
      <c r="N114" s="663"/>
      <c r="O114" s="663"/>
      <c r="P114" s="676"/>
      <c r="Q114" s="664"/>
    </row>
    <row r="115" spans="1:17" ht="14.4" customHeight="1" x14ac:dyDescent="0.3">
      <c r="A115" s="659" t="s">
        <v>559</v>
      </c>
      <c r="B115" s="660" t="s">
        <v>3433</v>
      </c>
      <c r="C115" s="660" t="s">
        <v>3496</v>
      </c>
      <c r="D115" s="660" t="s">
        <v>3555</v>
      </c>
      <c r="E115" s="660" t="s">
        <v>3514</v>
      </c>
      <c r="F115" s="663">
        <v>8</v>
      </c>
      <c r="G115" s="663">
        <v>1575.28</v>
      </c>
      <c r="H115" s="663">
        <v>1</v>
      </c>
      <c r="I115" s="663">
        <v>196.91</v>
      </c>
      <c r="J115" s="663"/>
      <c r="K115" s="663"/>
      <c r="L115" s="663"/>
      <c r="M115" s="663"/>
      <c r="N115" s="663"/>
      <c r="O115" s="663"/>
      <c r="P115" s="676"/>
      <c r="Q115" s="664"/>
    </row>
    <row r="116" spans="1:17" ht="14.4" customHeight="1" x14ac:dyDescent="0.3">
      <c r="A116" s="659" t="s">
        <v>559</v>
      </c>
      <c r="B116" s="660" t="s">
        <v>3433</v>
      </c>
      <c r="C116" s="660" t="s">
        <v>3496</v>
      </c>
      <c r="D116" s="660" t="s">
        <v>3556</v>
      </c>
      <c r="E116" s="660" t="s">
        <v>3514</v>
      </c>
      <c r="F116" s="663">
        <v>1</v>
      </c>
      <c r="G116" s="663">
        <v>1356.6</v>
      </c>
      <c r="H116" s="663">
        <v>1</v>
      </c>
      <c r="I116" s="663">
        <v>1356.6</v>
      </c>
      <c r="J116" s="663"/>
      <c r="K116" s="663"/>
      <c r="L116" s="663"/>
      <c r="M116" s="663"/>
      <c r="N116" s="663"/>
      <c r="O116" s="663"/>
      <c r="P116" s="676"/>
      <c r="Q116" s="664"/>
    </row>
    <row r="117" spans="1:17" ht="14.4" customHeight="1" x14ac:dyDescent="0.3">
      <c r="A117" s="659" t="s">
        <v>559</v>
      </c>
      <c r="B117" s="660" t="s">
        <v>3433</v>
      </c>
      <c r="C117" s="660" t="s">
        <v>3496</v>
      </c>
      <c r="D117" s="660" t="s">
        <v>3557</v>
      </c>
      <c r="E117" s="660" t="s">
        <v>3517</v>
      </c>
      <c r="F117" s="663"/>
      <c r="G117" s="663"/>
      <c r="H117" s="663"/>
      <c r="I117" s="663"/>
      <c r="J117" s="663">
        <v>2</v>
      </c>
      <c r="K117" s="663">
        <v>315.06</v>
      </c>
      <c r="L117" s="663"/>
      <c r="M117" s="663">
        <v>157.53</v>
      </c>
      <c r="N117" s="663">
        <v>1</v>
      </c>
      <c r="O117" s="663">
        <v>157.53</v>
      </c>
      <c r="P117" s="676"/>
      <c r="Q117" s="664">
        <v>157.53</v>
      </c>
    </row>
    <row r="118" spans="1:17" ht="14.4" customHeight="1" x14ac:dyDescent="0.3">
      <c r="A118" s="659" t="s">
        <v>559</v>
      </c>
      <c r="B118" s="660" t="s">
        <v>3433</v>
      </c>
      <c r="C118" s="660" t="s">
        <v>3496</v>
      </c>
      <c r="D118" s="660" t="s">
        <v>3558</v>
      </c>
      <c r="E118" s="660" t="s">
        <v>3514</v>
      </c>
      <c r="F118" s="663">
        <v>2</v>
      </c>
      <c r="G118" s="663">
        <v>395.9</v>
      </c>
      <c r="H118" s="663">
        <v>1</v>
      </c>
      <c r="I118" s="663">
        <v>197.95</v>
      </c>
      <c r="J118" s="663"/>
      <c r="K118" s="663"/>
      <c r="L118" s="663"/>
      <c r="M118" s="663"/>
      <c r="N118" s="663"/>
      <c r="O118" s="663"/>
      <c r="P118" s="676"/>
      <c r="Q118" s="664"/>
    </row>
    <row r="119" spans="1:17" ht="14.4" customHeight="1" x14ac:dyDescent="0.3">
      <c r="A119" s="659" t="s">
        <v>559</v>
      </c>
      <c r="B119" s="660" t="s">
        <v>3433</v>
      </c>
      <c r="C119" s="660" t="s">
        <v>3496</v>
      </c>
      <c r="D119" s="660" t="s">
        <v>3559</v>
      </c>
      <c r="E119" s="660" t="s">
        <v>3514</v>
      </c>
      <c r="F119" s="663">
        <v>1</v>
      </c>
      <c r="G119" s="663">
        <v>376.2</v>
      </c>
      <c r="H119" s="663">
        <v>1</v>
      </c>
      <c r="I119" s="663">
        <v>376.2</v>
      </c>
      <c r="J119" s="663"/>
      <c r="K119" s="663"/>
      <c r="L119" s="663"/>
      <c r="M119" s="663"/>
      <c r="N119" s="663"/>
      <c r="O119" s="663"/>
      <c r="P119" s="676"/>
      <c r="Q119" s="664"/>
    </row>
    <row r="120" spans="1:17" ht="14.4" customHeight="1" x14ac:dyDescent="0.3">
      <c r="A120" s="659" t="s">
        <v>559</v>
      </c>
      <c r="B120" s="660" t="s">
        <v>3433</v>
      </c>
      <c r="C120" s="660" t="s">
        <v>3496</v>
      </c>
      <c r="D120" s="660" t="s">
        <v>3560</v>
      </c>
      <c r="E120" s="660" t="s">
        <v>3561</v>
      </c>
      <c r="F120" s="663"/>
      <c r="G120" s="663"/>
      <c r="H120" s="663"/>
      <c r="I120" s="663"/>
      <c r="J120" s="663">
        <v>0.5</v>
      </c>
      <c r="K120" s="663">
        <v>729.6</v>
      </c>
      <c r="L120" s="663"/>
      <c r="M120" s="663">
        <v>1459.2</v>
      </c>
      <c r="N120" s="663"/>
      <c r="O120" s="663"/>
      <c r="P120" s="676"/>
      <c r="Q120" s="664"/>
    </row>
    <row r="121" spans="1:17" ht="14.4" customHeight="1" x14ac:dyDescent="0.3">
      <c r="A121" s="659" t="s">
        <v>559</v>
      </c>
      <c r="B121" s="660" t="s">
        <v>3433</v>
      </c>
      <c r="C121" s="660" t="s">
        <v>3496</v>
      </c>
      <c r="D121" s="660" t="s">
        <v>3562</v>
      </c>
      <c r="E121" s="660" t="s">
        <v>3514</v>
      </c>
      <c r="F121" s="663">
        <v>1</v>
      </c>
      <c r="G121" s="663">
        <v>257.02</v>
      </c>
      <c r="H121" s="663">
        <v>1</v>
      </c>
      <c r="I121" s="663">
        <v>257.02</v>
      </c>
      <c r="J121" s="663"/>
      <c r="K121" s="663"/>
      <c r="L121" s="663"/>
      <c r="M121" s="663"/>
      <c r="N121" s="663"/>
      <c r="O121" s="663"/>
      <c r="P121" s="676"/>
      <c r="Q121" s="664"/>
    </row>
    <row r="122" spans="1:17" ht="14.4" customHeight="1" x14ac:dyDescent="0.3">
      <c r="A122" s="659" t="s">
        <v>559</v>
      </c>
      <c r="B122" s="660" t="s">
        <v>3433</v>
      </c>
      <c r="C122" s="660" t="s">
        <v>3220</v>
      </c>
      <c r="D122" s="660" t="s">
        <v>3240</v>
      </c>
      <c r="E122" s="660" t="s">
        <v>3206</v>
      </c>
      <c r="F122" s="663">
        <v>4</v>
      </c>
      <c r="G122" s="663">
        <v>4428</v>
      </c>
      <c r="H122" s="663">
        <v>1</v>
      </c>
      <c r="I122" s="663">
        <v>1107</v>
      </c>
      <c r="J122" s="663"/>
      <c r="K122" s="663"/>
      <c r="L122" s="663"/>
      <c r="M122" s="663"/>
      <c r="N122" s="663"/>
      <c r="O122" s="663"/>
      <c r="P122" s="676"/>
      <c r="Q122" s="664"/>
    </row>
    <row r="123" spans="1:17" ht="14.4" customHeight="1" x14ac:dyDescent="0.3">
      <c r="A123" s="659" t="s">
        <v>559</v>
      </c>
      <c r="B123" s="660" t="s">
        <v>3433</v>
      </c>
      <c r="C123" s="660" t="s">
        <v>3220</v>
      </c>
      <c r="D123" s="660" t="s">
        <v>3241</v>
      </c>
      <c r="E123" s="660" t="s">
        <v>3206</v>
      </c>
      <c r="F123" s="663">
        <v>1</v>
      </c>
      <c r="G123" s="663">
        <v>1008</v>
      </c>
      <c r="H123" s="663">
        <v>1</v>
      </c>
      <c r="I123" s="663">
        <v>1008</v>
      </c>
      <c r="J123" s="663"/>
      <c r="K123" s="663"/>
      <c r="L123" s="663"/>
      <c r="M123" s="663"/>
      <c r="N123" s="663"/>
      <c r="O123" s="663"/>
      <c r="P123" s="676"/>
      <c r="Q123" s="664"/>
    </row>
    <row r="124" spans="1:17" ht="14.4" customHeight="1" x14ac:dyDescent="0.3">
      <c r="A124" s="659" t="s">
        <v>559</v>
      </c>
      <c r="B124" s="660" t="s">
        <v>3433</v>
      </c>
      <c r="C124" s="660" t="s">
        <v>3220</v>
      </c>
      <c r="D124" s="660" t="s">
        <v>3242</v>
      </c>
      <c r="E124" s="660" t="s">
        <v>3206</v>
      </c>
      <c r="F124" s="663">
        <v>2</v>
      </c>
      <c r="G124" s="663">
        <v>1406</v>
      </c>
      <c r="H124" s="663">
        <v>1</v>
      </c>
      <c r="I124" s="663">
        <v>703</v>
      </c>
      <c r="J124" s="663"/>
      <c r="K124" s="663"/>
      <c r="L124" s="663"/>
      <c r="M124" s="663"/>
      <c r="N124" s="663">
        <v>2</v>
      </c>
      <c r="O124" s="663">
        <v>1406</v>
      </c>
      <c r="P124" s="676">
        <v>1</v>
      </c>
      <c r="Q124" s="664">
        <v>703</v>
      </c>
    </row>
    <row r="125" spans="1:17" ht="14.4" customHeight="1" x14ac:dyDescent="0.3">
      <c r="A125" s="659" t="s">
        <v>559</v>
      </c>
      <c r="B125" s="660" t="s">
        <v>3433</v>
      </c>
      <c r="C125" s="660" t="s">
        <v>3216</v>
      </c>
      <c r="D125" s="660" t="s">
        <v>3563</v>
      </c>
      <c r="E125" s="660" t="s">
        <v>3564</v>
      </c>
      <c r="F125" s="663">
        <v>8</v>
      </c>
      <c r="G125" s="663">
        <v>560</v>
      </c>
      <c r="H125" s="663">
        <v>1</v>
      </c>
      <c r="I125" s="663">
        <v>70</v>
      </c>
      <c r="J125" s="663">
        <v>9</v>
      </c>
      <c r="K125" s="663">
        <v>639</v>
      </c>
      <c r="L125" s="663">
        <v>1.1410714285714285</v>
      </c>
      <c r="M125" s="663">
        <v>71</v>
      </c>
      <c r="N125" s="663">
        <v>3</v>
      </c>
      <c r="O125" s="663">
        <v>215</v>
      </c>
      <c r="P125" s="676">
        <v>0.38392857142857145</v>
      </c>
      <c r="Q125" s="664">
        <v>71.666666666666671</v>
      </c>
    </row>
    <row r="126" spans="1:17" ht="14.4" customHeight="1" x14ac:dyDescent="0.3">
      <c r="A126" s="659" t="s">
        <v>559</v>
      </c>
      <c r="B126" s="660" t="s">
        <v>3433</v>
      </c>
      <c r="C126" s="660" t="s">
        <v>3216</v>
      </c>
      <c r="D126" s="660" t="s">
        <v>3565</v>
      </c>
      <c r="E126" s="660" t="s">
        <v>3566</v>
      </c>
      <c r="F126" s="663">
        <v>6</v>
      </c>
      <c r="G126" s="663">
        <v>1410</v>
      </c>
      <c r="H126" s="663">
        <v>1</v>
      </c>
      <c r="I126" s="663">
        <v>235</v>
      </c>
      <c r="J126" s="663">
        <v>1</v>
      </c>
      <c r="K126" s="663">
        <v>237</v>
      </c>
      <c r="L126" s="663">
        <v>0.16808510638297872</v>
      </c>
      <c r="M126" s="663">
        <v>237</v>
      </c>
      <c r="N126" s="663"/>
      <c r="O126" s="663"/>
      <c r="P126" s="676"/>
      <c r="Q126" s="664"/>
    </row>
    <row r="127" spans="1:17" ht="14.4" customHeight="1" x14ac:dyDescent="0.3">
      <c r="A127" s="659" t="s">
        <v>559</v>
      </c>
      <c r="B127" s="660" t="s">
        <v>3433</v>
      </c>
      <c r="C127" s="660" t="s">
        <v>3216</v>
      </c>
      <c r="D127" s="660" t="s">
        <v>3402</v>
      </c>
      <c r="E127" s="660" t="s">
        <v>3287</v>
      </c>
      <c r="F127" s="663">
        <v>172</v>
      </c>
      <c r="G127" s="663">
        <v>47296</v>
      </c>
      <c r="H127" s="663">
        <v>1</v>
      </c>
      <c r="I127" s="663">
        <v>274.97674418604652</v>
      </c>
      <c r="J127" s="663">
        <v>148</v>
      </c>
      <c r="K127" s="663">
        <v>40992</v>
      </c>
      <c r="L127" s="663">
        <v>0.8667117726657646</v>
      </c>
      <c r="M127" s="663">
        <v>276.97297297297297</v>
      </c>
      <c r="N127" s="663">
        <v>135</v>
      </c>
      <c r="O127" s="663">
        <v>37704</v>
      </c>
      <c r="P127" s="676">
        <v>0.79719215155615697</v>
      </c>
      <c r="Q127" s="664">
        <v>279.28888888888889</v>
      </c>
    </row>
    <row r="128" spans="1:17" ht="14.4" customHeight="1" x14ac:dyDescent="0.3">
      <c r="A128" s="659" t="s">
        <v>559</v>
      </c>
      <c r="B128" s="660" t="s">
        <v>3433</v>
      </c>
      <c r="C128" s="660" t="s">
        <v>3216</v>
      </c>
      <c r="D128" s="660" t="s">
        <v>3403</v>
      </c>
      <c r="E128" s="660" t="s">
        <v>3301</v>
      </c>
      <c r="F128" s="663">
        <v>314</v>
      </c>
      <c r="G128" s="663">
        <v>23550</v>
      </c>
      <c r="H128" s="663">
        <v>1</v>
      </c>
      <c r="I128" s="663">
        <v>75</v>
      </c>
      <c r="J128" s="663">
        <v>166</v>
      </c>
      <c r="K128" s="663">
        <v>12614</v>
      </c>
      <c r="L128" s="663">
        <v>0.53562632696390655</v>
      </c>
      <c r="M128" s="663">
        <v>75.98795180722891</v>
      </c>
      <c r="N128" s="663">
        <v>197</v>
      </c>
      <c r="O128" s="663">
        <v>15117</v>
      </c>
      <c r="P128" s="676">
        <v>0.64191082802547772</v>
      </c>
      <c r="Q128" s="664">
        <v>76.736040609137049</v>
      </c>
    </row>
    <row r="129" spans="1:17" ht="14.4" customHeight="1" x14ac:dyDescent="0.3">
      <c r="A129" s="659" t="s">
        <v>559</v>
      </c>
      <c r="B129" s="660" t="s">
        <v>3433</v>
      </c>
      <c r="C129" s="660" t="s">
        <v>3216</v>
      </c>
      <c r="D129" s="660" t="s">
        <v>3398</v>
      </c>
      <c r="E129" s="660" t="s">
        <v>3399</v>
      </c>
      <c r="F129" s="663">
        <v>363</v>
      </c>
      <c r="G129" s="663">
        <v>46099</v>
      </c>
      <c r="H129" s="663">
        <v>1</v>
      </c>
      <c r="I129" s="663">
        <v>126.99449035812673</v>
      </c>
      <c r="J129" s="663">
        <v>288</v>
      </c>
      <c r="K129" s="663">
        <v>36864</v>
      </c>
      <c r="L129" s="663">
        <v>0.79967027484327213</v>
      </c>
      <c r="M129" s="663">
        <v>128</v>
      </c>
      <c r="N129" s="663">
        <v>385</v>
      </c>
      <c r="O129" s="663">
        <v>49854</v>
      </c>
      <c r="P129" s="676">
        <v>1.0814551291785071</v>
      </c>
      <c r="Q129" s="664">
        <v>129.4909090909091</v>
      </c>
    </row>
    <row r="130" spans="1:17" ht="14.4" customHeight="1" x14ac:dyDescent="0.3">
      <c r="A130" s="659" t="s">
        <v>559</v>
      </c>
      <c r="B130" s="660" t="s">
        <v>3433</v>
      </c>
      <c r="C130" s="660" t="s">
        <v>3216</v>
      </c>
      <c r="D130" s="660" t="s">
        <v>3350</v>
      </c>
      <c r="E130" s="660" t="s">
        <v>3351</v>
      </c>
      <c r="F130" s="663">
        <v>365</v>
      </c>
      <c r="G130" s="663">
        <v>32485</v>
      </c>
      <c r="H130" s="663">
        <v>1</v>
      </c>
      <c r="I130" s="663">
        <v>89</v>
      </c>
      <c r="J130" s="663">
        <v>246</v>
      </c>
      <c r="K130" s="663">
        <v>22140</v>
      </c>
      <c r="L130" s="663">
        <v>0.68154532861320605</v>
      </c>
      <c r="M130" s="663">
        <v>90</v>
      </c>
      <c r="N130" s="663">
        <v>366</v>
      </c>
      <c r="O130" s="663">
        <v>33203</v>
      </c>
      <c r="P130" s="676">
        <v>1.0221025088502387</v>
      </c>
      <c r="Q130" s="664">
        <v>90.71857923497268</v>
      </c>
    </row>
    <row r="131" spans="1:17" ht="14.4" customHeight="1" x14ac:dyDescent="0.3">
      <c r="A131" s="659" t="s">
        <v>559</v>
      </c>
      <c r="B131" s="660" t="s">
        <v>3433</v>
      </c>
      <c r="C131" s="660" t="s">
        <v>3216</v>
      </c>
      <c r="D131" s="660" t="s">
        <v>3567</v>
      </c>
      <c r="E131" s="660" t="s">
        <v>3568</v>
      </c>
      <c r="F131" s="663">
        <v>20</v>
      </c>
      <c r="G131" s="663">
        <v>3040</v>
      </c>
      <c r="H131" s="663">
        <v>1</v>
      </c>
      <c r="I131" s="663">
        <v>152</v>
      </c>
      <c r="J131" s="663">
        <v>71</v>
      </c>
      <c r="K131" s="663">
        <v>10934</v>
      </c>
      <c r="L131" s="663">
        <v>3.5967105263157895</v>
      </c>
      <c r="M131" s="663">
        <v>154</v>
      </c>
      <c r="N131" s="663">
        <v>112</v>
      </c>
      <c r="O131" s="663">
        <v>17370</v>
      </c>
      <c r="P131" s="676">
        <v>5.7138157894736841</v>
      </c>
      <c r="Q131" s="664">
        <v>155.08928571428572</v>
      </c>
    </row>
    <row r="132" spans="1:17" ht="14.4" customHeight="1" x14ac:dyDescent="0.3">
      <c r="A132" s="659" t="s">
        <v>559</v>
      </c>
      <c r="B132" s="660" t="s">
        <v>3433</v>
      </c>
      <c r="C132" s="660" t="s">
        <v>3216</v>
      </c>
      <c r="D132" s="660" t="s">
        <v>3569</v>
      </c>
      <c r="E132" s="660" t="s">
        <v>3570</v>
      </c>
      <c r="F132" s="663">
        <v>310</v>
      </c>
      <c r="G132" s="663">
        <v>146320</v>
      </c>
      <c r="H132" s="663">
        <v>1</v>
      </c>
      <c r="I132" s="663">
        <v>472</v>
      </c>
      <c r="J132" s="663">
        <v>286</v>
      </c>
      <c r="K132" s="663">
        <v>136136</v>
      </c>
      <c r="L132" s="663">
        <v>0.9303991252050301</v>
      </c>
      <c r="M132" s="663">
        <v>476</v>
      </c>
      <c r="N132" s="663">
        <v>375</v>
      </c>
      <c r="O132" s="663">
        <v>180812</v>
      </c>
      <c r="P132" s="676">
        <v>1.2357299070530345</v>
      </c>
      <c r="Q132" s="664">
        <v>482.16533333333331</v>
      </c>
    </row>
    <row r="133" spans="1:17" ht="14.4" customHeight="1" x14ac:dyDescent="0.3">
      <c r="A133" s="659" t="s">
        <v>559</v>
      </c>
      <c r="B133" s="660" t="s">
        <v>3433</v>
      </c>
      <c r="C133" s="660" t="s">
        <v>3216</v>
      </c>
      <c r="D133" s="660" t="s">
        <v>3571</v>
      </c>
      <c r="E133" s="660" t="s">
        <v>3572</v>
      </c>
      <c r="F133" s="663">
        <v>207</v>
      </c>
      <c r="G133" s="663">
        <v>190854</v>
      </c>
      <c r="H133" s="663">
        <v>1</v>
      </c>
      <c r="I133" s="663">
        <v>922</v>
      </c>
      <c r="J133" s="663">
        <v>136</v>
      </c>
      <c r="K133" s="663">
        <v>126480</v>
      </c>
      <c r="L133" s="663">
        <v>0.66270552359395141</v>
      </c>
      <c r="M133" s="663">
        <v>930</v>
      </c>
      <c r="N133" s="663">
        <v>313</v>
      </c>
      <c r="O133" s="663">
        <v>294674</v>
      </c>
      <c r="P133" s="676">
        <v>1.5439760235572741</v>
      </c>
      <c r="Q133" s="664">
        <v>941.45047923322682</v>
      </c>
    </row>
    <row r="134" spans="1:17" ht="14.4" customHeight="1" x14ac:dyDescent="0.3">
      <c r="A134" s="659" t="s">
        <v>559</v>
      </c>
      <c r="B134" s="660" t="s">
        <v>3433</v>
      </c>
      <c r="C134" s="660" t="s">
        <v>3216</v>
      </c>
      <c r="D134" s="660" t="s">
        <v>3573</v>
      </c>
      <c r="E134" s="660" t="s">
        <v>3574</v>
      </c>
      <c r="F134" s="663">
        <v>420</v>
      </c>
      <c r="G134" s="663">
        <v>786652</v>
      </c>
      <c r="H134" s="663">
        <v>1</v>
      </c>
      <c r="I134" s="663">
        <v>1872.9809523809524</v>
      </c>
      <c r="J134" s="663">
        <v>197</v>
      </c>
      <c r="K134" s="663">
        <v>371148</v>
      </c>
      <c r="L134" s="663">
        <v>0.47180710148833283</v>
      </c>
      <c r="M134" s="663">
        <v>1884</v>
      </c>
      <c r="N134" s="663">
        <v>334</v>
      </c>
      <c r="O134" s="663">
        <v>634516</v>
      </c>
      <c r="P134" s="676">
        <v>0.8066031739574806</v>
      </c>
      <c r="Q134" s="664">
        <v>1899.7485029940119</v>
      </c>
    </row>
    <row r="135" spans="1:17" ht="14.4" customHeight="1" x14ac:dyDescent="0.3">
      <c r="A135" s="659" t="s">
        <v>559</v>
      </c>
      <c r="B135" s="660" t="s">
        <v>3433</v>
      </c>
      <c r="C135" s="660" t="s">
        <v>3216</v>
      </c>
      <c r="D135" s="660" t="s">
        <v>3575</v>
      </c>
      <c r="E135" s="660" t="s">
        <v>3576</v>
      </c>
      <c r="F135" s="663">
        <v>473</v>
      </c>
      <c r="G135" s="663">
        <v>36421</v>
      </c>
      <c r="H135" s="663">
        <v>1</v>
      </c>
      <c r="I135" s="663">
        <v>77</v>
      </c>
      <c r="J135" s="663">
        <v>189</v>
      </c>
      <c r="K135" s="663">
        <v>14733</v>
      </c>
      <c r="L135" s="663">
        <v>0.40451937069273219</v>
      </c>
      <c r="M135" s="663">
        <v>77.952380952380949</v>
      </c>
      <c r="N135" s="663">
        <v>177</v>
      </c>
      <c r="O135" s="663">
        <v>13952</v>
      </c>
      <c r="P135" s="676">
        <v>0.3830756980862689</v>
      </c>
      <c r="Q135" s="664">
        <v>78.824858757062145</v>
      </c>
    </row>
    <row r="136" spans="1:17" ht="14.4" customHeight="1" x14ac:dyDescent="0.3">
      <c r="A136" s="659" t="s">
        <v>559</v>
      </c>
      <c r="B136" s="660" t="s">
        <v>3433</v>
      </c>
      <c r="C136" s="660" t="s">
        <v>3216</v>
      </c>
      <c r="D136" s="660" t="s">
        <v>3577</v>
      </c>
      <c r="E136" s="660" t="s">
        <v>3578</v>
      </c>
      <c r="F136" s="663"/>
      <c r="G136" s="663"/>
      <c r="H136" s="663"/>
      <c r="I136" s="663"/>
      <c r="J136" s="663"/>
      <c r="K136" s="663"/>
      <c r="L136" s="663"/>
      <c r="M136" s="663"/>
      <c r="N136" s="663">
        <v>6</v>
      </c>
      <c r="O136" s="663">
        <v>492</v>
      </c>
      <c r="P136" s="676"/>
      <c r="Q136" s="664">
        <v>82</v>
      </c>
    </row>
    <row r="137" spans="1:17" ht="14.4" customHeight="1" x14ac:dyDescent="0.3">
      <c r="A137" s="659" t="s">
        <v>559</v>
      </c>
      <c r="B137" s="660" t="s">
        <v>3433</v>
      </c>
      <c r="C137" s="660" t="s">
        <v>3216</v>
      </c>
      <c r="D137" s="660" t="s">
        <v>3579</v>
      </c>
      <c r="E137" s="660" t="s">
        <v>3580</v>
      </c>
      <c r="F137" s="663">
        <v>3</v>
      </c>
      <c r="G137" s="663">
        <v>462</v>
      </c>
      <c r="H137" s="663">
        <v>1</v>
      </c>
      <c r="I137" s="663">
        <v>154</v>
      </c>
      <c r="J137" s="663">
        <v>3</v>
      </c>
      <c r="K137" s="663">
        <v>468</v>
      </c>
      <c r="L137" s="663">
        <v>1.0129870129870129</v>
      </c>
      <c r="M137" s="663">
        <v>156</v>
      </c>
      <c r="N137" s="663">
        <v>4</v>
      </c>
      <c r="O137" s="663">
        <v>630</v>
      </c>
      <c r="P137" s="676">
        <v>1.3636363636363635</v>
      </c>
      <c r="Q137" s="664">
        <v>157.5</v>
      </c>
    </row>
    <row r="138" spans="1:17" ht="14.4" customHeight="1" x14ac:dyDescent="0.3">
      <c r="A138" s="659" t="s">
        <v>559</v>
      </c>
      <c r="B138" s="660" t="s">
        <v>3433</v>
      </c>
      <c r="C138" s="660" t="s">
        <v>3216</v>
      </c>
      <c r="D138" s="660" t="s">
        <v>3352</v>
      </c>
      <c r="E138" s="660" t="s">
        <v>3353</v>
      </c>
      <c r="F138" s="663">
        <v>4</v>
      </c>
      <c r="G138" s="663">
        <v>5404</v>
      </c>
      <c r="H138" s="663">
        <v>1</v>
      </c>
      <c r="I138" s="663">
        <v>1351</v>
      </c>
      <c r="J138" s="663">
        <v>12</v>
      </c>
      <c r="K138" s="663">
        <v>16308</v>
      </c>
      <c r="L138" s="663">
        <v>3.0177646188008884</v>
      </c>
      <c r="M138" s="663">
        <v>1359</v>
      </c>
      <c r="N138" s="663">
        <v>22</v>
      </c>
      <c r="O138" s="663">
        <v>30150</v>
      </c>
      <c r="P138" s="676">
        <v>5.5792005921539598</v>
      </c>
      <c r="Q138" s="664">
        <v>1370.4545454545455</v>
      </c>
    </row>
    <row r="139" spans="1:17" ht="14.4" customHeight="1" x14ac:dyDescent="0.3">
      <c r="A139" s="659" t="s">
        <v>559</v>
      </c>
      <c r="B139" s="660" t="s">
        <v>3433</v>
      </c>
      <c r="C139" s="660" t="s">
        <v>3216</v>
      </c>
      <c r="D139" s="660" t="s">
        <v>3354</v>
      </c>
      <c r="E139" s="660" t="s">
        <v>3355</v>
      </c>
      <c r="F139" s="663">
        <v>2</v>
      </c>
      <c r="G139" s="663">
        <v>2014</v>
      </c>
      <c r="H139" s="663">
        <v>1</v>
      </c>
      <c r="I139" s="663">
        <v>1007</v>
      </c>
      <c r="J139" s="663">
        <v>13</v>
      </c>
      <c r="K139" s="663">
        <v>13169</v>
      </c>
      <c r="L139" s="663">
        <v>6.5387288977159876</v>
      </c>
      <c r="M139" s="663">
        <v>1013</v>
      </c>
      <c r="N139" s="663">
        <v>17</v>
      </c>
      <c r="O139" s="663">
        <v>17321</v>
      </c>
      <c r="P139" s="676">
        <v>8.6002979145978156</v>
      </c>
      <c r="Q139" s="664">
        <v>1018.8823529411765</v>
      </c>
    </row>
    <row r="140" spans="1:17" ht="14.4" customHeight="1" x14ac:dyDescent="0.3">
      <c r="A140" s="659" t="s">
        <v>559</v>
      </c>
      <c r="B140" s="660" t="s">
        <v>3433</v>
      </c>
      <c r="C140" s="660" t="s">
        <v>3216</v>
      </c>
      <c r="D140" s="660" t="s">
        <v>3356</v>
      </c>
      <c r="E140" s="660" t="s">
        <v>3357</v>
      </c>
      <c r="F140" s="663">
        <v>1</v>
      </c>
      <c r="G140" s="663">
        <v>963</v>
      </c>
      <c r="H140" s="663">
        <v>1</v>
      </c>
      <c r="I140" s="663">
        <v>963</v>
      </c>
      <c r="J140" s="663"/>
      <c r="K140" s="663"/>
      <c r="L140" s="663"/>
      <c r="M140" s="663"/>
      <c r="N140" s="663"/>
      <c r="O140" s="663"/>
      <c r="P140" s="676"/>
      <c r="Q140" s="664"/>
    </row>
    <row r="141" spans="1:17" ht="14.4" customHeight="1" x14ac:dyDescent="0.3">
      <c r="A141" s="659" t="s">
        <v>559</v>
      </c>
      <c r="B141" s="660" t="s">
        <v>3433</v>
      </c>
      <c r="C141" s="660" t="s">
        <v>3216</v>
      </c>
      <c r="D141" s="660" t="s">
        <v>3358</v>
      </c>
      <c r="E141" s="660" t="s">
        <v>3327</v>
      </c>
      <c r="F141" s="663">
        <v>10</v>
      </c>
      <c r="G141" s="663">
        <v>1960</v>
      </c>
      <c r="H141" s="663">
        <v>1</v>
      </c>
      <c r="I141" s="663">
        <v>196</v>
      </c>
      <c r="J141" s="663">
        <v>8</v>
      </c>
      <c r="K141" s="663">
        <v>1584</v>
      </c>
      <c r="L141" s="663">
        <v>0.80816326530612248</v>
      </c>
      <c r="M141" s="663">
        <v>198</v>
      </c>
      <c r="N141" s="663">
        <v>5</v>
      </c>
      <c r="O141" s="663">
        <v>999</v>
      </c>
      <c r="P141" s="676">
        <v>0.50969387755102036</v>
      </c>
      <c r="Q141" s="664">
        <v>199.8</v>
      </c>
    </row>
    <row r="142" spans="1:17" ht="14.4" customHeight="1" x14ac:dyDescent="0.3">
      <c r="A142" s="659" t="s">
        <v>559</v>
      </c>
      <c r="B142" s="660" t="s">
        <v>3433</v>
      </c>
      <c r="C142" s="660" t="s">
        <v>3216</v>
      </c>
      <c r="D142" s="660" t="s">
        <v>3395</v>
      </c>
      <c r="E142" s="660" t="s">
        <v>3396</v>
      </c>
      <c r="F142" s="663">
        <v>44</v>
      </c>
      <c r="G142" s="663">
        <v>30266</v>
      </c>
      <c r="H142" s="663">
        <v>1</v>
      </c>
      <c r="I142" s="663">
        <v>687.86363636363637</v>
      </c>
      <c r="J142" s="663">
        <v>51</v>
      </c>
      <c r="K142" s="663">
        <v>35284</v>
      </c>
      <c r="L142" s="663">
        <v>1.1657966034494152</v>
      </c>
      <c r="M142" s="663">
        <v>691.84313725490199</v>
      </c>
      <c r="N142" s="663">
        <v>55</v>
      </c>
      <c r="O142" s="663">
        <v>38388</v>
      </c>
      <c r="P142" s="676">
        <v>1.2683539285006278</v>
      </c>
      <c r="Q142" s="664">
        <v>697.9636363636364</v>
      </c>
    </row>
    <row r="143" spans="1:17" ht="14.4" customHeight="1" x14ac:dyDescent="0.3">
      <c r="A143" s="659" t="s">
        <v>559</v>
      </c>
      <c r="B143" s="660" t="s">
        <v>3433</v>
      </c>
      <c r="C143" s="660" t="s">
        <v>3216</v>
      </c>
      <c r="D143" s="660" t="s">
        <v>3581</v>
      </c>
      <c r="E143" s="660" t="s">
        <v>3582</v>
      </c>
      <c r="F143" s="663">
        <v>25</v>
      </c>
      <c r="G143" s="663">
        <v>16225</v>
      </c>
      <c r="H143" s="663">
        <v>1</v>
      </c>
      <c r="I143" s="663">
        <v>649</v>
      </c>
      <c r="J143" s="663">
        <v>10</v>
      </c>
      <c r="K143" s="663">
        <v>6540</v>
      </c>
      <c r="L143" s="663">
        <v>0.40308166409861323</v>
      </c>
      <c r="M143" s="663">
        <v>654</v>
      </c>
      <c r="N143" s="663">
        <v>9</v>
      </c>
      <c r="O143" s="663">
        <v>5936</v>
      </c>
      <c r="P143" s="676">
        <v>0.36585516178736516</v>
      </c>
      <c r="Q143" s="664">
        <v>659.55555555555554</v>
      </c>
    </row>
    <row r="144" spans="1:17" ht="14.4" customHeight="1" x14ac:dyDescent="0.3">
      <c r="A144" s="659" t="s">
        <v>559</v>
      </c>
      <c r="B144" s="660" t="s">
        <v>3433</v>
      </c>
      <c r="C144" s="660" t="s">
        <v>3216</v>
      </c>
      <c r="D144" s="660" t="s">
        <v>3583</v>
      </c>
      <c r="E144" s="660" t="s">
        <v>3584</v>
      </c>
      <c r="F144" s="663">
        <v>3</v>
      </c>
      <c r="G144" s="663">
        <v>2175</v>
      </c>
      <c r="H144" s="663">
        <v>1</v>
      </c>
      <c r="I144" s="663">
        <v>725</v>
      </c>
      <c r="J144" s="663"/>
      <c r="K144" s="663"/>
      <c r="L144" s="663"/>
      <c r="M144" s="663"/>
      <c r="N144" s="663">
        <v>5</v>
      </c>
      <c r="O144" s="663">
        <v>3677</v>
      </c>
      <c r="P144" s="676">
        <v>1.6905747126436781</v>
      </c>
      <c r="Q144" s="664">
        <v>735.4</v>
      </c>
    </row>
    <row r="145" spans="1:17" ht="14.4" customHeight="1" x14ac:dyDescent="0.3">
      <c r="A145" s="659" t="s">
        <v>559</v>
      </c>
      <c r="B145" s="660" t="s">
        <v>3433</v>
      </c>
      <c r="C145" s="660" t="s">
        <v>3216</v>
      </c>
      <c r="D145" s="660" t="s">
        <v>3585</v>
      </c>
      <c r="E145" s="660" t="s">
        <v>3586</v>
      </c>
      <c r="F145" s="663">
        <v>5</v>
      </c>
      <c r="G145" s="663">
        <v>5330</v>
      </c>
      <c r="H145" s="663">
        <v>1</v>
      </c>
      <c r="I145" s="663">
        <v>1066</v>
      </c>
      <c r="J145" s="663">
        <v>3</v>
      </c>
      <c r="K145" s="663">
        <v>3216</v>
      </c>
      <c r="L145" s="663">
        <v>0.60337711069418387</v>
      </c>
      <c r="M145" s="663">
        <v>1072</v>
      </c>
      <c r="N145" s="663">
        <v>2</v>
      </c>
      <c r="O145" s="663">
        <v>2166</v>
      </c>
      <c r="P145" s="676">
        <v>0.40637898686679175</v>
      </c>
      <c r="Q145" s="664">
        <v>1083</v>
      </c>
    </row>
    <row r="146" spans="1:17" ht="14.4" customHeight="1" x14ac:dyDescent="0.3">
      <c r="A146" s="659" t="s">
        <v>559</v>
      </c>
      <c r="B146" s="660" t="s">
        <v>3433</v>
      </c>
      <c r="C146" s="660" t="s">
        <v>3216</v>
      </c>
      <c r="D146" s="660" t="s">
        <v>3359</v>
      </c>
      <c r="E146" s="660" t="s">
        <v>3360</v>
      </c>
      <c r="F146" s="663">
        <v>94</v>
      </c>
      <c r="G146" s="663">
        <v>165158</v>
      </c>
      <c r="H146" s="663">
        <v>1</v>
      </c>
      <c r="I146" s="663">
        <v>1757</v>
      </c>
      <c r="J146" s="663">
        <v>48</v>
      </c>
      <c r="K146" s="663">
        <v>84864</v>
      </c>
      <c r="L146" s="663">
        <v>0.51383523656135333</v>
      </c>
      <c r="M146" s="663">
        <v>1768</v>
      </c>
      <c r="N146" s="663">
        <v>84</v>
      </c>
      <c r="O146" s="663">
        <v>149682</v>
      </c>
      <c r="P146" s="676">
        <v>0.90629578948643119</v>
      </c>
      <c r="Q146" s="664">
        <v>1781.9285714285713</v>
      </c>
    </row>
    <row r="147" spans="1:17" ht="14.4" customHeight="1" x14ac:dyDescent="0.3">
      <c r="A147" s="659" t="s">
        <v>559</v>
      </c>
      <c r="B147" s="660" t="s">
        <v>3433</v>
      </c>
      <c r="C147" s="660" t="s">
        <v>3216</v>
      </c>
      <c r="D147" s="660" t="s">
        <v>3587</v>
      </c>
      <c r="E147" s="660" t="s">
        <v>3588</v>
      </c>
      <c r="F147" s="663">
        <v>16</v>
      </c>
      <c r="G147" s="663">
        <v>5358</v>
      </c>
      <c r="H147" s="663">
        <v>1</v>
      </c>
      <c r="I147" s="663">
        <v>334.875</v>
      </c>
      <c r="J147" s="663">
        <v>32</v>
      </c>
      <c r="K147" s="663">
        <v>10816</v>
      </c>
      <c r="L147" s="663">
        <v>2.0186636804777902</v>
      </c>
      <c r="M147" s="663">
        <v>338</v>
      </c>
      <c r="N147" s="663">
        <v>34</v>
      </c>
      <c r="O147" s="663">
        <v>11608</v>
      </c>
      <c r="P147" s="676">
        <v>2.1664800298618889</v>
      </c>
      <c r="Q147" s="664">
        <v>341.41176470588238</v>
      </c>
    </row>
    <row r="148" spans="1:17" ht="14.4" customHeight="1" x14ac:dyDescent="0.3">
      <c r="A148" s="659" t="s">
        <v>559</v>
      </c>
      <c r="B148" s="660" t="s">
        <v>3433</v>
      </c>
      <c r="C148" s="660" t="s">
        <v>3216</v>
      </c>
      <c r="D148" s="660" t="s">
        <v>3589</v>
      </c>
      <c r="E148" s="660" t="s">
        <v>3590</v>
      </c>
      <c r="F148" s="663">
        <v>2</v>
      </c>
      <c r="G148" s="663">
        <v>686</v>
      </c>
      <c r="H148" s="663">
        <v>1</v>
      </c>
      <c r="I148" s="663">
        <v>343</v>
      </c>
      <c r="J148" s="663">
        <v>4</v>
      </c>
      <c r="K148" s="663">
        <v>1384</v>
      </c>
      <c r="L148" s="663">
        <v>2.0174927113702625</v>
      </c>
      <c r="M148" s="663">
        <v>346</v>
      </c>
      <c r="N148" s="663">
        <v>1</v>
      </c>
      <c r="O148" s="663">
        <v>346</v>
      </c>
      <c r="P148" s="676">
        <v>0.50437317784256563</v>
      </c>
      <c r="Q148" s="664">
        <v>346</v>
      </c>
    </row>
    <row r="149" spans="1:17" ht="14.4" customHeight="1" x14ac:dyDescent="0.3">
      <c r="A149" s="659" t="s">
        <v>559</v>
      </c>
      <c r="B149" s="660" t="s">
        <v>3433</v>
      </c>
      <c r="C149" s="660" t="s">
        <v>3216</v>
      </c>
      <c r="D149" s="660" t="s">
        <v>3591</v>
      </c>
      <c r="E149" s="660" t="s">
        <v>3592</v>
      </c>
      <c r="F149" s="663">
        <v>5</v>
      </c>
      <c r="G149" s="663">
        <v>4535</v>
      </c>
      <c r="H149" s="663">
        <v>1</v>
      </c>
      <c r="I149" s="663">
        <v>907</v>
      </c>
      <c r="J149" s="663">
        <v>2</v>
      </c>
      <c r="K149" s="663">
        <v>1824</v>
      </c>
      <c r="L149" s="663">
        <v>0.40220507166482911</v>
      </c>
      <c r="M149" s="663">
        <v>912</v>
      </c>
      <c r="N149" s="663">
        <v>1</v>
      </c>
      <c r="O149" s="663">
        <v>912</v>
      </c>
      <c r="P149" s="676">
        <v>0.20110253583241455</v>
      </c>
      <c r="Q149" s="664">
        <v>912</v>
      </c>
    </row>
    <row r="150" spans="1:17" ht="14.4" customHeight="1" x14ac:dyDescent="0.3">
      <c r="A150" s="659" t="s">
        <v>559</v>
      </c>
      <c r="B150" s="660" t="s">
        <v>3433</v>
      </c>
      <c r="C150" s="660" t="s">
        <v>3216</v>
      </c>
      <c r="D150" s="660" t="s">
        <v>3593</v>
      </c>
      <c r="E150" s="660" t="s">
        <v>3594</v>
      </c>
      <c r="F150" s="663">
        <v>10</v>
      </c>
      <c r="G150" s="663">
        <v>14110</v>
      </c>
      <c r="H150" s="663">
        <v>1</v>
      </c>
      <c r="I150" s="663">
        <v>1411</v>
      </c>
      <c r="J150" s="663">
        <v>7</v>
      </c>
      <c r="K150" s="663">
        <v>9940</v>
      </c>
      <c r="L150" s="663">
        <v>0.70446491849751947</v>
      </c>
      <c r="M150" s="663">
        <v>1420</v>
      </c>
      <c r="N150" s="663">
        <v>8</v>
      </c>
      <c r="O150" s="663">
        <v>11430</v>
      </c>
      <c r="P150" s="676">
        <v>0.81006378454996453</v>
      </c>
      <c r="Q150" s="664">
        <v>1428.75</v>
      </c>
    </row>
    <row r="151" spans="1:17" ht="14.4" customHeight="1" x14ac:dyDescent="0.3">
      <c r="A151" s="659" t="s">
        <v>559</v>
      </c>
      <c r="B151" s="660" t="s">
        <v>3433</v>
      </c>
      <c r="C151" s="660" t="s">
        <v>3216</v>
      </c>
      <c r="D151" s="660" t="s">
        <v>3595</v>
      </c>
      <c r="E151" s="660" t="s">
        <v>3596</v>
      </c>
      <c r="F151" s="663">
        <v>19</v>
      </c>
      <c r="G151" s="663">
        <v>27379</v>
      </c>
      <c r="H151" s="663">
        <v>1</v>
      </c>
      <c r="I151" s="663">
        <v>1441</v>
      </c>
      <c r="J151" s="663">
        <v>7</v>
      </c>
      <c r="K151" s="663">
        <v>10150</v>
      </c>
      <c r="L151" s="663">
        <v>0.3707220862704993</v>
      </c>
      <c r="M151" s="663">
        <v>1450</v>
      </c>
      <c r="N151" s="663">
        <v>16</v>
      </c>
      <c r="O151" s="663">
        <v>23312</v>
      </c>
      <c r="P151" s="676">
        <v>0.85145549508747576</v>
      </c>
      <c r="Q151" s="664">
        <v>1457</v>
      </c>
    </row>
    <row r="152" spans="1:17" ht="14.4" customHeight="1" x14ac:dyDescent="0.3">
      <c r="A152" s="659" t="s">
        <v>559</v>
      </c>
      <c r="B152" s="660" t="s">
        <v>3433</v>
      </c>
      <c r="C152" s="660" t="s">
        <v>3216</v>
      </c>
      <c r="D152" s="660" t="s">
        <v>3597</v>
      </c>
      <c r="E152" s="660" t="s">
        <v>3598</v>
      </c>
      <c r="F152" s="663">
        <v>5</v>
      </c>
      <c r="G152" s="663">
        <v>7035</v>
      </c>
      <c r="H152" s="663">
        <v>1</v>
      </c>
      <c r="I152" s="663">
        <v>1407</v>
      </c>
      <c r="J152" s="663">
        <v>2</v>
      </c>
      <c r="K152" s="663">
        <v>2832</v>
      </c>
      <c r="L152" s="663">
        <v>0.4025586353944563</v>
      </c>
      <c r="M152" s="663">
        <v>1416</v>
      </c>
      <c r="N152" s="663">
        <v>3</v>
      </c>
      <c r="O152" s="663">
        <v>4262</v>
      </c>
      <c r="P152" s="676">
        <v>0.60582800284292826</v>
      </c>
      <c r="Q152" s="664">
        <v>1420.6666666666667</v>
      </c>
    </row>
    <row r="153" spans="1:17" ht="14.4" customHeight="1" x14ac:dyDescent="0.3">
      <c r="A153" s="659" t="s">
        <v>559</v>
      </c>
      <c r="B153" s="660" t="s">
        <v>3433</v>
      </c>
      <c r="C153" s="660" t="s">
        <v>3216</v>
      </c>
      <c r="D153" s="660" t="s">
        <v>3361</v>
      </c>
      <c r="E153" s="660" t="s">
        <v>3362</v>
      </c>
      <c r="F153" s="663">
        <v>84</v>
      </c>
      <c r="G153" s="663">
        <v>29314</v>
      </c>
      <c r="H153" s="663">
        <v>1</v>
      </c>
      <c r="I153" s="663">
        <v>348.97619047619048</v>
      </c>
      <c r="J153" s="663">
        <v>46</v>
      </c>
      <c r="K153" s="663">
        <v>16146</v>
      </c>
      <c r="L153" s="663">
        <v>0.55079484205499074</v>
      </c>
      <c r="M153" s="663">
        <v>351</v>
      </c>
      <c r="N153" s="663">
        <v>53</v>
      </c>
      <c r="O153" s="663">
        <v>18735</v>
      </c>
      <c r="P153" s="676">
        <v>0.63911441631984722</v>
      </c>
      <c r="Q153" s="664">
        <v>353.49056603773585</v>
      </c>
    </row>
    <row r="154" spans="1:17" ht="14.4" customHeight="1" x14ac:dyDescent="0.3">
      <c r="A154" s="659" t="s">
        <v>559</v>
      </c>
      <c r="B154" s="660" t="s">
        <v>3433</v>
      </c>
      <c r="C154" s="660" t="s">
        <v>3216</v>
      </c>
      <c r="D154" s="660" t="s">
        <v>3363</v>
      </c>
      <c r="E154" s="660" t="s">
        <v>3364</v>
      </c>
      <c r="F154" s="663">
        <v>1</v>
      </c>
      <c r="G154" s="663">
        <v>150</v>
      </c>
      <c r="H154" s="663">
        <v>1</v>
      </c>
      <c r="I154" s="663">
        <v>150</v>
      </c>
      <c r="J154" s="663">
        <v>1</v>
      </c>
      <c r="K154" s="663">
        <v>152</v>
      </c>
      <c r="L154" s="663">
        <v>1.0133333333333334</v>
      </c>
      <c r="M154" s="663">
        <v>152</v>
      </c>
      <c r="N154" s="663"/>
      <c r="O154" s="663"/>
      <c r="P154" s="676"/>
      <c r="Q154" s="664"/>
    </row>
    <row r="155" spans="1:17" ht="14.4" customHeight="1" x14ac:dyDescent="0.3">
      <c r="A155" s="659" t="s">
        <v>559</v>
      </c>
      <c r="B155" s="660" t="s">
        <v>3433</v>
      </c>
      <c r="C155" s="660" t="s">
        <v>3216</v>
      </c>
      <c r="D155" s="660" t="s">
        <v>3599</v>
      </c>
      <c r="E155" s="660" t="s">
        <v>3600</v>
      </c>
      <c r="F155" s="663">
        <v>625</v>
      </c>
      <c r="G155" s="663">
        <v>93750</v>
      </c>
      <c r="H155" s="663">
        <v>1</v>
      </c>
      <c r="I155" s="663">
        <v>150</v>
      </c>
      <c r="J155" s="663">
        <v>482</v>
      </c>
      <c r="K155" s="663">
        <v>73264</v>
      </c>
      <c r="L155" s="663">
        <v>0.78148266666666666</v>
      </c>
      <c r="M155" s="663">
        <v>152</v>
      </c>
      <c r="N155" s="663">
        <v>580</v>
      </c>
      <c r="O155" s="663">
        <v>89092</v>
      </c>
      <c r="P155" s="676">
        <v>0.95031466666666664</v>
      </c>
      <c r="Q155" s="664">
        <v>153.60689655172413</v>
      </c>
    </row>
    <row r="156" spans="1:17" ht="14.4" customHeight="1" x14ac:dyDescent="0.3">
      <c r="A156" s="659" t="s">
        <v>559</v>
      </c>
      <c r="B156" s="660" t="s">
        <v>3433</v>
      </c>
      <c r="C156" s="660" t="s">
        <v>3216</v>
      </c>
      <c r="D156" s="660" t="s">
        <v>3601</v>
      </c>
      <c r="E156" s="660" t="s">
        <v>3602</v>
      </c>
      <c r="F156" s="663">
        <v>11</v>
      </c>
      <c r="G156" s="663">
        <v>2035</v>
      </c>
      <c r="H156" s="663">
        <v>1</v>
      </c>
      <c r="I156" s="663">
        <v>185</v>
      </c>
      <c r="J156" s="663">
        <v>21</v>
      </c>
      <c r="K156" s="663">
        <v>3885</v>
      </c>
      <c r="L156" s="663">
        <v>1.9090909090909092</v>
      </c>
      <c r="M156" s="663">
        <v>185</v>
      </c>
      <c r="N156" s="663">
        <v>9</v>
      </c>
      <c r="O156" s="663">
        <v>1689</v>
      </c>
      <c r="P156" s="676">
        <v>0.82997542997542995</v>
      </c>
      <c r="Q156" s="664">
        <v>187.66666666666666</v>
      </c>
    </row>
    <row r="157" spans="1:17" ht="14.4" customHeight="1" x14ac:dyDescent="0.3">
      <c r="A157" s="659" t="s">
        <v>559</v>
      </c>
      <c r="B157" s="660" t="s">
        <v>3433</v>
      </c>
      <c r="C157" s="660" t="s">
        <v>3216</v>
      </c>
      <c r="D157" s="660" t="s">
        <v>3603</v>
      </c>
      <c r="E157" s="660" t="s">
        <v>3604</v>
      </c>
      <c r="F157" s="663">
        <v>1</v>
      </c>
      <c r="G157" s="663">
        <v>1093</v>
      </c>
      <c r="H157" s="663">
        <v>1</v>
      </c>
      <c r="I157" s="663">
        <v>1093</v>
      </c>
      <c r="J157" s="663"/>
      <c r="K157" s="663"/>
      <c r="L157" s="663"/>
      <c r="M157" s="663"/>
      <c r="N157" s="663"/>
      <c r="O157" s="663"/>
      <c r="P157" s="676"/>
      <c r="Q157" s="664"/>
    </row>
    <row r="158" spans="1:17" ht="14.4" customHeight="1" x14ac:dyDescent="0.3">
      <c r="A158" s="659" t="s">
        <v>559</v>
      </c>
      <c r="B158" s="660" t="s">
        <v>3433</v>
      </c>
      <c r="C158" s="660" t="s">
        <v>3216</v>
      </c>
      <c r="D158" s="660" t="s">
        <v>3605</v>
      </c>
      <c r="E158" s="660" t="s">
        <v>3606</v>
      </c>
      <c r="F158" s="663"/>
      <c r="G158" s="663"/>
      <c r="H158" s="663"/>
      <c r="I158" s="663"/>
      <c r="J158" s="663">
        <v>27</v>
      </c>
      <c r="K158" s="663">
        <v>12987</v>
      </c>
      <c r="L158" s="663"/>
      <c r="M158" s="663">
        <v>481</v>
      </c>
      <c r="N158" s="663">
        <v>32</v>
      </c>
      <c r="O158" s="663">
        <v>15476</v>
      </c>
      <c r="P158" s="676"/>
      <c r="Q158" s="664">
        <v>483.625</v>
      </c>
    </row>
    <row r="159" spans="1:17" ht="14.4" customHeight="1" x14ac:dyDescent="0.3">
      <c r="A159" s="659" t="s">
        <v>559</v>
      </c>
      <c r="B159" s="660" t="s">
        <v>3433</v>
      </c>
      <c r="C159" s="660" t="s">
        <v>3216</v>
      </c>
      <c r="D159" s="660" t="s">
        <v>3607</v>
      </c>
      <c r="E159" s="660" t="s">
        <v>3608</v>
      </c>
      <c r="F159" s="663">
        <v>28</v>
      </c>
      <c r="G159" s="663">
        <v>18368</v>
      </c>
      <c r="H159" s="663">
        <v>1</v>
      </c>
      <c r="I159" s="663">
        <v>656</v>
      </c>
      <c r="J159" s="663"/>
      <c r="K159" s="663"/>
      <c r="L159" s="663"/>
      <c r="M159" s="663"/>
      <c r="N159" s="663"/>
      <c r="O159" s="663"/>
      <c r="P159" s="676"/>
      <c r="Q159" s="664"/>
    </row>
    <row r="160" spans="1:17" ht="14.4" customHeight="1" x14ac:dyDescent="0.3">
      <c r="A160" s="659" t="s">
        <v>559</v>
      </c>
      <c r="B160" s="660" t="s">
        <v>3433</v>
      </c>
      <c r="C160" s="660" t="s">
        <v>3216</v>
      </c>
      <c r="D160" s="660" t="s">
        <v>3365</v>
      </c>
      <c r="E160" s="660" t="s">
        <v>3366</v>
      </c>
      <c r="F160" s="663">
        <v>5</v>
      </c>
      <c r="G160" s="663">
        <v>4985</v>
      </c>
      <c r="H160" s="663">
        <v>1</v>
      </c>
      <c r="I160" s="663">
        <v>997</v>
      </c>
      <c r="J160" s="663">
        <v>34</v>
      </c>
      <c r="K160" s="663">
        <v>34034</v>
      </c>
      <c r="L160" s="663">
        <v>6.8272818455366098</v>
      </c>
      <c r="M160" s="663">
        <v>1001</v>
      </c>
      <c r="N160" s="663">
        <v>38</v>
      </c>
      <c r="O160" s="663">
        <v>38246</v>
      </c>
      <c r="P160" s="676">
        <v>7.6722166499498492</v>
      </c>
      <c r="Q160" s="664">
        <v>1006.4736842105264</v>
      </c>
    </row>
    <row r="161" spans="1:17" ht="14.4" customHeight="1" x14ac:dyDescent="0.3">
      <c r="A161" s="659" t="s">
        <v>559</v>
      </c>
      <c r="B161" s="660" t="s">
        <v>3433</v>
      </c>
      <c r="C161" s="660" t="s">
        <v>3216</v>
      </c>
      <c r="D161" s="660" t="s">
        <v>3367</v>
      </c>
      <c r="E161" s="660" t="s">
        <v>3368</v>
      </c>
      <c r="F161" s="663">
        <v>3</v>
      </c>
      <c r="G161" s="663">
        <v>5979</v>
      </c>
      <c r="H161" s="663">
        <v>1</v>
      </c>
      <c r="I161" s="663">
        <v>1993</v>
      </c>
      <c r="J161" s="663">
        <v>7</v>
      </c>
      <c r="K161" s="663">
        <v>14000</v>
      </c>
      <c r="L161" s="663">
        <v>2.3415286837263758</v>
      </c>
      <c r="M161" s="663">
        <v>2000</v>
      </c>
      <c r="N161" s="663">
        <v>8</v>
      </c>
      <c r="O161" s="663">
        <v>16072</v>
      </c>
      <c r="P161" s="676">
        <v>2.6880749289178794</v>
      </c>
      <c r="Q161" s="664">
        <v>2009</v>
      </c>
    </row>
    <row r="162" spans="1:17" ht="14.4" customHeight="1" x14ac:dyDescent="0.3">
      <c r="A162" s="659" t="s">
        <v>559</v>
      </c>
      <c r="B162" s="660" t="s">
        <v>3433</v>
      </c>
      <c r="C162" s="660" t="s">
        <v>3216</v>
      </c>
      <c r="D162" s="660" t="s">
        <v>3609</v>
      </c>
      <c r="E162" s="660" t="s">
        <v>3610</v>
      </c>
      <c r="F162" s="663">
        <v>1</v>
      </c>
      <c r="G162" s="663">
        <v>3578</v>
      </c>
      <c r="H162" s="663">
        <v>1</v>
      </c>
      <c r="I162" s="663">
        <v>3578</v>
      </c>
      <c r="J162" s="663"/>
      <c r="K162" s="663"/>
      <c r="L162" s="663"/>
      <c r="M162" s="663"/>
      <c r="N162" s="663"/>
      <c r="O162" s="663"/>
      <c r="P162" s="676"/>
      <c r="Q162" s="664"/>
    </row>
    <row r="163" spans="1:17" ht="14.4" customHeight="1" x14ac:dyDescent="0.3">
      <c r="A163" s="659" t="s">
        <v>559</v>
      </c>
      <c r="B163" s="660" t="s">
        <v>3433</v>
      </c>
      <c r="C163" s="660" t="s">
        <v>3216</v>
      </c>
      <c r="D163" s="660" t="s">
        <v>3611</v>
      </c>
      <c r="E163" s="660" t="s">
        <v>3612</v>
      </c>
      <c r="F163" s="663">
        <v>916</v>
      </c>
      <c r="G163" s="663">
        <v>211596</v>
      </c>
      <c r="H163" s="663">
        <v>1</v>
      </c>
      <c r="I163" s="663">
        <v>231</v>
      </c>
      <c r="J163" s="663">
        <v>813</v>
      </c>
      <c r="K163" s="663">
        <v>188615</v>
      </c>
      <c r="L163" s="663">
        <v>0.89139208680693394</v>
      </c>
      <c r="M163" s="663">
        <v>231.99876998769989</v>
      </c>
      <c r="N163" s="663">
        <v>926</v>
      </c>
      <c r="O163" s="663">
        <v>216202</v>
      </c>
      <c r="P163" s="676">
        <v>1.021767897313749</v>
      </c>
      <c r="Q163" s="664">
        <v>233.47948164146868</v>
      </c>
    </row>
    <row r="164" spans="1:17" ht="14.4" customHeight="1" x14ac:dyDescent="0.3">
      <c r="A164" s="659" t="s">
        <v>559</v>
      </c>
      <c r="B164" s="660" t="s">
        <v>3433</v>
      </c>
      <c r="C164" s="660" t="s">
        <v>3216</v>
      </c>
      <c r="D164" s="660" t="s">
        <v>3369</v>
      </c>
      <c r="E164" s="660" t="s">
        <v>3370</v>
      </c>
      <c r="F164" s="663"/>
      <c r="G164" s="663"/>
      <c r="H164" s="663"/>
      <c r="I164" s="663"/>
      <c r="J164" s="663"/>
      <c r="K164" s="663"/>
      <c r="L164" s="663"/>
      <c r="M164" s="663"/>
      <c r="N164" s="663">
        <v>1</v>
      </c>
      <c r="O164" s="663">
        <v>116</v>
      </c>
      <c r="P164" s="676"/>
      <c r="Q164" s="664">
        <v>116</v>
      </c>
    </row>
    <row r="165" spans="1:17" ht="14.4" customHeight="1" x14ac:dyDescent="0.3">
      <c r="A165" s="659" t="s">
        <v>559</v>
      </c>
      <c r="B165" s="660" t="s">
        <v>3433</v>
      </c>
      <c r="C165" s="660" t="s">
        <v>3216</v>
      </c>
      <c r="D165" s="660" t="s">
        <v>3613</v>
      </c>
      <c r="E165" s="660" t="s">
        <v>3614</v>
      </c>
      <c r="F165" s="663">
        <v>3</v>
      </c>
      <c r="G165" s="663">
        <v>6849</v>
      </c>
      <c r="H165" s="663">
        <v>1</v>
      </c>
      <c r="I165" s="663">
        <v>2283</v>
      </c>
      <c r="J165" s="663"/>
      <c r="K165" s="663"/>
      <c r="L165" s="663"/>
      <c r="M165" s="663"/>
      <c r="N165" s="663"/>
      <c r="O165" s="663"/>
      <c r="P165" s="676"/>
      <c r="Q165" s="664"/>
    </row>
    <row r="166" spans="1:17" ht="14.4" customHeight="1" x14ac:dyDescent="0.3">
      <c r="A166" s="659" t="s">
        <v>559</v>
      </c>
      <c r="B166" s="660" t="s">
        <v>3433</v>
      </c>
      <c r="C166" s="660" t="s">
        <v>3216</v>
      </c>
      <c r="D166" s="660" t="s">
        <v>3615</v>
      </c>
      <c r="E166" s="660" t="s">
        <v>3616</v>
      </c>
      <c r="F166" s="663"/>
      <c r="G166" s="663"/>
      <c r="H166" s="663"/>
      <c r="I166" s="663"/>
      <c r="J166" s="663">
        <v>4</v>
      </c>
      <c r="K166" s="663">
        <v>27276</v>
      </c>
      <c r="L166" s="663"/>
      <c r="M166" s="663">
        <v>6819</v>
      </c>
      <c r="N166" s="663">
        <v>1</v>
      </c>
      <c r="O166" s="663">
        <v>6819</v>
      </c>
      <c r="P166" s="676"/>
      <c r="Q166" s="664">
        <v>6819</v>
      </c>
    </row>
    <row r="167" spans="1:17" ht="14.4" customHeight="1" x14ac:dyDescent="0.3">
      <c r="A167" s="659" t="s">
        <v>559</v>
      </c>
      <c r="B167" s="660" t="s">
        <v>3433</v>
      </c>
      <c r="C167" s="660" t="s">
        <v>3216</v>
      </c>
      <c r="D167" s="660" t="s">
        <v>3617</v>
      </c>
      <c r="E167" s="660" t="s">
        <v>3618</v>
      </c>
      <c r="F167" s="663"/>
      <c r="G167" s="663"/>
      <c r="H167" s="663"/>
      <c r="I167" s="663"/>
      <c r="J167" s="663">
        <v>2</v>
      </c>
      <c r="K167" s="663">
        <v>10068</v>
      </c>
      <c r="L167" s="663"/>
      <c r="M167" s="663">
        <v>5034</v>
      </c>
      <c r="N167" s="663"/>
      <c r="O167" s="663"/>
      <c r="P167" s="676"/>
      <c r="Q167" s="664"/>
    </row>
    <row r="168" spans="1:17" ht="14.4" customHeight="1" x14ac:dyDescent="0.3">
      <c r="A168" s="659" t="s">
        <v>559</v>
      </c>
      <c r="B168" s="660" t="s">
        <v>3433</v>
      </c>
      <c r="C168" s="660" t="s">
        <v>3216</v>
      </c>
      <c r="D168" s="660" t="s">
        <v>3619</v>
      </c>
      <c r="E168" s="660" t="s">
        <v>3620</v>
      </c>
      <c r="F168" s="663">
        <v>8</v>
      </c>
      <c r="G168" s="663">
        <v>19872</v>
      </c>
      <c r="H168" s="663">
        <v>1</v>
      </c>
      <c r="I168" s="663">
        <v>2484</v>
      </c>
      <c r="J168" s="663">
        <v>10</v>
      </c>
      <c r="K168" s="663">
        <v>24990</v>
      </c>
      <c r="L168" s="663">
        <v>1.2575483091787441</v>
      </c>
      <c r="M168" s="663">
        <v>2499</v>
      </c>
      <c r="N168" s="663">
        <v>4</v>
      </c>
      <c r="O168" s="663">
        <v>10108</v>
      </c>
      <c r="P168" s="676">
        <v>0.50865539452495978</v>
      </c>
      <c r="Q168" s="664">
        <v>2527</v>
      </c>
    </row>
    <row r="169" spans="1:17" ht="14.4" customHeight="1" x14ac:dyDescent="0.3">
      <c r="A169" s="659" t="s">
        <v>559</v>
      </c>
      <c r="B169" s="660" t="s">
        <v>3433</v>
      </c>
      <c r="C169" s="660" t="s">
        <v>3216</v>
      </c>
      <c r="D169" s="660" t="s">
        <v>3621</v>
      </c>
      <c r="E169" s="660" t="s">
        <v>3622</v>
      </c>
      <c r="F169" s="663">
        <v>1</v>
      </c>
      <c r="G169" s="663">
        <v>5318</v>
      </c>
      <c r="H169" s="663">
        <v>1</v>
      </c>
      <c r="I169" s="663">
        <v>5318</v>
      </c>
      <c r="J169" s="663"/>
      <c r="K169" s="663"/>
      <c r="L169" s="663"/>
      <c r="M169" s="663"/>
      <c r="N169" s="663"/>
      <c r="O169" s="663"/>
      <c r="P169" s="676"/>
      <c r="Q169" s="664"/>
    </row>
    <row r="170" spans="1:17" ht="14.4" customHeight="1" x14ac:dyDescent="0.3">
      <c r="A170" s="659" t="s">
        <v>559</v>
      </c>
      <c r="B170" s="660" t="s">
        <v>3433</v>
      </c>
      <c r="C170" s="660" t="s">
        <v>3216</v>
      </c>
      <c r="D170" s="660" t="s">
        <v>3623</v>
      </c>
      <c r="E170" s="660" t="s">
        <v>3624</v>
      </c>
      <c r="F170" s="663">
        <v>1</v>
      </c>
      <c r="G170" s="663">
        <v>2451</v>
      </c>
      <c r="H170" s="663">
        <v>1</v>
      </c>
      <c r="I170" s="663">
        <v>2451</v>
      </c>
      <c r="J170" s="663"/>
      <c r="K170" s="663"/>
      <c r="L170" s="663"/>
      <c r="M170" s="663"/>
      <c r="N170" s="663">
        <v>1</v>
      </c>
      <c r="O170" s="663">
        <v>2498</v>
      </c>
      <c r="P170" s="676">
        <v>1.0191758465932272</v>
      </c>
      <c r="Q170" s="664">
        <v>2498</v>
      </c>
    </row>
    <row r="171" spans="1:17" ht="14.4" customHeight="1" x14ac:dyDescent="0.3">
      <c r="A171" s="659" t="s">
        <v>559</v>
      </c>
      <c r="B171" s="660" t="s">
        <v>3433</v>
      </c>
      <c r="C171" s="660" t="s">
        <v>3216</v>
      </c>
      <c r="D171" s="660" t="s">
        <v>3625</v>
      </c>
      <c r="E171" s="660" t="s">
        <v>3626</v>
      </c>
      <c r="F171" s="663">
        <v>6</v>
      </c>
      <c r="G171" s="663">
        <v>13896</v>
      </c>
      <c r="H171" s="663">
        <v>1</v>
      </c>
      <c r="I171" s="663">
        <v>2316</v>
      </c>
      <c r="J171" s="663">
        <v>1</v>
      </c>
      <c r="K171" s="663">
        <v>2333</v>
      </c>
      <c r="L171" s="663">
        <v>0.16789004029936672</v>
      </c>
      <c r="M171" s="663">
        <v>2333</v>
      </c>
      <c r="N171" s="663">
        <v>5</v>
      </c>
      <c r="O171" s="663">
        <v>11815</v>
      </c>
      <c r="P171" s="676">
        <v>0.85024467472653997</v>
      </c>
      <c r="Q171" s="664">
        <v>2363</v>
      </c>
    </row>
    <row r="172" spans="1:17" ht="14.4" customHeight="1" x14ac:dyDescent="0.3">
      <c r="A172" s="659" t="s">
        <v>559</v>
      </c>
      <c r="B172" s="660" t="s">
        <v>3433</v>
      </c>
      <c r="C172" s="660" t="s">
        <v>3216</v>
      </c>
      <c r="D172" s="660" t="s">
        <v>3627</v>
      </c>
      <c r="E172" s="660" t="s">
        <v>3628</v>
      </c>
      <c r="F172" s="663"/>
      <c r="G172" s="663"/>
      <c r="H172" s="663"/>
      <c r="I172" s="663"/>
      <c r="J172" s="663"/>
      <c r="K172" s="663"/>
      <c r="L172" s="663"/>
      <c r="M172" s="663"/>
      <c r="N172" s="663">
        <v>1</v>
      </c>
      <c r="O172" s="663">
        <v>5288</v>
      </c>
      <c r="P172" s="676"/>
      <c r="Q172" s="664">
        <v>5288</v>
      </c>
    </row>
    <row r="173" spans="1:17" ht="14.4" customHeight="1" x14ac:dyDescent="0.3">
      <c r="A173" s="659" t="s">
        <v>559</v>
      </c>
      <c r="B173" s="660" t="s">
        <v>3433</v>
      </c>
      <c r="C173" s="660" t="s">
        <v>3216</v>
      </c>
      <c r="D173" s="660" t="s">
        <v>3629</v>
      </c>
      <c r="E173" s="660" t="s">
        <v>3630</v>
      </c>
      <c r="F173" s="663">
        <v>2</v>
      </c>
      <c r="G173" s="663">
        <v>9782</v>
      </c>
      <c r="H173" s="663">
        <v>1</v>
      </c>
      <c r="I173" s="663">
        <v>4891</v>
      </c>
      <c r="J173" s="663"/>
      <c r="K173" s="663"/>
      <c r="L173" s="663"/>
      <c r="M173" s="663"/>
      <c r="N173" s="663">
        <v>1</v>
      </c>
      <c r="O173" s="663">
        <v>4925</v>
      </c>
      <c r="P173" s="676">
        <v>0.5034757718258025</v>
      </c>
      <c r="Q173" s="664">
        <v>4925</v>
      </c>
    </row>
    <row r="174" spans="1:17" ht="14.4" customHeight="1" x14ac:dyDescent="0.3">
      <c r="A174" s="659" t="s">
        <v>559</v>
      </c>
      <c r="B174" s="660" t="s">
        <v>3433</v>
      </c>
      <c r="C174" s="660" t="s">
        <v>3216</v>
      </c>
      <c r="D174" s="660" t="s">
        <v>3631</v>
      </c>
      <c r="E174" s="660" t="s">
        <v>3632</v>
      </c>
      <c r="F174" s="663">
        <v>23</v>
      </c>
      <c r="G174" s="663">
        <v>24702</v>
      </c>
      <c r="H174" s="663">
        <v>1</v>
      </c>
      <c r="I174" s="663">
        <v>1074</v>
      </c>
      <c r="J174" s="663">
        <v>17</v>
      </c>
      <c r="K174" s="663">
        <v>18411</v>
      </c>
      <c r="L174" s="663">
        <v>0.74532426524168083</v>
      </c>
      <c r="M174" s="663">
        <v>1083</v>
      </c>
      <c r="N174" s="663">
        <v>34</v>
      </c>
      <c r="O174" s="663">
        <v>37212</v>
      </c>
      <c r="P174" s="676">
        <v>1.5064367257711926</v>
      </c>
      <c r="Q174" s="664">
        <v>1094.4705882352941</v>
      </c>
    </row>
    <row r="175" spans="1:17" ht="14.4" customHeight="1" x14ac:dyDescent="0.3">
      <c r="A175" s="659" t="s">
        <v>559</v>
      </c>
      <c r="B175" s="660" t="s">
        <v>3433</v>
      </c>
      <c r="C175" s="660" t="s">
        <v>3216</v>
      </c>
      <c r="D175" s="660" t="s">
        <v>3633</v>
      </c>
      <c r="E175" s="660" t="s">
        <v>3634</v>
      </c>
      <c r="F175" s="663">
        <v>11</v>
      </c>
      <c r="G175" s="663">
        <v>12353</v>
      </c>
      <c r="H175" s="663">
        <v>1</v>
      </c>
      <c r="I175" s="663">
        <v>1123</v>
      </c>
      <c r="J175" s="663"/>
      <c r="K175" s="663"/>
      <c r="L175" s="663"/>
      <c r="M175" s="663"/>
      <c r="N175" s="663">
        <v>1</v>
      </c>
      <c r="O175" s="663">
        <v>1132</v>
      </c>
      <c r="P175" s="676">
        <v>9.1637658868291103E-2</v>
      </c>
      <c r="Q175" s="664">
        <v>1132</v>
      </c>
    </row>
    <row r="176" spans="1:17" ht="14.4" customHeight="1" x14ac:dyDescent="0.3">
      <c r="A176" s="659" t="s">
        <v>559</v>
      </c>
      <c r="B176" s="660" t="s">
        <v>3433</v>
      </c>
      <c r="C176" s="660" t="s">
        <v>3216</v>
      </c>
      <c r="D176" s="660" t="s">
        <v>3635</v>
      </c>
      <c r="E176" s="660" t="s">
        <v>3636</v>
      </c>
      <c r="F176" s="663">
        <v>1</v>
      </c>
      <c r="G176" s="663">
        <v>2851</v>
      </c>
      <c r="H176" s="663">
        <v>1</v>
      </c>
      <c r="I176" s="663">
        <v>2851</v>
      </c>
      <c r="J176" s="663">
        <v>1</v>
      </c>
      <c r="K176" s="663">
        <v>2870</v>
      </c>
      <c r="L176" s="663">
        <v>1.0066643283058576</v>
      </c>
      <c r="M176" s="663">
        <v>2870</v>
      </c>
      <c r="N176" s="663">
        <v>1</v>
      </c>
      <c r="O176" s="663">
        <v>2904</v>
      </c>
      <c r="P176" s="676">
        <v>1.0185899684321291</v>
      </c>
      <c r="Q176" s="664">
        <v>2904</v>
      </c>
    </row>
    <row r="177" spans="1:17" ht="14.4" customHeight="1" x14ac:dyDescent="0.3">
      <c r="A177" s="659" t="s">
        <v>559</v>
      </c>
      <c r="B177" s="660" t="s">
        <v>3433</v>
      </c>
      <c r="C177" s="660" t="s">
        <v>3216</v>
      </c>
      <c r="D177" s="660" t="s">
        <v>3637</v>
      </c>
      <c r="E177" s="660" t="s">
        <v>3638</v>
      </c>
      <c r="F177" s="663">
        <v>15</v>
      </c>
      <c r="G177" s="663">
        <v>17025</v>
      </c>
      <c r="H177" s="663">
        <v>1</v>
      </c>
      <c r="I177" s="663">
        <v>1135</v>
      </c>
      <c r="J177" s="663">
        <v>5</v>
      </c>
      <c r="K177" s="663">
        <v>5720</v>
      </c>
      <c r="L177" s="663">
        <v>0.33597650513950073</v>
      </c>
      <c r="M177" s="663">
        <v>1144</v>
      </c>
      <c r="N177" s="663">
        <v>29</v>
      </c>
      <c r="O177" s="663">
        <v>33401</v>
      </c>
      <c r="P177" s="676">
        <v>1.9618795888399412</v>
      </c>
      <c r="Q177" s="664">
        <v>1151.7586206896551</v>
      </c>
    </row>
    <row r="178" spans="1:17" ht="14.4" customHeight="1" x14ac:dyDescent="0.3">
      <c r="A178" s="659" t="s">
        <v>559</v>
      </c>
      <c r="B178" s="660" t="s">
        <v>3433</v>
      </c>
      <c r="C178" s="660" t="s">
        <v>3216</v>
      </c>
      <c r="D178" s="660" t="s">
        <v>3639</v>
      </c>
      <c r="E178" s="660" t="s">
        <v>3640</v>
      </c>
      <c r="F178" s="663"/>
      <c r="G178" s="663"/>
      <c r="H178" s="663"/>
      <c r="I178" s="663"/>
      <c r="J178" s="663">
        <v>1</v>
      </c>
      <c r="K178" s="663">
        <v>4389</v>
      </c>
      <c r="L178" s="663"/>
      <c r="M178" s="663">
        <v>4389</v>
      </c>
      <c r="N178" s="663"/>
      <c r="O178" s="663"/>
      <c r="P178" s="676"/>
      <c r="Q178" s="664"/>
    </row>
    <row r="179" spans="1:17" ht="14.4" customHeight="1" x14ac:dyDescent="0.3">
      <c r="A179" s="659" t="s">
        <v>559</v>
      </c>
      <c r="B179" s="660" t="s">
        <v>3433</v>
      </c>
      <c r="C179" s="660" t="s">
        <v>3216</v>
      </c>
      <c r="D179" s="660" t="s">
        <v>3641</v>
      </c>
      <c r="E179" s="660" t="s">
        <v>3642</v>
      </c>
      <c r="F179" s="663">
        <v>16</v>
      </c>
      <c r="G179" s="663">
        <v>10648</v>
      </c>
      <c r="H179" s="663">
        <v>1</v>
      </c>
      <c r="I179" s="663">
        <v>665.5</v>
      </c>
      <c r="J179" s="663">
        <v>33</v>
      </c>
      <c r="K179" s="663">
        <v>22164</v>
      </c>
      <c r="L179" s="663">
        <v>2.0815176558978212</v>
      </c>
      <c r="M179" s="663">
        <v>671.63636363636363</v>
      </c>
      <c r="N179" s="663">
        <v>32</v>
      </c>
      <c r="O179" s="663">
        <v>21744</v>
      </c>
      <c r="P179" s="676">
        <v>2.0420736288504884</v>
      </c>
      <c r="Q179" s="664">
        <v>679.5</v>
      </c>
    </row>
    <row r="180" spans="1:17" ht="14.4" customHeight="1" x14ac:dyDescent="0.3">
      <c r="A180" s="659" t="s">
        <v>559</v>
      </c>
      <c r="B180" s="660" t="s">
        <v>3433</v>
      </c>
      <c r="C180" s="660" t="s">
        <v>3216</v>
      </c>
      <c r="D180" s="660" t="s">
        <v>3643</v>
      </c>
      <c r="E180" s="660" t="s">
        <v>3644</v>
      </c>
      <c r="F180" s="663">
        <v>1</v>
      </c>
      <c r="G180" s="663">
        <v>4502</v>
      </c>
      <c r="H180" s="663">
        <v>1</v>
      </c>
      <c r="I180" s="663">
        <v>4502</v>
      </c>
      <c r="J180" s="663"/>
      <c r="K180" s="663"/>
      <c r="L180" s="663"/>
      <c r="M180" s="663"/>
      <c r="N180" s="663">
        <v>1</v>
      </c>
      <c r="O180" s="663">
        <v>4598</v>
      </c>
      <c r="P180" s="676">
        <v>1.0213238560639715</v>
      </c>
      <c r="Q180" s="664">
        <v>4598</v>
      </c>
    </row>
    <row r="181" spans="1:17" ht="14.4" customHeight="1" x14ac:dyDescent="0.3">
      <c r="A181" s="659" t="s">
        <v>559</v>
      </c>
      <c r="B181" s="660" t="s">
        <v>3433</v>
      </c>
      <c r="C181" s="660" t="s">
        <v>3216</v>
      </c>
      <c r="D181" s="660" t="s">
        <v>3645</v>
      </c>
      <c r="E181" s="660" t="s">
        <v>3646</v>
      </c>
      <c r="F181" s="663">
        <v>1</v>
      </c>
      <c r="G181" s="663">
        <v>1897</v>
      </c>
      <c r="H181" s="663">
        <v>1</v>
      </c>
      <c r="I181" s="663">
        <v>1897</v>
      </c>
      <c r="J181" s="663">
        <v>4</v>
      </c>
      <c r="K181" s="663">
        <v>7644</v>
      </c>
      <c r="L181" s="663">
        <v>4.0295202952029516</v>
      </c>
      <c r="M181" s="663">
        <v>1911</v>
      </c>
      <c r="N181" s="663">
        <v>5</v>
      </c>
      <c r="O181" s="663">
        <v>9605</v>
      </c>
      <c r="P181" s="676">
        <v>5.0632577754348969</v>
      </c>
      <c r="Q181" s="664">
        <v>1921</v>
      </c>
    </row>
    <row r="182" spans="1:17" ht="14.4" customHeight="1" x14ac:dyDescent="0.3">
      <c r="A182" s="659" t="s">
        <v>559</v>
      </c>
      <c r="B182" s="660" t="s">
        <v>3433</v>
      </c>
      <c r="C182" s="660" t="s">
        <v>3216</v>
      </c>
      <c r="D182" s="660" t="s">
        <v>3647</v>
      </c>
      <c r="E182" s="660" t="s">
        <v>3648</v>
      </c>
      <c r="F182" s="663">
        <v>12</v>
      </c>
      <c r="G182" s="663">
        <v>15168</v>
      </c>
      <c r="H182" s="663">
        <v>1</v>
      </c>
      <c r="I182" s="663">
        <v>1264</v>
      </c>
      <c r="J182" s="663"/>
      <c r="K182" s="663"/>
      <c r="L182" s="663"/>
      <c r="M182" s="663"/>
      <c r="N182" s="663"/>
      <c r="O182" s="663"/>
      <c r="P182" s="676"/>
      <c r="Q182" s="664"/>
    </row>
    <row r="183" spans="1:17" ht="14.4" customHeight="1" x14ac:dyDescent="0.3">
      <c r="A183" s="659" t="s">
        <v>559</v>
      </c>
      <c r="B183" s="660" t="s">
        <v>3433</v>
      </c>
      <c r="C183" s="660" t="s">
        <v>3216</v>
      </c>
      <c r="D183" s="660" t="s">
        <v>3649</v>
      </c>
      <c r="E183" s="660" t="s">
        <v>3650</v>
      </c>
      <c r="F183" s="663">
        <v>19</v>
      </c>
      <c r="G183" s="663">
        <v>18658</v>
      </c>
      <c r="H183" s="663">
        <v>1</v>
      </c>
      <c r="I183" s="663">
        <v>982</v>
      </c>
      <c r="J183" s="663"/>
      <c r="K183" s="663"/>
      <c r="L183" s="663"/>
      <c r="M183" s="663"/>
      <c r="N183" s="663"/>
      <c r="O183" s="663"/>
      <c r="P183" s="676"/>
      <c r="Q183" s="664"/>
    </row>
    <row r="184" spans="1:17" ht="14.4" customHeight="1" x14ac:dyDescent="0.3">
      <c r="A184" s="659" t="s">
        <v>559</v>
      </c>
      <c r="B184" s="660" t="s">
        <v>3433</v>
      </c>
      <c r="C184" s="660" t="s">
        <v>3216</v>
      </c>
      <c r="D184" s="660" t="s">
        <v>3371</v>
      </c>
      <c r="E184" s="660" t="s">
        <v>3372</v>
      </c>
      <c r="F184" s="663">
        <v>1</v>
      </c>
      <c r="G184" s="663">
        <v>154</v>
      </c>
      <c r="H184" s="663">
        <v>1</v>
      </c>
      <c r="I184" s="663">
        <v>154</v>
      </c>
      <c r="J184" s="663"/>
      <c r="K184" s="663"/>
      <c r="L184" s="663"/>
      <c r="M184" s="663"/>
      <c r="N184" s="663"/>
      <c r="O184" s="663"/>
      <c r="P184" s="676"/>
      <c r="Q184" s="664"/>
    </row>
    <row r="185" spans="1:17" ht="14.4" customHeight="1" x14ac:dyDescent="0.3">
      <c r="A185" s="659" t="s">
        <v>559</v>
      </c>
      <c r="B185" s="660" t="s">
        <v>3433</v>
      </c>
      <c r="C185" s="660" t="s">
        <v>3216</v>
      </c>
      <c r="D185" s="660" t="s">
        <v>3373</v>
      </c>
      <c r="E185" s="660" t="s">
        <v>3374</v>
      </c>
      <c r="F185" s="663">
        <v>13</v>
      </c>
      <c r="G185" s="663">
        <v>5317</v>
      </c>
      <c r="H185" s="663">
        <v>1</v>
      </c>
      <c r="I185" s="663">
        <v>409</v>
      </c>
      <c r="J185" s="663"/>
      <c r="K185" s="663"/>
      <c r="L185" s="663"/>
      <c r="M185" s="663"/>
      <c r="N185" s="663"/>
      <c r="O185" s="663"/>
      <c r="P185" s="676"/>
      <c r="Q185" s="664"/>
    </row>
    <row r="186" spans="1:17" ht="14.4" customHeight="1" x14ac:dyDescent="0.3">
      <c r="A186" s="659" t="s">
        <v>559</v>
      </c>
      <c r="B186" s="660" t="s">
        <v>3433</v>
      </c>
      <c r="C186" s="660" t="s">
        <v>3216</v>
      </c>
      <c r="D186" s="660" t="s">
        <v>3651</v>
      </c>
      <c r="E186" s="660" t="s">
        <v>3652</v>
      </c>
      <c r="F186" s="663">
        <v>3</v>
      </c>
      <c r="G186" s="663">
        <v>933</v>
      </c>
      <c r="H186" s="663">
        <v>1</v>
      </c>
      <c r="I186" s="663">
        <v>311</v>
      </c>
      <c r="J186" s="663">
        <v>5</v>
      </c>
      <c r="K186" s="663">
        <v>1565</v>
      </c>
      <c r="L186" s="663">
        <v>1.677384780278671</v>
      </c>
      <c r="M186" s="663">
        <v>313</v>
      </c>
      <c r="N186" s="663">
        <v>1</v>
      </c>
      <c r="O186" s="663">
        <v>313</v>
      </c>
      <c r="P186" s="676">
        <v>0.33547695605573419</v>
      </c>
      <c r="Q186" s="664">
        <v>313</v>
      </c>
    </row>
    <row r="187" spans="1:17" ht="14.4" customHeight="1" x14ac:dyDescent="0.3">
      <c r="A187" s="659" t="s">
        <v>559</v>
      </c>
      <c r="B187" s="660" t="s">
        <v>3433</v>
      </c>
      <c r="C187" s="660" t="s">
        <v>3216</v>
      </c>
      <c r="D187" s="660" t="s">
        <v>3375</v>
      </c>
      <c r="E187" s="660" t="s">
        <v>3376</v>
      </c>
      <c r="F187" s="663">
        <v>16</v>
      </c>
      <c r="G187" s="663">
        <v>1440</v>
      </c>
      <c r="H187" s="663">
        <v>1</v>
      </c>
      <c r="I187" s="663">
        <v>90</v>
      </c>
      <c r="J187" s="663">
        <v>1</v>
      </c>
      <c r="K187" s="663">
        <v>90</v>
      </c>
      <c r="L187" s="663">
        <v>6.25E-2</v>
      </c>
      <c r="M187" s="663">
        <v>90</v>
      </c>
      <c r="N187" s="663"/>
      <c r="O187" s="663"/>
      <c r="P187" s="676"/>
      <c r="Q187" s="664"/>
    </row>
    <row r="188" spans="1:17" ht="14.4" customHeight="1" x14ac:dyDescent="0.3">
      <c r="A188" s="659" t="s">
        <v>559</v>
      </c>
      <c r="B188" s="660" t="s">
        <v>3433</v>
      </c>
      <c r="C188" s="660" t="s">
        <v>3216</v>
      </c>
      <c r="D188" s="660" t="s">
        <v>3653</v>
      </c>
      <c r="E188" s="660" t="s">
        <v>3654</v>
      </c>
      <c r="F188" s="663">
        <v>23</v>
      </c>
      <c r="G188" s="663">
        <v>42504</v>
      </c>
      <c r="H188" s="663">
        <v>1</v>
      </c>
      <c r="I188" s="663">
        <v>1848</v>
      </c>
      <c r="J188" s="663">
        <v>23</v>
      </c>
      <c r="K188" s="663">
        <v>42872</v>
      </c>
      <c r="L188" s="663">
        <v>1.0086580086580086</v>
      </c>
      <c r="M188" s="663">
        <v>1864</v>
      </c>
      <c r="N188" s="663">
        <v>27</v>
      </c>
      <c r="O188" s="663">
        <v>50922</v>
      </c>
      <c r="P188" s="676">
        <v>1.198051948051948</v>
      </c>
      <c r="Q188" s="664">
        <v>1886</v>
      </c>
    </row>
    <row r="189" spans="1:17" ht="14.4" customHeight="1" x14ac:dyDescent="0.3">
      <c r="A189" s="659" t="s">
        <v>559</v>
      </c>
      <c r="B189" s="660" t="s">
        <v>3433</v>
      </c>
      <c r="C189" s="660" t="s">
        <v>3216</v>
      </c>
      <c r="D189" s="660" t="s">
        <v>3655</v>
      </c>
      <c r="E189" s="660" t="s">
        <v>3656</v>
      </c>
      <c r="F189" s="663">
        <v>4</v>
      </c>
      <c r="G189" s="663">
        <v>3200</v>
      </c>
      <c r="H189" s="663">
        <v>1</v>
      </c>
      <c r="I189" s="663">
        <v>800</v>
      </c>
      <c r="J189" s="663">
        <v>9</v>
      </c>
      <c r="K189" s="663">
        <v>7254</v>
      </c>
      <c r="L189" s="663">
        <v>2.2668750000000002</v>
      </c>
      <c r="M189" s="663">
        <v>806</v>
      </c>
      <c r="N189" s="663">
        <v>9</v>
      </c>
      <c r="O189" s="663">
        <v>7335</v>
      </c>
      <c r="P189" s="676">
        <v>2.2921874999999998</v>
      </c>
      <c r="Q189" s="664">
        <v>815</v>
      </c>
    </row>
    <row r="190" spans="1:17" ht="14.4" customHeight="1" x14ac:dyDescent="0.3">
      <c r="A190" s="659" t="s">
        <v>559</v>
      </c>
      <c r="B190" s="660" t="s">
        <v>3433</v>
      </c>
      <c r="C190" s="660" t="s">
        <v>3216</v>
      </c>
      <c r="D190" s="660" t="s">
        <v>3657</v>
      </c>
      <c r="E190" s="660" t="s">
        <v>3658</v>
      </c>
      <c r="F190" s="663">
        <v>8</v>
      </c>
      <c r="G190" s="663">
        <v>18792</v>
      </c>
      <c r="H190" s="663">
        <v>1</v>
      </c>
      <c r="I190" s="663">
        <v>2349</v>
      </c>
      <c r="J190" s="663">
        <v>35</v>
      </c>
      <c r="K190" s="663">
        <v>82635</v>
      </c>
      <c r="L190" s="663">
        <v>4.3973499361430397</v>
      </c>
      <c r="M190" s="663">
        <v>2361</v>
      </c>
      <c r="N190" s="663">
        <v>23</v>
      </c>
      <c r="O190" s="663">
        <v>54723</v>
      </c>
      <c r="P190" s="676">
        <v>2.9120370370370372</v>
      </c>
      <c r="Q190" s="664">
        <v>2379.2608695652175</v>
      </c>
    </row>
    <row r="191" spans="1:17" ht="14.4" customHeight="1" x14ac:dyDescent="0.3">
      <c r="A191" s="659" t="s">
        <v>559</v>
      </c>
      <c r="B191" s="660" t="s">
        <v>3433</v>
      </c>
      <c r="C191" s="660" t="s">
        <v>3216</v>
      </c>
      <c r="D191" s="660" t="s">
        <v>3659</v>
      </c>
      <c r="E191" s="660" t="s">
        <v>3660</v>
      </c>
      <c r="F191" s="663">
        <v>5</v>
      </c>
      <c r="G191" s="663">
        <v>16555</v>
      </c>
      <c r="H191" s="663">
        <v>1</v>
      </c>
      <c r="I191" s="663">
        <v>3311</v>
      </c>
      <c r="J191" s="663"/>
      <c r="K191" s="663"/>
      <c r="L191" s="663"/>
      <c r="M191" s="663"/>
      <c r="N191" s="663"/>
      <c r="O191" s="663"/>
      <c r="P191" s="676"/>
      <c r="Q191" s="664"/>
    </row>
    <row r="192" spans="1:17" ht="14.4" customHeight="1" x14ac:dyDescent="0.3">
      <c r="A192" s="659" t="s">
        <v>559</v>
      </c>
      <c r="B192" s="660" t="s">
        <v>3433</v>
      </c>
      <c r="C192" s="660" t="s">
        <v>3216</v>
      </c>
      <c r="D192" s="660" t="s">
        <v>3661</v>
      </c>
      <c r="E192" s="660" t="s">
        <v>3662</v>
      </c>
      <c r="F192" s="663">
        <v>9</v>
      </c>
      <c r="G192" s="663">
        <v>11331</v>
      </c>
      <c r="H192" s="663">
        <v>1</v>
      </c>
      <c r="I192" s="663">
        <v>1259</v>
      </c>
      <c r="J192" s="663">
        <v>2</v>
      </c>
      <c r="K192" s="663">
        <v>2532</v>
      </c>
      <c r="L192" s="663">
        <v>0.22345777071750067</v>
      </c>
      <c r="M192" s="663">
        <v>1266</v>
      </c>
      <c r="N192" s="663">
        <v>4</v>
      </c>
      <c r="O192" s="663">
        <v>5106</v>
      </c>
      <c r="P192" s="676">
        <v>0.45062218692083666</v>
      </c>
      <c r="Q192" s="664">
        <v>1276.5</v>
      </c>
    </row>
    <row r="193" spans="1:17" ht="14.4" customHeight="1" x14ac:dyDescent="0.3">
      <c r="A193" s="659" t="s">
        <v>559</v>
      </c>
      <c r="B193" s="660" t="s">
        <v>3433</v>
      </c>
      <c r="C193" s="660" t="s">
        <v>3216</v>
      </c>
      <c r="D193" s="660" t="s">
        <v>3663</v>
      </c>
      <c r="E193" s="660" t="s">
        <v>3664</v>
      </c>
      <c r="F193" s="663"/>
      <c r="G193" s="663"/>
      <c r="H193" s="663"/>
      <c r="I193" s="663"/>
      <c r="J193" s="663">
        <v>4</v>
      </c>
      <c r="K193" s="663">
        <v>2116</v>
      </c>
      <c r="L193" s="663"/>
      <c r="M193" s="663">
        <v>529</v>
      </c>
      <c r="N193" s="663"/>
      <c r="O193" s="663"/>
      <c r="P193" s="676"/>
      <c r="Q193" s="664"/>
    </row>
    <row r="194" spans="1:17" ht="14.4" customHeight="1" x14ac:dyDescent="0.3">
      <c r="A194" s="659" t="s">
        <v>559</v>
      </c>
      <c r="B194" s="660" t="s">
        <v>3433</v>
      </c>
      <c r="C194" s="660" t="s">
        <v>3216</v>
      </c>
      <c r="D194" s="660" t="s">
        <v>3665</v>
      </c>
      <c r="E194" s="660" t="s">
        <v>3666</v>
      </c>
      <c r="F194" s="663">
        <v>1</v>
      </c>
      <c r="G194" s="663">
        <v>5352</v>
      </c>
      <c r="H194" s="663">
        <v>1</v>
      </c>
      <c r="I194" s="663">
        <v>5352</v>
      </c>
      <c r="J194" s="663"/>
      <c r="K194" s="663"/>
      <c r="L194" s="663"/>
      <c r="M194" s="663"/>
      <c r="N194" s="663"/>
      <c r="O194" s="663"/>
      <c r="P194" s="676"/>
      <c r="Q194" s="664"/>
    </row>
    <row r="195" spans="1:17" ht="14.4" customHeight="1" x14ac:dyDescent="0.3">
      <c r="A195" s="659" t="s">
        <v>559</v>
      </c>
      <c r="B195" s="660" t="s">
        <v>3433</v>
      </c>
      <c r="C195" s="660" t="s">
        <v>3216</v>
      </c>
      <c r="D195" s="660" t="s">
        <v>3667</v>
      </c>
      <c r="E195" s="660" t="s">
        <v>3668</v>
      </c>
      <c r="F195" s="663">
        <v>1</v>
      </c>
      <c r="G195" s="663">
        <v>1680</v>
      </c>
      <c r="H195" s="663">
        <v>1</v>
      </c>
      <c r="I195" s="663">
        <v>1680</v>
      </c>
      <c r="J195" s="663">
        <v>3</v>
      </c>
      <c r="K195" s="663">
        <v>5061</v>
      </c>
      <c r="L195" s="663">
        <v>3.0125000000000002</v>
      </c>
      <c r="M195" s="663">
        <v>1687</v>
      </c>
      <c r="N195" s="663">
        <v>2</v>
      </c>
      <c r="O195" s="663">
        <v>3402</v>
      </c>
      <c r="P195" s="676">
        <v>2.0249999999999999</v>
      </c>
      <c r="Q195" s="664">
        <v>1701</v>
      </c>
    </row>
    <row r="196" spans="1:17" ht="14.4" customHeight="1" x14ac:dyDescent="0.3">
      <c r="A196" s="659" t="s">
        <v>559</v>
      </c>
      <c r="B196" s="660" t="s">
        <v>3433</v>
      </c>
      <c r="C196" s="660" t="s">
        <v>3216</v>
      </c>
      <c r="D196" s="660" t="s">
        <v>3377</v>
      </c>
      <c r="E196" s="660" t="s">
        <v>3378</v>
      </c>
      <c r="F196" s="663">
        <v>1</v>
      </c>
      <c r="G196" s="663">
        <v>92</v>
      </c>
      <c r="H196" s="663">
        <v>1</v>
      </c>
      <c r="I196" s="663">
        <v>92</v>
      </c>
      <c r="J196" s="663">
        <v>2</v>
      </c>
      <c r="K196" s="663">
        <v>184</v>
      </c>
      <c r="L196" s="663">
        <v>2</v>
      </c>
      <c r="M196" s="663">
        <v>92</v>
      </c>
      <c r="N196" s="663"/>
      <c r="O196" s="663"/>
      <c r="P196" s="676"/>
      <c r="Q196" s="664"/>
    </row>
    <row r="197" spans="1:17" ht="14.4" customHeight="1" x14ac:dyDescent="0.3">
      <c r="A197" s="659" t="s">
        <v>559</v>
      </c>
      <c r="B197" s="660" t="s">
        <v>3433</v>
      </c>
      <c r="C197" s="660" t="s">
        <v>3216</v>
      </c>
      <c r="D197" s="660" t="s">
        <v>3669</v>
      </c>
      <c r="E197" s="660" t="s">
        <v>3670</v>
      </c>
      <c r="F197" s="663"/>
      <c r="G197" s="663"/>
      <c r="H197" s="663"/>
      <c r="I197" s="663"/>
      <c r="J197" s="663"/>
      <c r="K197" s="663"/>
      <c r="L197" s="663"/>
      <c r="M197" s="663"/>
      <c r="N197" s="663">
        <v>1</v>
      </c>
      <c r="O197" s="663">
        <v>1641</v>
      </c>
      <c r="P197" s="676"/>
      <c r="Q197" s="664">
        <v>1641</v>
      </c>
    </row>
    <row r="198" spans="1:17" ht="14.4" customHeight="1" x14ac:dyDescent="0.3">
      <c r="A198" s="659" t="s">
        <v>559</v>
      </c>
      <c r="B198" s="660" t="s">
        <v>3433</v>
      </c>
      <c r="C198" s="660" t="s">
        <v>3216</v>
      </c>
      <c r="D198" s="660" t="s">
        <v>3671</v>
      </c>
      <c r="E198" s="660" t="s">
        <v>3672</v>
      </c>
      <c r="F198" s="663">
        <v>3</v>
      </c>
      <c r="G198" s="663">
        <v>4698</v>
      </c>
      <c r="H198" s="663">
        <v>1</v>
      </c>
      <c r="I198" s="663">
        <v>1566</v>
      </c>
      <c r="J198" s="663"/>
      <c r="K198" s="663"/>
      <c r="L198" s="663"/>
      <c r="M198" s="663"/>
      <c r="N198" s="663"/>
      <c r="O198" s="663"/>
      <c r="P198" s="676"/>
      <c r="Q198" s="664"/>
    </row>
    <row r="199" spans="1:17" ht="14.4" customHeight="1" x14ac:dyDescent="0.3">
      <c r="A199" s="659" t="s">
        <v>559</v>
      </c>
      <c r="B199" s="660" t="s">
        <v>3433</v>
      </c>
      <c r="C199" s="660" t="s">
        <v>3216</v>
      </c>
      <c r="D199" s="660" t="s">
        <v>3673</v>
      </c>
      <c r="E199" s="660" t="s">
        <v>3674</v>
      </c>
      <c r="F199" s="663"/>
      <c r="G199" s="663"/>
      <c r="H199" s="663"/>
      <c r="I199" s="663"/>
      <c r="J199" s="663">
        <v>4</v>
      </c>
      <c r="K199" s="663">
        <v>8184</v>
      </c>
      <c r="L199" s="663"/>
      <c r="M199" s="663">
        <v>2046</v>
      </c>
      <c r="N199" s="663">
        <v>7</v>
      </c>
      <c r="O199" s="663">
        <v>14448</v>
      </c>
      <c r="P199" s="676"/>
      <c r="Q199" s="664">
        <v>2064</v>
      </c>
    </row>
    <row r="200" spans="1:17" ht="14.4" customHeight="1" x14ac:dyDescent="0.3">
      <c r="A200" s="659" t="s">
        <v>559</v>
      </c>
      <c r="B200" s="660" t="s">
        <v>3433</v>
      </c>
      <c r="C200" s="660" t="s">
        <v>3216</v>
      </c>
      <c r="D200" s="660" t="s">
        <v>3675</v>
      </c>
      <c r="E200" s="660" t="s">
        <v>3676</v>
      </c>
      <c r="F200" s="663"/>
      <c r="G200" s="663"/>
      <c r="H200" s="663"/>
      <c r="I200" s="663"/>
      <c r="J200" s="663">
        <v>4</v>
      </c>
      <c r="K200" s="663">
        <v>1072</v>
      </c>
      <c r="L200" s="663"/>
      <c r="M200" s="663">
        <v>268</v>
      </c>
      <c r="N200" s="663">
        <v>2</v>
      </c>
      <c r="O200" s="663">
        <v>542</v>
      </c>
      <c r="P200" s="676"/>
      <c r="Q200" s="664">
        <v>271</v>
      </c>
    </row>
    <row r="201" spans="1:17" ht="14.4" customHeight="1" x14ac:dyDescent="0.3">
      <c r="A201" s="659" t="s">
        <v>559</v>
      </c>
      <c r="B201" s="660" t="s">
        <v>3433</v>
      </c>
      <c r="C201" s="660" t="s">
        <v>3216</v>
      </c>
      <c r="D201" s="660" t="s">
        <v>3677</v>
      </c>
      <c r="E201" s="660" t="s">
        <v>3678</v>
      </c>
      <c r="F201" s="663">
        <v>2</v>
      </c>
      <c r="G201" s="663">
        <v>1328</v>
      </c>
      <c r="H201" s="663">
        <v>1</v>
      </c>
      <c r="I201" s="663">
        <v>664</v>
      </c>
      <c r="J201" s="663"/>
      <c r="K201" s="663"/>
      <c r="L201" s="663"/>
      <c r="M201" s="663"/>
      <c r="N201" s="663">
        <v>1</v>
      </c>
      <c r="O201" s="663">
        <v>674</v>
      </c>
      <c r="P201" s="676">
        <v>0.50753012048192769</v>
      </c>
      <c r="Q201" s="664">
        <v>674</v>
      </c>
    </row>
    <row r="202" spans="1:17" ht="14.4" customHeight="1" x14ac:dyDescent="0.3">
      <c r="A202" s="659" t="s">
        <v>559</v>
      </c>
      <c r="B202" s="660" t="s">
        <v>3433</v>
      </c>
      <c r="C202" s="660" t="s">
        <v>3216</v>
      </c>
      <c r="D202" s="660" t="s">
        <v>3679</v>
      </c>
      <c r="E202" s="660" t="s">
        <v>3680</v>
      </c>
      <c r="F202" s="663">
        <v>1</v>
      </c>
      <c r="G202" s="663">
        <v>2187</v>
      </c>
      <c r="H202" s="663">
        <v>1</v>
      </c>
      <c r="I202" s="663">
        <v>2187</v>
      </c>
      <c r="J202" s="663"/>
      <c r="K202" s="663"/>
      <c r="L202" s="663"/>
      <c r="M202" s="663"/>
      <c r="N202" s="663"/>
      <c r="O202" s="663"/>
      <c r="P202" s="676"/>
      <c r="Q202" s="664"/>
    </row>
    <row r="203" spans="1:17" ht="14.4" customHeight="1" x14ac:dyDescent="0.3">
      <c r="A203" s="659" t="s">
        <v>559</v>
      </c>
      <c r="B203" s="660" t="s">
        <v>3433</v>
      </c>
      <c r="C203" s="660" t="s">
        <v>3216</v>
      </c>
      <c r="D203" s="660" t="s">
        <v>3681</v>
      </c>
      <c r="E203" s="660" t="s">
        <v>3682</v>
      </c>
      <c r="F203" s="663"/>
      <c r="G203" s="663"/>
      <c r="H203" s="663"/>
      <c r="I203" s="663"/>
      <c r="J203" s="663"/>
      <c r="K203" s="663"/>
      <c r="L203" s="663"/>
      <c r="M203" s="663"/>
      <c r="N203" s="663">
        <v>3</v>
      </c>
      <c r="O203" s="663">
        <v>17502</v>
      </c>
      <c r="P203" s="676"/>
      <c r="Q203" s="664">
        <v>5834</v>
      </c>
    </row>
    <row r="204" spans="1:17" ht="14.4" customHeight="1" x14ac:dyDescent="0.3">
      <c r="A204" s="659" t="s">
        <v>559</v>
      </c>
      <c r="B204" s="660" t="s">
        <v>3433</v>
      </c>
      <c r="C204" s="660" t="s">
        <v>3216</v>
      </c>
      <c r="D204" s="660" t="s">
        <v>3683</v>
      </c>
      <c r="E204" s="660" t="s">
        <v>3684</v>
      </c>
      <c r="F204" s="663"/>
      <c r="G204" s="663"/>
      <c r="H204" s="663"/>
      <c r="I204" s="663"/>
      <c r="J204" s="663"/>
      <c r="K204" s="663"/>
      <c r="L204" s="663"/>
      <c r="M204" s="663"/>
      <c r="N204" s="663">
        <v>3</v>
      </c>
      <c r="O204" s="663">
        <v>8757</v>
      </c>
      <c r="P204" s="676"/>
      <c r="Q204" s="664">
        <v>2919</v>
      </c>
    </row>
    <row r="205" spans="1:17" ht="14.4" customHeight="1" x14ac:dyDescent="0.3">
      <c r="A205" s="659" t="s">
        <v>559</v>
      </c>
      <c r="B205" s="660" t="s">
        <v>3433</v>
      </c>
      <c r="C205" s="660" t="s">
        <v>3216</v>
      </c>
      <c r="D205" s="660" t="s">
        <v>3685</v>
      </c>
      <c r="E205" s="660" t="s">
        <v>3686</v>
      </c>
      <c r="F205" s="663">
        <v>0</v>
      </c>
      <c r="G205" s="663">
        <v>0</v>
      </c>
      <c r="H205" s="663"/>
      <c r="I205" s="663"/>
      <c r="J205" s="663">
        <v>0</v>
      </c>
      <c r="K205" s="663">
        <v>0</v>
      </c>
      <c r="L205" s="663"/>
      <c r="M205" s="663"/>
      <c r="N205" s="663">
        <v>0</v>
      </c>
      <c r="O205" s="663">
        <v>0</v>
      </c>
      <c r="P205" s="676"/>
      <c r="Q205" s="664"/>
    </row>
    <row r="206" spans="1:17" ht="14.4" customHeight="1" x14ac:dyDescent="0.3">
      <c r="A206" s="659" t="s">
        <v>559</v>
      </c>
      <c r="B206" s="660" t="s">
        <v>3433</v>
      </c>
      <c r="C206" s="660" t="s">
        <v>3216</v>
      </c>
      <c r="D206" s="660" t="s">
        <v>3687</v>
      </c>
      <c r="E206" s="660" t="s">
        <v>3688</v>
      </c>
      <c r="F206" s="663">
        <v>247</v>
      </c>
      <c r="G206" s="663">
        <v>0</v>
      </c>
      <c r="H206" s="663"/>
      <c r="I206" s="663">
        <v>0</v>
      </c>
      <c r="J206" s="663">
        <v>336</v>
      </c>
      <c r="K206" s="663">
        <v>0</v>
      </c>
      <c r="L206" s="663"/>
      <c r="M206" s="663">
        <v>0</v>
      </c>
      <c r="N206" s="663">
        <v>283</v>
      </c>
      <c r="O206" s="663">
        <v>0</v>
      </c>
      <c r="P206" s="676"/>
      <c r="Q206" s="664">
        <v>0</v>
      </c>
    </row>
    <row r="207" spans="1:17" ht="14.4" customHeight="1" x14ac:dyDescent="0.3">
      <c r="A207" s="659" t="s">
        <v>559</v>
      </c>
      <c r="B207" s="660" t="s">
        <v>3433</v>
      </c>
      <c r="C207" s="660" t="s">
        <v>3216</v>
      </c>
      <c r="D207" s="660" t="s">
        <v>3282</v>
      </c>
      <c r="E207" s="660" t="s">
        <v>3283</v>
      </c>
      <c r="F207" s="663">
        <v>45</v>
      </c>
      <c r="G207" s="663">
        <v>0</v>
      </c>
      <c r="H207" s="663"/>
      <c r="I207" s="663">
        <v>0</v>
      </c>
      <c r="J207" s="663">
        <v>87</v>
      </c>
      <c r="K207" s="663">
        <v>0</v>
      </c>
      <c r="L207" s="663"/>
      <c r="M207" s="663">
        <v>0</v>
      </c>
      <c r="N207" s="663"/>
      <c r="O207" s="663"/>
      <c r="P207" s="676"/>
      <c r="Q207" s="664"/>
    </row>
    <row r="208" spans="1:17" ht="14.4" customHeight="1" x14ac:dyDescent="0.3">
      <c r="A208" s="659" t="s">
        <v>559</v>
      </c>
      <c r="B208" s="660" t="s">
        <v>3433</v>
      </c>
      <c r="C208" s="660" t="s">
        <v>3216</v>
      </c>
      <c r="D208" s="660" t="s">
        <v>3689</v>
      </c>
      <c r="E208" s="660" t="s">
        <v>3690</v>
      </c>
      <c r="F208" s="663">
        <v>68</v>
      </c>
      <c r="G208" s="663">
        <v>0</v>
      </c>
      <c r="H208" s="663"/>
      <c r="I208" s="663">
        <v>0</v>
      </c>
      <c r="J208" s="663">
        <v>59</v>
      </c>
      <c r="K208" s="663">
        <v>0</v>
      </c>
      <c r="L208" s="663"/>
      <c r="M208" s="663">
        <v>0</v>
      </c>
      <c r="N208" s="663">
        <v>61</v>
      </c>
      <c r="O208" s="663">
        <v>0</v>
      </c>
      <c r="P208" s="676"/>
      <c r="Q208" s="664">
        <v>0</v>
      </c>
    </row>
    <row r="209" spans="1:17" ht="14.4" customHeight="1" x14ac:dyDescent="0.3">
      <c r="A209" s="659" t="s">
        <v>559</v>
      </c>
      <c r="B209" s="660" t="s">
        <v>3433</v>
      </c>
      <c r="C209" s="660" t="s">
        <v>3216</v>
      </c>
      <c r="D209" s="660" t="s">
        <v>3691</v>
      </c>
      <c r="E209" s="660" t="s">
        <v>3692</v>
      </c>
      <c r="F209" s="663">
        <v>2</v>
      </c>
      <c r="G209" s="663">
        <v>230</v>
      </c>
      <c r="H209" s="663">
        <v>1</v>
      </c>
      <c r="I209" s="663">
        <v>115</v>
      </c>
      <c r="J209" s="663"/>
      <c r="K209" s="663"/>
      <c r="L209" s="663"/>
      <c r="M209" s="663"/>
      <c r="N209" s="663">
        <v>1</v>
      </c>
      <c r="O209" s="663">
        <v>116</v>
      </c>
      <c r="P209" s="676">
        <v>0.5043478260869565</v>
      </c>
      <c r="Q209" s="664">
        <v>116</v>
      </c>
    </row>
    <row r="210" spans="1:17" ht="14.4" customHeight="1" x14ac:dyDescent="0.3">
      <c r="A210" s="659" t="s">
        <v>559</v>
      </c>
      <c r="B210" s="660" t="s">
        <v>3433</v>
      </c>
      <c r="C210" s="660" t="s">
        <v>3216</v>
      </c>
      <c r="D210" s="660" t="s">
        <v>3693</v>
      </c>
      <c r="E210" s="660" t="s">
        <v>3694</v>
      </c>
      <c r="F210" s="663">
        <v>24</v>
      </c>
      <c r="G210" s="663">
        <v>2472</v>
      </c>
      <c r="H210" s="663">
        <v>1</v>
      </c>
      <c r="I210" s="663">
        <v>103</v>
      </c>
      <c r="J210" s="663"/>
      <c r="K210" s="663"/>
      <c r="L210" s="663"/>
      <c r="M210" s="663"/>
      <c r="N210" s="663"/>
      <c r="O210" s="663"/>
      <c r="P210" s="676"/>
      <c r="Q210" s="664"/>
    </row>
    <row r="211" spans="1:17" ht="14.4" customHeight="1" x14ac:dyDescent="0.3">
      <c r="A211" s="659" t="s">
        <v>559</v>
      </c>
      <c r="B211" s="660" t="s">
        <v>3433</v>
      </c>
      <c r="C211" s="660" t="s">
        <v>3216</v>
      </c>
      <c r="D211" s="660" t="s">
        <v>3695</v>
      </c>
      <c r="E211" s="660" t="s">
        <v>3206</v>
      </c>
      <c r="F211" s="663">
        <v>863</v>
      </c>
      <c r="G211" s="663">
        <v>0</v>
      </c>
      <c r="H211" s="663"/>
      <c r="I211" s="663">
        <v>0</v>
      </c>
      <c r="J211" s="663">
        <v>851</v>
      </c>
      <c r="K211" s="663">
        <v>0</v>
      </c>
      <c r="L211" s="663"/>
      <c r="M211" s="663">
        <v>0</v>
      </c>
      <c r="N211" s="663"/>
      <c r="O211" s="663"/>
      <c r="P211" s="676"/>
      <c r="Q211" s="664"/>
    </row>
    <row r="212" spans="1:17" ht="14.4" customHeight="1" x14ac:dyDescent="0.3">
      <c r="A212" s="659" t="s">
        <v>559</v>
      </c>
      <c r="B212" s="660" t="s">
        <v>3433</v>
      </c>
      <c r="C212" s="660" t="s">
        <v>3216</v>
      </c>
      <c r="D212" s="660" t="s">
        <v>3695</v>
      </c>
      <c r="E212" s="660" t="s">
        <v>3696</v>
      </c>
      <c r="F212" s="663">
        <v>2482</v>
      </c>
      <c r="G212" s="663">
        <v>0</v>
      </c>
      <c r="H212" s="663"/>
      <c r="I212" s="663">
        <v>0</v>
      </c>
      <c r="J212" s="663">
        <v>1814</v>
      </c>
      <c r="K212" s="663">
        <v>0</v>
      </c>
      <c r="L212" s="663"/>
      <c r="M212" s="663">
        <v>0</v>
      </c>
      <c r="N212" s="663"/>
      <c r="O212" s="663"/>
      <c r="P212" s="676"/>
      <c r="Q212" s="664"/>
    </row>
    <row r="213" spans="1:17" ht="14.4" customHeight="1" x14ac:dyDescent="0.3">
      <c r="A213" s="659" t="s">
        <v>559</v>
      </c>
      <c r="B213" s="660" t="s">
        <v>3433</v>
      </c>
      <c r="C213" s="660" t="s">
        <v>3216</v>
      </c>
      <c r="D213" s="660" t="s">
        <v>3292</v>
      </c>
      <c r="E213" s="660" t="s">
        <v>3293</v>
      </c>
      <c r="F213" s="663">
        <v>37</v>
      </c>
      <c r="G213" s="663">
        <v>2775</v>
      </c>
      <c r="H213" s="663">
        <v>1</v>
      </c>
      <c r="I213" s="663">
        <v>75</v>
      </c>
      <c r="J213" s="663">
        <v>17</v>
      </c>
      <c r="K213" s="663">
        <v>1377</v>
      </c>
      <c r="L213" s="663">
        <v>0.4962162162162162</v>
      </c>
      <c r="M213" s="663">
        <v>81</v>
      </c>
      <c r="N213" s="663">
        <v>20</v>
      </c>
      <c r="O213" s="663">
        <v>1634</v>
      </c>
      <c r="P213" s="676">
        <v>0.58882882882882881</v>
      </c>
      <c r="Q213" s="664">
        <v>81.7</v>
      </c>
    </row>
    <row r="214" spans="1:17" ht="14.4" customHeight="1" x14ac:dyDescent="0.3">
      <c r="A214" s="659" t="s">
        <v>559</v>
      </c>
      <c r="B214" s="660" t="s">
        <v>3433</v>
      </c>
      <c r="C214" s="660" t="s">
        <v>3216</v>
      </c>
      <c r="D214" s="660" t="s">
        <v>3697</v>
      </c>
      <c r="E214" s="660" t="s">
        <v>3698</v>
      </c>
      <c r="F214" s="663">
        <v>3566</v>
      </c>
      <c r="G214" s="663">
        <v>3761266</v>
      </c>
      <c r="H214" s="663">
        <v>1</v>
      </c>
      <c r="I214" s="663">
        <v>1054.7577117218173</v>
      </c>
      <c r="J214" s="663">
        <v>2934</v>
      </c>
      <c r="K214" s="663">
        <v>3108743</v>
      </c>
      <c r="L214" s="663">
        <v>0.82651506168401812</v>
      </c>
      <c r="M214" s="663">
        <v>1059.5579413769599</v>
      </c>
      <c r="N214" s="663">
        <v>3286</v>
      </c>
      <c r="O214" s="663">
        <v>3502386</v>
      </c>
      <c r="P214" s="676">
        <v>0.93117211066699346</v>
      </c>
      <c r="Q214" s="664">
        <v>1065.8508825319536</v>
      </c>
    </row>
    <row r="215" spans="1:17" ht="14.4" customHeight="1" x14ac:dyDescent="0.3">
      <c r="A215" s="659" t="s">
        <v>559</v>
      </c>
      <c r="B215" s="660" t="s">
        <v>3433</v>
      </c>
      <c r="C215" s="660" t="s">
        <v>3216</v>
      </c>
      <c r="D215" s="660" t="s">
        <v>3699</v>
      </c>
      <c r="E215" s="660" t="s">
        <v>3700</v>
      </c>
      <c r="F215" s="663">
        <v>15</v>
      </c>
      <c r="G215" s="663">
        <v>52350</v>
      </c>
      <c r="H215" s="663">
        <v>1</v>
      </c>
      <c r="I215" s="663">
        <v>3490</v>
      </c>
      <c r="J215" s="663"/>
      <c r="K215" s="663"/>
      <c r="L215" s="663"/>
      <c r="M215" s="663"/>
      <c r="N215" s="663"/>
      <c r="O215" s="663"/>
      <c r="P215" s="676"/>
      <c r="Q215" s="664"/>
    </row>
    <row r="216" spans="1:17" ht="14.4" customHeight="1" x14ac:dyDescent="0.3">
      <c r="A216" s="659" t="s">
        <v>559</v>
      </c>
      <c r="B216" s="660" t="s">
        <v>3433</v>
      </c>
      <c r="C216" s="660" t="s">
        <v>3216</v>
      </c>
      <c r="D216" s="660" t="s">
        <v>3701</v>
      </c>
      <c r="E216" s="660" t="s">
        <v>3702</v>
      </c>
      <c r="F216" s="663">
        <v>2</v>
      </c>
      <c r="G216" s="663">
        <v>1330</v>
      </c>
      <c r="H216" s="663">
        <v>1</v>
      </c>
      <c r="I216" s="663">
        <v>665</v>
      </c>
      <c r="J216" s="663"/>
      <c r="K216" s="663"/>
      <c r="L216" s="663"/>
      <c r="M216" s="663"/>
      <c r="N216" s="663"/>
      <c r="O216" s="663"/>
      <c r="P216" s="676"/>
      <c r="Q216" s="664"/>
    </row>
    <row r="217" spans="1:17" ht="14.4" customHeight="1" x14ac:dyDescent="0.3">
      <c r="A217" s="659" t="s">
        <v>559</v>
      </c>
      <c r="B217" s="660" t="s">
        <v>3433</v>
      </c>
      <c r="C217" s="660" t="s">
        <v>3216</v>
      </c>
      <c r="D217" s="660" t="s">
        <v>3304</v>
      </c>
      <c r="E217" s="660" t="s">
        <v>3305</v>
      </c>
      <c r="F217" s="663">
        <v>3</v>
      </c>
      <c r="G217" s="663">
        <v>0</v>
      </c>
      <c r="H217" s="663"/>
      <c r="I217" s="663">
        <v>0</v>
      </c>
      <c r="J217" s="663">
        <v>4</v>
      </c>
      <c r="K217" s="663">
        <v>0</v>
      </c>
      <c r="L217" s="663"/>
      <c r="M217" s="663">
        <v>0</v>
      </c>
      <c r="N217" s="663">
        <v>5</v>
      </c>
      <c r="O217" s="663">
        <v>0</v>
      </c>
      <c r="P217" s="676"/>
      <c r="Q217" s="664">
        <v>0</v>
      </c>
    </row>
    <row r="218" spans="1:17" ht="14.4" customHeight="1" x14ac:dyDescent="0.3">
      <c r="A218" s="659" t="s">
        <v>559</v>
      </c>
      <c r="B218" s="660" t="s">
        <v>3433</v>
      </c>
      <c r="C218" s="660" t="s">
        <v>3216</v>
      </c>
      <c r="D218" s="660" t="s">
        <v>3703</v>
      </c>
      <c r="E218" s="660" t="s">
        <v>3704</v>
      </c>
      <c r="F218" s="663"/>
      <c r="G218" s="663"/>
      <c r="H218" s="663"/>
      <c r="I218" s="663"/>
      <c r="J218" s="663"/>
      <c r="K218" s="663"/>
      <c r="L218" s="663"/>
      <c r="M218" s="663"/>
      <c r="N218" s="663">
        <v>1</v>
      </c>
      <c r="O218" s="663">
        <v>1892</v>
      </c>
      <c r="P218" s="676"/>
      <c r="Q218" s="664">
        <v>1892</v>
      </c>
    </row>
    <row r="219" spans="1:17" ht="14.4" customHeight="1" x14ac:dyDescent="0.3">
      <c r="A219" s="659" t="s">
        <v>559</v>
      </c>
      <c r="B219" s="660" t="s">
        <v>3433</v>
      </c>
      <c r="C219" s="660" t="s">
        <v>3216</v>
      </c>
      <c r="D219" s="660" t="s">
        <v>3705</v>
      </c>
      <c r="E219" s="660" t="s">
        <v>3706</v>
      </c>
      <c r="F219" s="663">
        <v>24</v>
      </c>
      <c r="G219" s="663">
        <v>135960</v>
      </c>
      <c r="H219" s="663">
        <v>1</v>
      </c>
      <c r="I219" s="663">
        <v>5665</v>
      </c>
      <c r="J219" s="663">
        <v>1</v>
      </c>
      <c r="K219" s="663">
        <v>5701</v>
      </c>
      <c r="L219" s="663">
        <v>4.1931450426596059E-2</v>
      </c>
      <c r="M219" s="663">
        <v>5701</v>
      </c>
      <c r="N219" s="663"/>
      <c r="O219" s="663"/>
      <c r="P219" s="676"/>
      <c r="Q219" s="664"/>
    </row>
    <row r="220" spans="1:17" ht="14.4" customHeight="1" x14ac:dyDescent="0.3">
      <c r="A220" s="659" t="s">
        <v>559</v>
      </c>
      <c r="B220" s="660" t="s">
        <v>3433</v>
      </c>
      <c r="C220" s="660" t="s">
        <v>3216</v>
      </c>
      <c r="D220" s="660" t="s">
        <v>3413</v>
      </c>
      <c r="E220" s="660" t="s">
        <v>3414</v>
      </c>
      <c r="F220" s="663"/>
      <c r="G220" s="663"/>
      <c r="H220" s="663"/>
      <c r="I220" s="663"/>
      <c r="J220" s="663">
        <v>4</v>
      </c>
      <c r="K220" s="663">
        <v>2736</v>
      </c>
      <c r="L220" s="663"/>
      <c r="M220" s="663">
        <v>684</v>
      </c>
      <c r="N220" s="663">
        <v>4</v>
      </c>
      <c r="O220" s="663">
        <v>2751</v>
      </c>
      <c r="P220" s="676"/>
      <c r="Q220" s="664">
        <v>687.75</v>
      </c>
    </row>
    <row r="221" spans="1:17" ht="14.4" customHeight="1" x14ac:dyDescent="0.3">
      <c r="A221" s="659" t="s">
        <v>559</v>
      </c>
      <c r="B221" s="660" t="s">
        <v>3433</v>
      </c>
      <c r="C221" s="660" t="s">
        <v>3216</v>
      </c>
      <c r="D221" s="660" t="s">
        <v>3707</v>
      </c>
      <c r="E221" s="660" t="s">
        <v>3708</v>
      </c>
      <c r="F221" s="663"/>
      <c r="G221" s="663"/>
      <c r="H221" s="663"/>
      <c r="I221" s="663"/>
      <c r="J221" s="663">
        <v>2</v>
      </c>
      <c r="K221" s="663">
        <v>5686</v>
      </c>
      <c r="L221" s="663"/>
      <c r="M221" s="663">
        <v>2843</v>
      </c>
      <c r="N221" s="663">
        <v>5</v>
      </c>
      <c r="O221" s="663">
        <v>14296</v>
      </c>
      <c r="P221" s="676"/>
      <c r="Q221" s="664">
        <v>2859.2</v>
      </c>
    </row>
    <row r="222" spans="1:17" ht="14.4" customHeight="1" x14ac:dyDescent="0.3">
      <c r="A222" s="659" t="s">
        <v>559</v>
      </c>
      <c r="B222" s="660" t="s">
        <v>3433</v>
      </c>
      <c r="C222" s="660" t="s">
        <v>3216</v>
      </c>
      <c r="D222" s="660" t="s">
        <v>3709</v>
      </c>
      <c r="E222" s="660" t="s">
        <v>3710</v>
      </c>
      <c r="F222" s="663">
        <v>5</v>
      </c>
      <c r="G222" s="663">
        <v>0</v>
      </c>
      <c r="H222" s="663"/>
      <c r="I222" s="663">
        <v>0</v>
      </c>
      <c r="J222" s="663"/>
      <c r="K222" s="663"/>
      <c r="L222" s="663"/>
      <c r="M222" s="663"/>
      <c r="N222" s="663"/>
      <c r="O222" s="663"/>
      <c r="P222" s="676"/>
      <c r="Q222" s="664"/>
    </row>
    <row r="223" spans="1:17" ht="14.4" customHeight="1" x14ac:dyDescent="0.3">
      <c r="A223" s="659" t="s">
        <v>559</v>
      </c>
      <c r="B223" s="660" t="s">
        <v>3433</v>
      </c>
      <c r="C223" s="660" t="s">
        <v>3216</v>
      </c>
      <c r="D223" s="660" t="s">
        <v>3711</v>
      </c>
      <c r="E223" s="660" t="s">
        <v>3712</v>
      </c>
      <c r="F223" s="663">
        <v>1</v>
      </c>
      <c r="G223" s="663">
        <v>107</v>
      </c>
      <c r="H223" s="663">
        <v>1</v>
      </c>
      <c r="I223" s="663">
        <v>107</v>
      </c>
      <c r="J223" s="663"/>
      <c r="K223" s="663"/>
      <c r="L223" s="663"/>
      <c r="M223" s="663"/>
      <c r="N223" s="663"/>
      <c r="O223" s="663"/>
      <c r="P223" s="676"/>
      <c r="Q223" s="664"/>
    </row>
    <row r="224" spans="1:17" ht="14.4" customHeight="1" x14ac:dyDescent="0.3">
      <c r="A224" s="659" t="s">
        <v>559</v>
      </c>
      <c r="B224" s="660" t="s">
        <v>3433</v>
      </c>
      <c r="C224" s="660" t="s">
        <v>3216</v>
      </c>
      <c r="D224" s="660" t="s">
        <v>3713</v>
      </c>
      <c r="E224" s="660" t="s">
        <v>3714</v>
      </c>
      <c r="F224" s="663">
        <v>1</v>
      </c>
      <c r="G224" s="663">
        <v>2623</v>
      </c>
      <c r="H224" s="663">
        <v>1</v>
      </c>
      <c r="I224" s="663">
        <v>2623</v>
      </c>
      <c r="J224" s="663">
        <v>8</v>
      </c>
      <c r="K224" s="663">
        <v>21056</v>
      </c>
      <c r="L224" s="663">
        <v>8.0274494853221494</v>
      </c>
      <c r="M224" s="663">
        <v>2632</v>
      </c>
      <c r="N224" s="663">
        <v>21</v>
      </c>
      <c r="O224" s="663">
        <v>55544</v>
      </c>
      <c r="P224" s="676">
        <v>21.175752954632102</v>
      </c>
      <c r="Q224" s="664">
        <v>2644.9523809523807</v>
      </c>
    </row>
    <row r="225" spans="1:17" ht="14.4" customHeight="1" x14ac:dyDescent="0.3">
      <c r="A225" s="659" t="s">
        <v>559</v>
      </c>
      <c r="B225" s="660" t="s">
        <v>3433</v>
      </c>
      <c r="C225" s="660" t="s">
        <v>3216</v>
      </c>
      <c r="D225" s="660" t="s">
        <v>3715</v>
      </c>
      <c r="E225" s="660" t="s">
        <v>3716</v>
      </c>
      <c r="F225" s="663">
        <v>17</v>
      </c>
      <c r="G225" s="663">
        <v>41667</v>
      </c>
      <c r="H225" s="663">
        <v>1</v>
      </c>
      <c r="I225" s="663">
        <v>2451</v>
      </c>
      <c r="J225" s="663">
        <v>13</v>
      </c>
      <c r="K225" s="663">
        <v>32084</v>
      </c>
      <c r="L225" s="663">
        <v>0.77000983992128058</v>
      </c>
      <c r="M225" s="663">
        <v>2468</v>
      </c>
      <c r="N225" s="663">
        <v>8</v>
      </c>
      <c r="O225" s="663">
        <v>19834</v>
      </c>
      <c r="P225" s="676">
        <v>0.4760121919024648</v>
      </c>
      <c r="Q225" s="664">
        <v>2479.25</v>
      </c>
    </row>
    <row r="226" spans="1:17" ht="14.4" customHeight="1" x14ac:dyDescent="0.3">
      <c r="A226" s="659" t="s">
        <v>559</v>
      </c>
      <c r="B226" s="660" t="s">
        <v>3433</v>
      </c>
      <c r="C226" s="660" t="s">
        <v>3216</v>
      </c>
      <c r="D226" s="660" t="s">
        <v>3717</v>
      </c>
      <c r="E226" s="660" t="s">
        <v>3718</v>
      </c>
      <c r="F226" s="663">
        <v>1</v>
      </c>
      <c r="G226" s="663">
        <v>5189</v>
      </c>
      <c r="H226" s="663">
        <v>1</v>
      </c>
      <c r="I226" s="663">
        <v>5189</v>
      </c>
      <c r="J226" s="663">
        <v>2</v>
      </c>
      <c r="K226" s="663">
        <v>10454</v>
      </c>
      <c r="L226" s="663">
        <v>2.0146463673154749</v>
      </c>
      <c r="M226" s="663">
        <v>5227</v>
      </c>
      <c r="N226" s="663">
        <v>2</v>
      </c>
      <c r="O226" s="663">
        <v>10522</v>
      </c>
      <c r="P226" s="676">
        <v>2.0277510117556368</v>
      </c>
      <c r="Q226" s="664">
        <v>5261</v>
      </c>
    </row>
    <row r="227" spans="1:17" ht="14.4" customHeight="1" x14ac:dyDescent="0.3">
      <c r="A227" s="659" t="s">
        <v>559</v>
      </c>
      <c r="B227" s="660" t="s">
        <v>3433</v>
      </c>
      <c r="C227" s="660" t="s">
        <v>3216</v>
      </c>
      <c r="D227" s="660" t="s">
        <v>3719</v>
      </c>
      <c r="E227" s="660" t="s">
        <v>3720</v>
      </c>
      <c r="F227" s="663">
        <v>14</v>
      </c>
      <c r="G227" s="663">
        <v>30408</v>
      </c>
      <c r="H227" s="663">
        <v>1</v>
      </c>
      <c r="I227" s="663">
        <v>2172</v>
      </c>
      <c r="J227" s="663">
        <v>23</v>
      </c>
      <c r="K227" s="663">
        <v>50347</v>
      </c>
      <c r="L227" s="663">
        <v>1.6557156011575902</v>
      </c>
      <c r="M227" s="663">
        <v>2189</v>
      </c>
      <c r="N227" s="663">
        <v>19</v>
      </c>
      <c r="O227" s="663">
        <v>42101</v>
      </c>
      <c r="P227" s="676">
        <v>1.3845369639568534</v>
      </c>
      <c r="Q227" s="664">
        <v>2215.8421052631579</v>
      </c>
    </row>
    <row r="228" spans="1:17" ht="14.4" customHeight="1" x14ac:dyDescent="0.3">
      <c r="A228" s="659" t="s">
        <v>559</v>
      </c>
      <c r="B228" s="660" t="s">
        <v>3433</v>
      </c>
      <c r="C228" s="660" t="s">
        <v>3216</v>
      </c>
      <c r="D228" s="660" t="s">
        <v>3721</v>
      </c>
      <c r="E228" s="660" t="s">
        <v>3722</v>
      </c>
      <c r="F228" s="663">
        <v>24</v>
      </c>
      <c r="G228" s="663">
        <v>11472</v>
      </c>
      <c r="H228" s="663">
        <v>1</v>
      </c>
      <c r="I228" s="663">
        <v>478</v>
      </c>
      <c r="J228" s="663"/>
      <c r="K228" s="663"/>
      <c r="L228" s="663"/>
      <c r="M228" s="663"/>
      <c r="N228" s="663"/>
      <c r="O228" s="663"/>
      <c r="P228" s="676"/>
      <c r="Q228" s="664"/>
    </row>
    <row r="229" spans="1:17" ht="14.4" customHeight="1" x14ac:dyDescent="0.3">
      <c r="A229" s="659" t="s">
        <v>559</v>
      </c>
      <c r="B229" s="660" t="s">
        <v>3433</v>
      </c>
      <c r="C229" s="660" t="s">
        <v>3216</v>
      </c>
      <c r="D229" s="660" t="s">
        <v>3385</v>
      </c>
      <c r="E229" s="660" t="s">
        <v>3386</v>
      </c>
      <c r="F229" s="663">
        <v>3</v>
      </c>
      <c r="G229" s="663">
        <v>930</v>
      </c>
      <c r="H229" s="663">
        <v>1</v>
      </c>
      <c r="I229" s="663">
        <v>310</v>
      </c>
      <c r="J229" s="663">
        <v>1</v>
      </c>
      <c r="K229" s="663">
        <v>312</v>
      </c>
      <c r="L229" s="663">
        <v>0.33548387096774196</v>
      </c>
      <c r="M229" s="663">
        <v>312</v>
      </c>
      <c r="N229" s="663"/>
      <c r="O229" s="663"/>
      <c r="P229" s="676"/>
      <c r="Q229" s="664"/>
    </row>
    <row r="230" spans="1:17" ht="14.4" customHeight="1" x14ac:dyDescent="0.3">
      <c r="A230" s="659" t="s">
        <v>559</v>
      </c>
      <c r="B230" s="660" t="s">
        <v>3433</v>
      </c>
      <c r="C230" s="660" t="s">
        <v>3216</v>
      </c>
      <c r="D230" s="660" t="s">
        <v>3723</v>
      </c>
      <c r="E230" s="660" t="s">
        <v>3724</v>
      </c>
      <c r="F230" s="663">
        <v>752</v>
      </c>
      <c r="G230" s="663">
        <v>257181</v>
      </c>
      <c r="H230" s="663">
        <v>1</v>
      </c>
      <c r="I230" s="663">
        <v>341.99601063829789</v>
      </c>
      <c r="J230" s="663">
        <v>606</v>
      </c>
      <c r="K230" s="663">
        <v>208460</v>
      </c>
      <c r="L230" s="663">
        <v>0.81055754507525823</v>
      </c>
      <c r="M230" s="663">
        <v>343.993399339934</v>
      </c>
      <c r="N230" s="663">
        <v>753</v>
      </c>
      <c r="O230" s="663">
        <v>261204</v>
      </c>
      <c r="P230" s="676">
        <v>1.0156426796691824</v>
      </c>
      <c r="Q230" s="664">
        <v>346.88446215139442</v>
      </c>
    </row>
    <row r="231" spans="1:17" ht="14.4" customHeight="1" x14ac:dyDescent="0.3">
      <c r="A231" s="659" t="s">
        <v>559</v>
      </c>
      <c r="B231" s="660" t="s">
        <v>3433</v>
      </c>
      <c r="C231" s="660" t="s">
        <v>3216</v>
      </c>
      <c r="D231" s="660" t="s">
        <v>3725</v>
      </c>
      <c r="E231" s="660" t="s">
        <v>3726</v>
      </c>
      <c r="F231" s="663">
        <v>15</v>
      </c>
      <c r="G231" s="663">
        <v>19965</v>
      </c>
      <c r="H231" s="663">
        <v>1</v>
      </c>
      <c r="I231" s="663">
        <v>1331</v>
      </c>
      <c r="J231" s="663">
        <v>12</v>
      </c>
      <c r="K231" s="663">
        <v>16056</v>
      </c>
      <c r="L231" s="663">
        <v>0.80420736288504879</v>
      </c>
      <c r="M231" s="663">
        <v>1338</v>
      </c>
      <c r="N231" s="663">
        <v>13</v>
      </c>
      <c r="O231" s="663">
        <v>17520</v>
      </c>
      <c r="P231" s="676">
        <v>0.87753568745304278</v>
      </c>
      <c r="Q231" s="664">
        <v>1347.6923076923076</v>
      </c>
    </row>
    <row r="232" spans="1:17" ht="14.4" customHeight="1" x14ac:dyDescent="0.3">
      <c r="A232" s="659" t="s">
        <v>559</v>
      </c>
      <c r="B232" s="660" t="s">
        <v>3433</v>
      </c>
      <c r="C232" s="660" t="s">
        <v>3216</v>
      </c>
      <c r="D232" s="660" t="s">
        <v>3727</v>
      </c>
      <c r="E232" s="660" t="s">
        <v>3728</v>
      </c>
      <c r="F232" s="663">
        <v>108</v>
      </c>
      <c r="G232" s="663">
        <v>258214</v>
      </c>
      <c r="H232" s="663">
        <v>1</v>
      </c>
      <c r="I232" s="663">
        <v>2390.8703703703704</v>
      </c>
      <c r="J232" s="663">
        <v>109</v>
      </c>
      <c r="K232" s="663">
        <v>262472</v>
      </c>
      <c r="L232" s="663">
        <v>1.0164901980527778</v>
      </c>
      <c r="M232" s="663">
        <v>2408</v>
      </c>
      <c r="N232" s="663">
        <v>82</v>
      </c>
      <c r="O232" s="663">
        <v>199406</v>
      </c>
      <c r="P232" s="676">
        <v>0.77225092365247427</v>
      </c>
      <c r="Q232" s="664">
        <v>2431.7804878048782</v>
      </c>
    </row>
    <row r="233" spans="1:17" ht="14.4" customHeight="1" x14ac:dyDescent="0.3">
      <c r="A233" s="659" t="s">
        <v>559</v>
      </c>
      <c r="B233" s="660" t="s">
        <v>3433</v>
      </c>
      <c r="C233" s="660" t="s">
        <v>3216</v>
      </c>
      <c r="D233" s="660" t="s">
        <v>3729</v>
      </c>
      <c r="E233" s="660" t="s">
        <v>3730</v>
      </c>
      <c r="F233" s="663">
        <v>2</v>
      </c>
      <c r="G233" s="663">
        <v>8978</v>
      </c>
      <c r="H233" s="663">
        <v>1</v>
      </c>
      <c r="I233" s="663">
        <v>4489</v>
      </c>
      <c r="J233" s="663">
        <v>5</v>
      </c>
      <c r="K233" s="663">
        <v>22615</v>
      </c>
      <c r="L233" s="663">
        <v>2.5189351748719093</v>
      </c>
      <c r="M233" s="663">
        <v>4523</v>
      </c>
      <c r="N233" s="663">
        <v>2</v>
      </c>
      <c r="O233" s="663">
        <v>9108</v>
      </c>
      <c r="P233" s="676">
        <v>1.0144798396079304</v>
      </c>
      <c r="Q233" s="664">
        <v>4554</v>
      </c>
    </row>
    <row r="234" spans="1:17" ht="14.4" customHeight="1" x14ac:dyDescent="0.3">
      <c r="A234" s="659" t="s">
        <v>559</v>
      </c>
      <c r="B234" s="660" t="s">
        <v>3433</v>
      </c>
      <c r="C234" s="660" t="s">
        <v>3216</v>
      </c>
      <c r="D234" s="660" t="s">
        <v>3731</v>
      </c>
      <c r="E234" s="660" t="s">
        <v>3732</v>
      </c>
      <c r="F234" s="663">
        <v>3</v>
      </c>
      <c r="G234" s="663">
        <v>15027</v>
      </c>
      <c r="H234" s="663">
        <v>1</v>
      </c>
      <c r="I234" s="663">
        <v>5009</v>
      </c>
      <c r="J234" s="663">
        <v>6</v>
      </c>
      <c r="K234" s="663">
        <v>30258</v>
      </c>
      <c r="L234" s="663">
        <v>2.0135755639848272</v>
      </c>
      <c r="M234" s="663">
        <v>5043</v>
      </c>
      <c r="N234" s="663">
        <v>2</v>
      </c>
      <c r="O234" s="663">
        <v>10210</v>
      </c>
      <c r="P234" s="676">
        <v>0.67944366806415124</v>
      </c>
      <c r="Q234" s="664">
        <v>5105</v>
      </c>
    </row>
    <row r="235" spans="1:17" ht="14.4" customHeight="1" x14ac:dyDescent="0.3">
      <c r="A235" s="659" t="s">
        <v>559</v>
      </c>
      <c r="B235" s="660" t="s">
        <v>3433</v>
      </c>
      <c r="C235" s="660" t="s">
        <v>3216</v>
      </c>
      <c r="D235" s="660" t="s">
        <v>3733</v>
      </c>
      <c r="E235" s="660" t="s">
        <v>3734</v>
      </c>
      <c r="F235" s="663">
        <v>6</v>
      </c>
      <c r="G235" s="663">
        <v>17340</v>
      </c>
      <c r="H235" s="663">
        <v>1</v>
      </c>
      <c r="I235" s="663">
        <v>2890</v>
      </c>
      <c r="J235" s="663">
        <v>6</v>
      </c>
      <c r="K235" s="663">
        <v>17478</v>
      </c>
      <c r="L235" s="663">
        <v>1.0079584775086505</v>
      </c>
      <c r="M235" s="663">
        <v>2913</v>
      </c>
      <c r="N235" s="663">
        <v>4</v>
      </c>
      <c r="O235" s="663">
        <v>11812</v>
      </c>
      <c r="P235" s="676">
        <v>0.68119953863898497</v>
      </c>
      <c r="Q235" s="664">
        <v>2953</v>
      </c>
    </row>
    <row r="236" spans="1:17" ht="14.4" customHeight="1" x14ac:dyDescent="0.3">
      <c r="A236" s="659" t="s">
        <v>559</v>
      </c>
      <c r="B236" s="660" t="s">
        <v>3433</v>
      </c>
      <c r="C236" s="660" t="s">
        <v>3216</v>
      </c>
      <c r="D236" s="660" t="s">
        <v>3735</v>
      </c>
      <c r="E236" s="660" t="s">
        <v>3736</v>
      </c>
      <c r="F236" s="663">
        <v>1</v>
      </c>
      <c r="G236" s="663">
        <v>1242</v>
      </c>
      <c r="H236" s="663">
        <v>1</v>
      </c>
      <c r="I236" s="663">
        <v>1242</v>
      </c>
      <c r="J236" s="663">
        <v>3</v>
      </c>
      <c r="K236" s="663">
        <v>3753</v>
      </c>
      <c r="L236" s="663">
        <v>3.0217391304347827</v>
      </c>
      <c r="M236" s="663">
        <v>1251</v>
      </c>
      <c r="N236" s="663">
        <v>2</v>
      </c>
      <c r="O236" s="663">
        <v>2502</v>
      </c>
      <c r="P236" s="676">
        <v>2.0144927536231885</v>
      </c>
      <c r="Q236" s="664">
        <v>1251</v>
      </c>
    </row>
    <row r="237" spans="1:17" ht="14.4" customHeight="1" x14ac:dyDescent="0.3">
      <c r="A237" s="659" t="s">
        <v>559</v>
      </c>
      <c r="B237" s="660" t="s">
        <v>3433</v>
      </c>
      <c r="C237" s="660" t="s">
        <v>3216</v>
      </c>
      <c r="D237" s="660" t="s">
        <v>3737</v>
      </c>
      <c r="E237" s="660" t="s">
        <v>3738</v>
      </c>
      <c r="F237" s="663">
        <v>5</v>
      </c>
      <c r="G237" s="663">
        <v>11580</v>
      </c>
      <c r="H237" s="663">
        <v>1</v>
      </c>
      <c r="I237" s="663">
        <v>2316</v>
      </c>
      <c r="J237" s="663"/>
      <c r="K237" s="663"/>
      <c r="L237" s="663"/>
      <c r="M237" s="663"/>
      <c r="N237" s="663">
        <v>2</v>
      </c>
      <c r="O237" s="663">
        <v>4666</v>
      </c>
      <c r="P237" s="676">
        <v>0.40293609671848013</v>
      </c>
      <c r="Q237" s="664">
        <v>2333</v>
      </c>
    </row>
    <row r="238" spans="1:17" ht="14.4" customHeight="1" x14ac:dyDescent="0.3">
      <c r="A238" s="659" t="s">
        <v>559</v>
      </c>
      <c r="B238" s="660" t="s">
        <v>3433</v>
      </c>
      <c r="C238" s="660" t="s">
        <v>3216</v>
      </c>
      <c r="D238" s="660" t="s">
        <v>3387</v>
      </c>
      <c r="E238" s="660" t="s">
        <v>3388</v>
      </c>
      <c r="F238" s="663">
        <v>114</v>
      </c>
      <c r="G238" s="663">
        <v>67596</v>
      </c>
      <c r="H238" s="663">
        <v>1</v>
      </c>
      <c r="I238" s="663">
        <v>592.9473684210526</v>
      </c>
      <c r="J238" s="663">
        <v>57</v>
      </c>
      <c r="K238" s="663">
        <v>34029</v>
      </c>
      <c r="L238" s="663">
        <v>0.50341736197408127</v>
      </c>
      <c r="M238" s="663">
        <v>597</v>
      </c>
      <c r="N238" s="663">
        <v>65</v>
      </c>
      <c r="O238" s="663">
        <v>39237</v>
      </c>
      <c r="P238" s="676">
        <v>0.5804633410260962</v>
      </c>
      <c r="Q238" s="664">
        <v>603.64615384615388</v>
      </c>
    </row>
    <row r="239" spans="1:17" ht="14.4" customHeight="1" x14ac:dyDescent="0.3">
      <c r="A239" s="659" t="s">
        <v>559</v>
      </c>
      <c r="B239" s="660" t="s">
        <v>3433</v>
      </c>
      <c r="C239" s="660" t="s">
        <v>3216</v>
      </c>
      <c r="D239" s="660" t="s">
        <v>3739</v>
      </c>
      <c r="E239" s="660" t="s">
        <v>3740</v>
      </c>
      <c r="F239" s="663">
        <v>1</v>
      </c>
      <c r="G239" s="663">
        <v>1150</v>
      </c>
      <c r="H239" s="663">
        <v>1</v>
      </c>
      <c r="I239" s="663">
        <v>1150</v>
      </c>
      <c r="J239" s="663"/>
      <c r="K239" s="663"/>
      <c r="L239" s="663"/>
      <c r="M239" s="663"/>
      <c r="N239" s="663"/>
      <c r="O239" s="663"/>
      <c r="P239" s="676"/>
      <c r="Q239" s="664"/>
    </row>
    <row r="240" spans="1:17" ht="14.4" customHeight="1" x14ac:dyDescent="0.3">
      <c r="A240" s="659" t="s">
        <v>559</v>
      </c>
      <c r="B240" s="660" t="s">
        <v>3433</v>
      </c>
      <c r="C240" s="660" t="s">
        <v>3216</v>
      </c>
      <c r="D240" s="660" t="s">
        <v>3741</v>
      </c>
      <c r="E240" s="660" t="s">
        <v>3742</v>
      </c>
      <c r="F240" s="663">
        <v>1</v>
      </c>
      <c r="G240" s="663">
        <v>2578</v>
      </c>
      <c r="H240" s="663">
        <v>1</v>
      </c>
      <c r="I240" s="663">
        <v>2578</v>
      </c>
      <c r="J240" s="663">
        <v>1</v>
      </c>
      <c r="K240" s="663">
        <v>2595</v>
      </c>
      <c r="L240" s="663">
        <v>1.0065942591155934</v>
      </c>
      <c r="M240" s="663">
        <v>2595</v>
      </c>
      <c r="N240" s="663"/>
      <c r="O240" s="663"/>
      <c r="P240" s="676"/>
      <c r="Q240" s="664"/>
    </row>
    <row r="241" spans="1:17" ht="14.4" customHeight="1" x14ac:dyDescent="0.3">
      <c r="A241" s="659" t="s">
        <v>559</v>
      </c>
      <c r="B241" s="660" t="s">
        <v>3433</v>
      </c>
      <c r="C241" s="660" t="s">
        <v>3216</v>
      </c>
      <c r="D241" s="660" t="s">
        <v>3743</v>
      </c>
      <c r="E241" s="660" t="s">
        <v>3744</v>
      </c>
      <c r="F241" s="663">
        <v>42</v>
      </c>
      <c r="G241" s="663">
        <v>60228</v>
      </c>
      <c r="H241" s="663">
        <v>1</v>
      </c>
      <c r="I241" s="663">
        <v>1434</v>
      </c>
      <c r="J241" s="663">
        <v>39</v>
      </c>
      <c r="K241" s="663">
        <v>56394</v>
      </c>
      <c r="L241" s="663">
        <v>0.93634190077704726</v>
      </c>
      <c r="M241" s="663">
        <v>1446</v>
      </c>
      <c r="N241" s="663">
        <v>44</v>
      </c>
      <c r="O241" s="663">
        <v>64324</v>
      </c>
      <c r="P241" s="676">
        <v>1.0680082353722522</v>
      </c>
      <c r="Q241" s="664">
        <v>1461.909090909091</v>
      </c>
    </row>
    <row r="242" spans="1:17" ht="14.4" customHeight="1" x14ac:dyDescent="0.3">
      <c r="A242" s="659" t="s">
        <v>559</v>
      </c>
      <c r="B242" s="660" t="s">
        <v>3433</v>
      </c>
      <c r="C242" s="660" t="s">
        <v>3216</v>
      </c>
      <c r="D242" s="660" t="s">
        <v>3745</v>
      </c>
      <c r="E242" s="660" t="s">
        <v>3746</v>
      </c>
      <c r="F242" s="663">
        <v>6</v>
      </c>
      <c r="G242" s="663">
        <v>13842</v>
      </c>
      <c r="H242" s="663">
        <v>1</v>
      </c>
      <c r="I242" s="663">
        <v>2307</v>
      </c>
      <c r="J242" s="663">
        <v>8</v>
      </c>
      <c r="K242" s="663">
        <v>18576</v>
      </c>
      <c r="L242" s="663">
        <v>1.3420026007802341</v>
      </c>
      <c r="M242" s="663">
        <v>2322</v>
      </c>
      <c r="N242" s="663">
        <v>4</v>
      </c>
      <c r="O242" s="663">
        <v>9400</v>
      </c>
      <c r="P242" s="676">
        <v>0.67909261667389109</v>
      </c>
      <c r="Q242" s="664">
        <v>2350</v>
      </c>
    </row>
    <row r="243" spans="1:17" ht="14.4" customHeight="1" x14ac:dyDescent="0.3">
      <c r="A243" s="659" t="s">
        <v>559</v>
      </c>
      <c r="B243" s="660" t="s">
        <v>3433</v>
      </c>
      <c r="C243" s="660" t="s">
        <v>3216</v>
      </c>
      <c r="D243" s="660" t="s">
        <v>3747</v>
      </c>
      <c r="E243" s="660" t="s">
        <v>3748</v>
      </c>
      <c r="F243" s="663">
        <v>12</v>
      </c>
      <c r="G243" s="663">
        <v>37296</v>
      </c>
      <c r="H243" s="663">
        <v>1</v>
      </c>
      <c r="I243" s="663">
        <v>3108</v>
      </c>
      <c r="J243" s="663">
        <v>11</v>
      </c>
      <c r="K243" s="663">
        <v>34364</v>
      </c>
      <c r="L243" s="663">
        <v>0.9213856713856714</v>
      </c>
      <c r="M243" s="663">
        <v>3124</v>
      </c>
      <c r="N243" s="663">
        <v>12</v>
      </c>
      <c r="O243" s="663">
        <v>37731</v>
      </c>
      <c r="P243" s="676">
        <v>1.0116634491634491</v>
      </c>
      <c r="Q243" s="664">
        <v>3144.25</v>
      </c>
    </row>
    <row r="244" spans="1:17" ht="14.4" customHeight="1" x14ac:dyDescent="0.3">
      <c r="A244" s="659" t="s">
        <v>559</v>
      </c>
      <c r="B244" s="660" t="s">
        <v>3433</v>
      </c>
      <c r="C244" s="660" t="s">
        <v>3216</v>
      </c>
      <c r="D244" s="660" t="s">
        <v>3749</v>
      </c>
      <c r="E244" s="660" t="s">
        <v>3750</v>
      </c>
      <c r="F244" s="663">
        <v>4</v>
      </c>
      <c r="G244" s="663">
        <v>12168</v>
      </c>
      <c r="H244" s="663">
        <v>1</v>
      </c>
      <c r="I244" s="663">
        <v>3042</v>
      </c>
      <c r="J244" s="663">
        <v>15</v>
      </c>
      <c r="K244" s="663">
        <v>45870</v>
      </c>
      <c r="L244" s="663">
        <v>3.7697238658777121</v>
      </c>
      <c r="M244" s="663">
        <v>3058</v>
      </c>
      <c r="N244" s="663">
        <v>5</v>
      </c>
      <c r="O244" s="663">
        <v>15371</v>
      </c>
      <c r="P244" s="676">
        <v>1.2632314266929652</v>
      </c>
      <c r="Q244" s="664">
        <v>3074.2</v>
      </c>
    </row>
    <row r="245" spans="1:17" ht="14.4" customHeight="1" x14ac:dyDescent="0.3">
      <c r="A245" s="659" t="s">
        <v>559</v>
      </c>
      <c r="B245" s="660" t="s">
        <v>3433</v>
      </c>
      <c r="C245" s="660" t="s">
        <v>3216</v>
      </c>
      <c r="D245" s="660" t="s">
        <v>3751</v>
      </c>
      <c r="E245" s="660" t="s">
        <v>3752</v>
      </c>
      <c r="F245" s="663">
        <v>16</v>
      </c>
      <c r="G245" s="663">
        <v>57712</v>
      </c>
      <c r="H245" s="663">
        <v>1</v>
      </c>
      <c r="I245" s="663">
        <v>3607</v>
      </c>
      <c r="J245" s="663">
        <v>10</v>
      </c>
      <c r="K245" s="663">
        <v>36300</v>
      </c>
      <c r="L245" s="663">
        <v>0.62898530634876626</v>
      </c>
      <c r="M245" s="663">
        <v>3630</v>
      </c>
      <c r="N245" s="663">
        <v>12</v>
      </c>
      <c r="O245" s="663">
        <v>44040</v>
      </c>
      <c r="P245" s="676">
        <v>0.76309952869420572</v>
      </c>
      <c r="Q245" s="664">
        <v>3670</v>
      </c>
    </row>
    <row r="246" spans="1:17" ht="14.4" customHeight="1" x14ac:dyDescent="0.3">
      <c r="A246" s="659" t="s">
        <v>559</v>
      </c>
      <c r="B246" s="660" t="s">
        <v>3433</v>
      </c>
      <c r="C246" s="660" t="s">
        <v>3216</v>
      </c>
      <c r="D246" s="660" t="s">
        <v>3753</v>
      </c>
      <c r="E246" s="660" t="s">
        <v>3754</v>
      </c>
      <c r="F246" s="663">
        <v>1</v>
      </c>
      <c r="G246" s="663">
        <v>4929</v>
      </c>
      <c r="H246" s="663">
        <v>1</v>
      </c>
      <c r="I246" s="663">
        <v>4929</v>
      </c>
      <c r="J246" s="663"/>
      <c r="K246" s="663"/>
      <c r="L246" s="663"/>
      <c r="M246" s="663"/>
      <c r="N246" s="663"/>
      <c r="O246" s="663"/>
      <c r="P246" s="676"/>
      <c r="Q246" s="664"/>
    </row>
    <row r="247" spans="1:17" ht="14.4" customHeight="1" x14ac:dyDescent="0.3">
      <c r="A247" s="659" t="s">
        <v>559</v>
      </c>
      <c r="B247" s="660" t="s">
        <v>3433</v>
      </c>
      <c r="C247" s="660" t="s">
        <v>3216</v>
      </c>
      <c r="D247" s="660" t="s">
        <v>3755</v>
      </c>
      <c r="E247" s="660" t="s">
        <v>3756</v>
      </c>
      <c r="F247" s="663">
        <v>9</v>
      </c>
      <c r="G247" s="663">
        <v>15669</v>
      </c>
      <c r="H247" s="663">
        <v>1</v>
      </c>
      <c r="I247" s="663">
        <v>1741</v>
      </c>
      <c r="J247" s="663">
        <v>24</v>
      </c>
      <c r="K247" s="663">
        <v>42072</v>
      </c>
      <c r="L247" s="663">
        <v>2.6850469079073331</v>
      </c>
      <c r="M247" s="663">
        <v>1753</v>
      </c>
      <c r="N247" s="663">
        <v>28</v>
      </c>
      <c r="O247" s="663">
        <v>49544</v>
      </c>
      <c r="P247" s="676">
        <v>3.1619120556512859</v>
      </c>
      <c r="Q247" s="664">
        <v>1769.4285714285713</v>
      </c>
    </row>
    <row r="248" spans="1:17" ht="14.4" customHeight="1" x14ac:dyDescent="0.3">
      <c r="A248" s="659" t="s">
        <v>559</v>
      </c>
      <c r="B248" s="660" t="s">
        <v>3433</v>
      </c>
      <c r="C248" s="660" t="s">
        <v>3216</v>
      </c>
      <c r="D248" s="660" t="s">
        <v>3757</v>
      </c>
      <c r="E248" s="660" t="s">
        <v>3758</v>
      </c>
      <c r="F248" s="663"/>
      <c r="G248" s="663"/>
      <c r="H248" s="663"/>
      <c r="I248" s="663"/>
      <c r="J248" s="663">
        <v>1</v>
      </c>
      <c r="K248" s="663">
        <v>2745</v>
      </c>
      <c r="L248" s="663"/>
      <c r="M248" s="663">
        <v>2745</v>
      </c>
      <c r="N248" s="663">
        <v>2</v>
      </c>
      <c r="O248" s="663">
        <v>5550</v>
      </c>
      <c r="P248" s="676"/>
      <c r="Q248" s="664">
        <v>2775</v>
      </c>
    </row>
    <row r="249" spans="1:17" ht="14.4" customHeight="1" x14ac:dyDescent="0.3">
      <c r="A249" s="659" t="s">
        <v>559</v>
      </c>
      <c r="B249" s="660" t="s">
        <v>3433</v>
      </c>
      <c r="C249" s="660" t="s">
        <v>3216</v>
      </c>
      <c r="D249" s="660" t="s">
        <v>3759</v>
      </c>
      <c r="E249" s="660" t="s">
        <v>3760</v>
      </c>
      <c r="F249" s="663">
        <v>9</v>
      </c>
      <c r="G249" s="663">
        <v>9621</v>
      </c>
      <c r="H249" s="663">
        <v>1</v>
      </c>
      <c r="I249" s="663">
        <v>1069</v>
      </c>
      <c r="J249" s="663">
        <v>6</v>
      </c>
      <c r="K249" s="663">
        <v>6468</v>
      </c>
      <c r="L249" s="663">
        <v>0.67227938883691929</v>
      </c>
      <c r="M249" s="663">
        <v>1078</v>
      </c>
      <c r="N249" s="663">
        <v>13</v>
      </c>
      <c r="O249" s="663">
        <v>14149</v>
      </c>
      <c r="P249" s="676">
        <v>1.4706371479056231</v>
      </c>
      <c r="Q249" s="664">
        <v>1088.3846153846155</v>
      </c>
    </row>
    <row r="250" spans="1:17" ht="14.4" customHeight="1" x14ac:dyDescent="0.3">
      <c r="A250" s="659" t="s">
        <v>559</v>
      </c>
      <c r="B250" s="660" t="s">
        <v>3433</v>
      </c>
      <c r="C250" s="660" t="s">
        <v>3216</v>
      </c>
      <c r="D250" s="660" t="s">
        <v>3761</v>
      </c>
      <c r="E250" s="660" t="s">
        <v>3762</v>
      </c>
      <c r="F250" s="663">
        <v>1</v>
      </c>
      <c r="G250" s="663">
        <v>5818</v>
      </c>
      <c r="H250" s="663">
        <v>1</v>
      </c>
      <c r="I250" s="663">
        <v>5818</v>
      </c>
      <c r="J250" s="663"/>
      <c r="K250" s="663"/>
      <c r="L250" s="663"/>
      <c r="M250" s="663"/>
      <c r="N250" s="663"/>
      <c r="O250" s="663"/>
      <c r="P250" s="676"/>
      <c r="Q250" s="664"/>
    </row>
    <row r="251" spans="1:17" ht="14.4" customHeight="1" x14ac:dyDescent="0.3">
      <c r="A251" s="659" t="s">
        <v>559</v>
      </c>
      <c r="B251" s="660" t="s">
        <v>3433</v>
      </c>
      <c r="C251" s="660" t="s">
        <v>3216</v>
      </c>
      <c r="D251" s="660" t="s">
        <v>3763</v>
      </c>
      <c r="E251" s="660" t="s">
        <v>3764</v>
      </c>
      <c r="F251" s="663">
        <v>6</v>
      </c>
      <c r="G251" s="663">
        <v>3162</v>
      </c>
      <c r="H251" s="663">
        <v>1</v>
      </c>
      <c r="I251" s="663">
        <v>527</v>
      </c>
      <c r="J251" s="663">
        <v>4</v>
      </c>
      <c r="K251" s="663">
        <v>2124</v>
      </c>
      <c r="L251" s="663">
        <v>0.67172675521821634</v>
      </c>
      <c r="M251" s="663">
        <v>531</v>
      </c>
      <c r="N251" s="663">
        <v>16</v>
      </c>
      <c r="O251" s="663">
        <v>8526</v>
      </c>
      <c r="P251" s="676">
        <v>2.6963946869070208</v>
      </c>
      <c r="Q251" s="664">
        <v>532.875</v>
      </c>
    </row>
    <row r="252" spans="1:17" ht="14.4" customHeight="1" x14ac:dyDescent="0.3">
      <c r="A252" s="659" t="s">
        <v>559</v>
      </c>
      <c r="B252" s="660" t="s">
        <v>3433</v>
      </c>
      <c r="C252" s="660" t="s">
        <v>3216</v>
      </c>
      <c r="D252" s="660" t="s">
        <v>3765</v>
      </c>
      <c r="E252" s="660" t="s">
        <v>3766</v>
      </c>
      <c r="F252" s="663">
        <v>5</v>
      </c>
      <c r="G252" s="663">
        <v>13650</v>
      </c>
      <c r="H252" s="663">
        <v>1</v>
      </c>
      <c r="I252" s="663">
        <v>2730</v>
      </c>
      <c r="J252" s="663"/>
      <c r="K252" s="663"/>
      <c r="L252" s="663"/>
      <c r="M252" s="663"/>
      <c r="N252" s="663"/>
      <c r="O252" s="663"/>
      <c r="P252" s="676"/>
      <c r="Q252" s="664"/>
    </row>
    <row r="253" spans="1:17" ht="14.4" customHeight="1" x14ac:dyDescent="0.3">
      <c r="A253" s="659" t="s">
        <v>559</v>
      </c>
      <c r="B253" s="660" t="s">
        <v>3433</v>
      </c>
      <c r="C253" s="660" t="s">
        <v>3216</v>
      </c>
      <c r="D253" s="660" t="s">
        <v>3767</v>
      </c>
      <c r="E253" s="660" t="s">
        <v>3768</v>
      </c>
      <c r="F253" s="663"/>
      <c r="G253" s="663"/>
      <c r="H253" s="663"/>
      <c r="I253" s="663"/>
      <c r="J253" s="663">
        <v>2</v>
      </c>
      <c r="K253" s="663">
        <v>932</v>
      </c>
      <c r="L253" s="663"/>
      <c r="M253" s="663">
        <v>466</v>
      </c>
      <c r="N253" s="663">
        <v>2</v>
      </c>
      <c r="O253" s="663">
        <v>946</v>
      </c>
      <c r="P253" s="676"/>
      <c r="Q253" s="664">
        <v>473</v>
      </c>
    </row>
    <row r="254" spans="1:17" ht="14.4" customHeight="1" x14ac:dyDescent="0.3">
      <c r="A254" s="659" t="s">
        <v>559</v>
      </c>
      <c r="B254" s="660" t="s">
        <v>3433</v>
      </c>
      <c r="C254" s="660" t="s">
        <v>3216</v>
      </c>
      <c r="D254" s="660" t="s">
        <v>3769</v>
      </c>
      <c r="E254" s="660" t="s">
        <v>3770</v>
      </c>
      <c r="F254" s="663">
        <v>3</v>
      </c>
      <c r="G254" s="663">
        <v>3330</v>
      </c>
      <c r="H254" s="663">
        <v>1</v>
      </c>
      <c r="I254" s="663">
        <v>1110</v>
      </c>
      <c r="J254" s="663">
        <v>1</v>
      </c>
      <c r="K254" s="663">
        <v>1119</v>
      </c>
      <c r="L254" s="663">
        <v>0.33603603603603605</v>
      </c>
      <c r="M254" s="663">
        <v>1119</v>
      </c>
      <c r="N254" s="663">
        <v>3</v>
      </c>
      <c r="O254" s="663">
        <v>3387</v>
      </c>
      <c r="P254" s="676">
        <v>1.0171171171171172</v>
      </c>
      <c r="Q254" s="664">
        <v>1129</v>
      </c>
    </row>
    <row r="255" spans="1:17" ht="14.4" customHeight="1" x14ac:dyDescent="0.3">
      <c r="A255" s="659" t="s">
        <v>559</v>
      </c>
      <c r="B255" s="660" t="s">
        <v>3433</v>
      </c>
      <c r="C255" s="660" t="s">
        <v>3216</v>
      </c>
      <c r="D255" s="660" t="s">
        <v>3771</v>
      </c>
      <c r="E255" s="660" t="s">
        <v>3772</v>
      </c>
      <c r="F255" s="663"/>
      <c r="G255" s="663"/>
      <c r="H255" s="663"/>
      <c r="I255" s="663"/>
      <c r="J255" s="663">
        <v>2</v>
      </c>
      <c r="K255" s="663">
        <v>4638</v>
      </c>
      <c r="L255" s="663"/>
      <c r="M255" s="663">
        <v>2319</v>
      </c>
      <c r="N255" s="663"/>
      <c r="O255" s="663"/>
      <c r="P255" s="676"/>
      <c r="Q255" s="664"/>
    </row>
    <row r="256" spans="1:17" ht="14.4" customHeight="1" x14ac:dyDescent="0.3">
      <c r="A256" s="659" t="s">
        <v>559</v>
      </c>
      <c r="B256" s="660" t="s">
        <v>3433</v>
      </c>
      <c r="C256" s="660" t="s">
        <v>3216</v>
      </c>
      <c r="D256" s="660" t="s">
        <v>3773</v>
      </c>
      <c r="E256" s="660" t="s">
        <v>3774</v>
      </c>
      <c r="F256" s="663"/>
      <c r="G256" s="663"/>
      <c r="H256" s="663"/>
      <c r="I256" s="663"/>
      <c r="J256" s="663">
        <v>1</v>
      </c>
      <c r="K256" s="663">
        <v>247</v>
      </c>
      <c r="L256" s="663"/>
      <c r="M256" s="663">
        <v>247</v>
      </c>
      <c r="N256" s="663"/>
      <c r="O256" s="663"/>
      <c r="P256" s="676"/>
      <c r="Q256" s="664"/>
    </row>
    <row r="257" spans="1:17" ht="14.4" customHeight="1" x14ac:dyDescent="0.3">
      <c r="A257" s="659" t="s">
        <v>559</v>
      </c>
      <c r="B257" s="660" t="s">
        <v>3433</v>
      </c>
      <c r="C257" s="660" t="s">
        <v>3216</v>
      </c>
      <c r="D257" s="660" t="s">
        <v>3775</v>
      </c>
      <c r="E257" s="660" t="s">
        <v>3776</v>
      </c>
      <c r="F257" s="663">
        <v>1</v>
      </c>
      <c r="G257" s="663">
        <v>4451</v>
      </c>
      <c r="H257" s="663">
        <v>1</v>
      </c>
      <c r="I257" s="663">
        <v>4451</v>
      </c>
      <c r="J257" s="663"/>
      <c r="K257" s="663"/>
      <c r="L257" s="663"/>
      <c r="M257" s="663"/>
      <c r="N257" s="663"/>
      <c r="O257" s="663"/>
      <c r="P257" s="676"/>
      <c r="Q257" s="664"/>
    </row>
    <row r="258" spans="1:17" ht="14.4" customHeight="1" x14ac:dyDescent="0.3">
      <c r="A258" s="659" t="s">
        <v>559</v>
      </c>
      <c r="B258" s="660" t="s">
        <v>3433</v>
      </c>
      <c r="C258" s="660" t="s">
        <v>3216</v>
      </c>
      <c r="D258" s="660" t="s">
        <v>3777</v>
      </c>
      <c r="E258" s="660" t="s">
        <v>3778</v>
      </c>
      <c r="F258" s="663">
        <v>2</v>
      </c>
      <c r="G258" s="663">
        <v>7270</v>
      </c>
      <c r="H258" s="663">
        <v>1</v>
      </c>
      <c r="I258" s="663">
        <v>3635</v>
      </c>
      <c r="J258" s="663"/>
      <c r="K258" s="663"/>
      <c r="L258" s="663"/>
      <c r="M258" s="663"/>
      <c r="N258" s="663"/>
      <c r="O258" s="663"/>
      <c r="P258" s="676"/>
      <c r="Q258" s="664"/>
    </row>
    <row r="259" spans="1:17" ht="14.4" customHeight="1" x14ac:dyDescent="0.3">
      <c r="A259" s="659" t="s">
        <v>559</v>
      </c>
      <c r="B259" s="660" t="s">
        <v>3433</v>
      </c>
      <c r="C259" s="660" t="s">
        <v>3216</v>
      </c>
      <c r="D259" s="660" t="s">
        <v>3779</v>
      </c>
      <c r="E259" s="660" t="s">
        <v>3780</v>
      </c>
      <c r="F259" s="663"/>
      <c r="G259" s="663"/>
      <c r="H259" s="663"/>
      <c r="I259" s="663"/>
      <c r="J259" s="663"/>
      <c r="K259" s="663"/>
      <c r="L259" s="663"/>
      <c r="M259" s="663"/>
      <c r="N259" s="663">
        <v>2</v>
      </c>
      <c r="O259" s="663">
        <v>2464</v>
      </c>
      <c r="P259" s="676"/>
      <c r="Q259" s="664">
        <v>1232</v>
      </c>
    </row>
    <row r="260" spans="1:17" ht="14.4" customHeight="1" x14ac:dyDescent="0.3">
      <c r="A260" s="659" t="s">
        <v>559</v>
      </c>
      <c r="B260" s="660" t="s">
        <v>3433</v>
      </c>
      <c r="C260" s="660" t="s">
        <v>3216</v>
      </c>
      <c r="D260" s="660" t="s">
        <v>3781</v>
      </c>
      <c r="E260" s="660" t="s">
        <v>3782</v>
      </c>
      <c r="F260" s="663">
        <v>1</v>
      </c>
      <c r="G260" s="663">
        <v>3851</v>
      </c>
      <c r="H260" s="663">
        <v>1</v>
      </c>
      <c r="I260" s="663">
        <v>3851</v>
      </c>
      <c r="J260" s="663"/>
      <c r="K260" s="663"/>
      <c r="L260" s="663"/>
      <c r="M260" s="663"/>
      <c r="N260" s="663"/>
      <c r="O260" s="663"/>
      <c r="P260" s="676"/>
      <c r="Q260" s="664"/>
    </row>
    <row r="261" spans="1:17" ht="14.4" customHeight="1" x14ac:dyDescent="0.3">
      <c r="A261" s="659" t="s">
        <v>559</v>
      </c>
      <c r="B261" s="660" t="s">
        <v>3433</v>
      </c>
      <c r="C261" s="660" t="s">
        <v>3216</v>
      </c>
      <c r="D261" s="660" t="s">
        <v>3783</v>
      </c>
      <c r="E261" s="660" t="s">
        <v>3784</v>
      </c>
      <c r="F261" s="663"/>
      <c r="G261" s="663"/>
      <c r="H261" s="663"/>
      <c r="I261" s="663"/>
      <c r="J261" s="663">
        <v>1</v>
      </c>
      <c r="K261" s="663">
        <v>1647</v>
      </c>
      <c r="L261" s="663"/>
      <c r="M261" s="663">
        <v>1647</v>
      </c>
      <c r="N261" s="663">
        <v>1</v>
      </c>
      <c r="O261" s="663">
        <v>1666</v>
      </c>
      <c r="P261" s="676"/>
      <c r="Q261" s="664">
        <v>1666</v>
      </c>
    </row>
    <row r="262" spans="1:17" ht="14.4" customHeight="1" x14ac:dyDescent="0.3">
      <c r="A262" s="659" t="s">
        <v>559</v>
      </c>
      <c r="B262" s="660" t="s">
        <v>3433</v>
      </c>
      <c r="C262" s="660" t="s">
        <v>3216</v>
      </c>
      <c r="D262" s="660" t="s">
        <v>3785</v>
      </c>
      <c r="E262" s="660" t="s">
        <v>3786</v>
      </c>
      <c r="F262" s="663">
        <v>1</v>
      </c>
      <c r="G262" s="663">
        <v>3517</v>
      </c>
      <c r="H262" s="663">
        <v>1</v>
      </c>
      <c r="I262" s="663">
        <v>3517</v>
      </c>
      <c r="J262" s="663">
        <v>1</v>
      </c>
      <c r="K262" s="663">
        <v>3546</v>
      </c>
      <c r="L262" s="663">
        <v>1.0082456639181121</v>
      </c>
      <c r="M262" s="663">
        <v>3546</v>
      </c>
      <c r="N262" s="663">
        <v>6</v>
      </c>
      <c r="O262" s="663">
        <v>21582</v>
      </c>
      <c r="P262" s="676">
        <v>6.1364799545066822</v>
      </c>
      <c r="Q262" s="664">
        <v>3597</v>
      </c>
    </row>
    <row r="263" spans="1:17" ht="14.4" customHeight="1" x14ac:dyDescent="0.3">
      <c r="A263" s="659" t="s">
        <v>559</v>
      </c>
      <c r="B263" s="660" t="s">
        <v>3433</v>
      </c>
      <c r="C263" s="660" t="s">
        <v>3216</v>
      </c>
      <c r="D263" s="660" t="s">
        <v>3787</v>
      </c>
      <c r="E263" s="660" t="s">
        <v>3788</v>
      </c>
      <c r="F263" s="663"/>
      <c r="G263" s="663"/>
      <c r="H263" s="663"/>
      <c r="I263" s="663"/>
      <c r="J263" s="663"/>
      <c r="K263" s="663"/>
      <c r="L263" s="663"/>
      <c r="M263" s="663"/>
      <c r="N263" s="663">
        <v>1</v>
      </c>
      <c r="O263" s="663">
        <v>6381</v>
      </c>
      <c r="P263" s="676"/>
      <c r="Q263" s="664">
        <v>6381</v>
      </c>
    </row>
    <row r="264" spans="1:17" ht="14.4" customHeight="1" x14ac:dyDescent="0.3">
      <c r="A264" s="659" t="s">
        <v>559</v>
      </c>
      <c r="B264" s="660" t="s">
        <v>3433</v>
      </c>
      <c r="C264" s="660" t="s">
        <v>3216</v>
      </c>
      <c r="D264" s="660" t="s">
        <v>3789</v>
      </c>
      <c r="E264" s="660" t="s">
        <v>3790</v>
      </c>
      <c r="F264" s="663">
        <v>1</v>
      </c>
      <c r="G264" s="663">
        <v>1603</v>
      </c>
      <c r="H264" s="663">
        <v>1</v>
      </c>
      <c r="I264" s="663">
        <v>1603</v>
      </c>
      <c r="J264" s="663"/>
      <c r="K264" s="663"/>
      <c r="L264" s="663"/>
      <c r="M264" s="663"/>
      <c r="N264" s="663"/>
      <c r="O264" s="663"/>
      <c r="P264" s="676"/>
      <c r="Q264" s="664"/>
    </row>
    <row r="265" spans="1:17" ht="14.4" customHeight="1" x14ac:dyDescent="0.3">
      <c r="A265" s="659" t="s">
        <v>559</v>
      </c>
      <c r="B265" s="660" t="s">
        <v>3791</v>
      </c>
      <c r="C265" s="660" t="s">
        <v>3216</v>
      </c>
      <c r="D265" s="660" t="s">
        <v>3405</v>
      </c>
      <c r="E265" s="660" t="s">
        <v>3406</v>
      </c>
      <c r="F265" s="663">
        <v>3</v>
      </c>
      <c r="G265" s="663">
        <v>513</v>
      </c>
      <c r="H265" s="663">
        <v>1</v>
      </c>
      <c r="I265" s="663">
        <v>171</v>
      </c>
      <c r="J265" s="663"/>
      <c r="K265" s="663"/>
      <c r="L265" s="663"/>
      <c r="M265" s="663"/>
      <c r="N265" s="663"/>
      <c r="O265" s="663"/>
      <c r="P265" s="676"/>
      <c r="Q265" s="664"/>
    </row>
    <row r="266" spans="1:17" ht="14.4" customHeight="1" x14ac:dyDescent="0.3">
      <c r="A266" s="659" t="s">
        <v>559</v>
      </c>
      <c r="B266" s="660" t="s">
        <v>3791</v>
      </c>
      <c r="C266" s="660" t="s">
        <v>3216</v>
      </c>
      <c r="D266" s="660" t="s">
        <v>3792</v>
      </c>
      <c r="E266" s="660" t="s">
        <v>3793</v>
      </c>
      <c r="F266" s="663">
        <v>1</v>
      </c>
      <c r="G266" s="663">
        <v>1195</v>
      </c>
      <c r="H266" s="663">
        <v>1</v>
      </c>
      <c r="I266" s="663">
        <v>1195</v>
      </c>
      <c r="J266" s="663"/>
      <c r="K266" s="663"/>
      <c r="L266" s="663"/>
      <c r="M266" s="663"/>
      <c r="N266" s="663"/>
      <c r="O266" s="663"/>
      <c r="P266" s="676"/>
      <c r="Q266" s="664"/>
    </row>
    <row r="267" spans="1:17" ht="14.4" customHeight="1" x14ac:dyDescent="0.3">
      <c r="A267" s="659" t="s">
        <v>559</v>
      </c>
      <c r="B267" s="660" t="s">
        <v>3791</v>
      </c>
      <c r="C267" s="660" t="s">
        <v>3216</v>
      </c>
      <c r="D267" s="660" t="s">
        <v>3657</v>
      </c>
      <c r="E267" s="660" t="s">
        <v>3658</v>
      </c>
      <c r="F267" s="663">
        <v>1</v>
      </c>
      <c r="G267" s="663">
        <v>2349</v>
      </c>
      <c r="H267" s="663">
        <v>1</v>
      </c>
      <c r="I267" s="663">
        <v>2349</v>
      </c>
      <c r="J267" s="663"/>
      <c r="K267" s="663"/>
      <c r="L267" s="663"/>
      <c r="M267" s="663"/>
      <c r="N267" s="663"/>
      <c r="O267" s="663"/>
      <c r="P267" s="676"/>
      <c r="Q267" s="664"/>
    </row>
    <row r="268" spans="1:17" ht="14.4" customHeight="1" x14ac:dyDescent="0.3">
      <c r="A268" s="659" t="s">
        <v>559</v>
      </c>
      <c r="B268" s="660" t="s">
        <v>3791</v>
      </c>
      <c r="C268" s="660" t="s">
        <v>3216</v>
      </c>
      <c r="D268" s="660" t="s">
        <v>3794</v>
      </c>
      <c r="E268" s="660" t="s">
        <v>3795</v>
      </c>
      <c r="F268" s="663">
        <v>1</v>
      </c>
      <c r="G268" s="663">
        <v>383</v>
      </c>
      <c r="H268" s="663">
        <v>1</v>
      </c>
      <c r="I268" s="663">
        <v>383</v>
      </c>
      <c r="J268" s="663"/>
      <c r="K268" s="663"/>
      <c r="L268" s="663"/>
      <c r="M268" s="663"/>
      <c r="N268" s="663"/>
      <c r="O268" s="663"/>
      <c r="P268" s="676"/>
      <c r="Q268" s="664"/>
    </row>
    <row r="269" spans="1:17" ht="14.4" customHeight="1" x14ac:dyDescent="0.3">
      <c r="A269" s="659" t="s">
        <v>559</v>
      </c>
      <c r="B269" s="660" t="s">
        <v>3791</v>
      </c>
      <c r="C269" s="660" t="s">
        <v>3216</v>
      </c>
      <c r="D269" s="660" t="s">
        <v>3705</v>
      </c>
      <c r="E269" s="660" t="s">
        <v>3706</v>
      </c>
      <c r="F269" s="663"/>
      <c r="G269" s="663"/>
      <c r="H269" s="663"/>
      <c r="I269" s="663"/>
      <c r="J269" s="663">
        <v>1</v>
      </c>
      <c r="K269" s="663">
        <v>5701</v>
      </c>
      <c r="L269" s="663"/>
      <c r="M269" s="663">
        <v>5701</v>
      </c>
      <c r="N269" s="663"/>
      <c r="O269" s="663"/>
      <c r="P269" s="676"/>
      <c r="Q269" s="664"/>
    </row>
    <row r="270" spans="1:17" ht="14.4" customHeight="1" x14ac:dyDescent="0.3">
      <c r="A270" s="659" t="s">
        <v>559</v>
      </c>
      <c r="B270" s="660" t="s">
        <v>3791</v>
      </c>
      <c r="C270" s="660" t="s">
        <v>3216</v>
      </c>
      <c r="D270" s="660" t="s">
        <v>3796</v>
      </c>
      <c r="E270" s="660" t="s">
        <v>3797</v>
      </c>
      <c r="F270" s="663">
        <v>1</v>
      </c>
      <c r="G270" s="663">
        <v>2418</v>
      </c>
      <c r="H270" s="663">
        <v>1</v>
      </c>
      <c r="I270" s="663">
        <v>2418</v>
      </c>
      <c r="J270" s="663"/>
      <c r="K270" s="663"/>
      <c r="L270" s="663"/>
      <c r="M270" s="663"/>
      <c r="N270" s="663"/>
      <c r="O270" s="663"/>
      <c r="P270" s="676"/>
      <c r="Q270" s="664"/>
    </row>
    <row r="271" spans="1:17" ht="14.4" customHeight="1" thickBot="1" x14ac:dyDescent="0.35">
      <c r="A271" s="665" t="s">
        <v>559</v>
      </c>
      <c r="B271" s="666" t="s">
        <v>3798</v>
      </c>
      <c r="C271" s="666" t="s">
        <v>3216</v>
      </c>
      <c r="D271" s="666" t="s">
        <v>3799</v>
      </c>
      <c r="E271" s="666" t="s">
        <v>3800</v>
      </c>
      <c r="F271" s="669">
        <v>1</v>
      </c>
      <c r="G271" s="669">
        <v>154</v>
      </c>
      <c r="H271" s="669">
        <v>1</v>
      </c>
      <c r="I271" s="669">
        <v>154</v>
      </c>
      <c r="J271" s="669"/>
      <c r="K271" s="669"/>
      <c r="L271" s="669"/>
      <c r="M271" s="669"/>
      <c r="N271" s="669"/>
      <c r="O271" s="669"/>
      <c r="P271" s="677"/>
      <c r="Q271" s="67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314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365.66300000000001</v>
      </c>
      <c r="C5" s="114">
        <v>265.43299999999999</v>
      </c>
      <c r="D5" s="114">
        <v>304.15600000000001</v>
      </c>
      <c r="E5" s="131">
        <v>0.83179320850072336</v>
      </c>
      <c r="F5" s="132">
        <v>402</v>
      </c>
      <c r="G5" s="114">
        <v>317</v>
      </c>
      <c r="H5" s="114">
        <v>369</v>
      </c>
      <c r="I5" s="133">
        <v>0.91791044776119401</v>
      </c>
      <c r="J5" s="123"/>
      <c r="K5" s="123"/>
      <c r="L5" s="7">
        <f>D5-B5</f>
        <v>-61.507000000000005</v>
      </c>
      <c r="M5" s="8">
        <f>H5-F5</f>
        <v>-33</v>
      </c>
    </row>
    <row r="6" spans="1:13" ht="14.4" hidden="1" customHeight="1" outlineLevel="1" x14ac:dyDescent="0.3">
      <c r="A6" s="119" t="s">
        <v>170</v>
      </c>
      <c r="B6" s="122">
        <v>54.960999999999999</v>
      </c>
      <c r="C6" s="113">
        <v>47.707000000000001</v>
      </c>
      <c r="D6" s="113">
        <v>61.994</v>
      </c>
      <c r="E6" s="134">
        <v>1.1279634650024564</v>
      </c>
      <c r="F6" s="135">
        <v>59</v>
      </c>
      <c r="G6" s="113">
        <v>59</v>
      </c>
      <c r="H6" s="113">
        <v>73</v>
      </c>
      <c r="I6" s="136">
        <v>1.2372881355932204</v>
      </c>
      <c r="J6" s="123"/>
      <c r="K6" s="123"/>
      <c r="L6" s="5">
        <f t="shared" ref="L6:L11" si="0">D6-B6</f>
        <v>7.0330000000000013</v>
      </c>
      <c r="M6" s="6">
        <f t="shared" ref="M6:M13" si="1">H6-F6</f>
        <v>14</v>
      </c>
    </row>
    <row r="7" spans="1:13" ht="14.4" hidden="1" customHeight="1" outlineLevel="1" x14ac:dyDescent="0.3">
      <c r="A7" s="119" t="s">
        <v>171</v>
      </c>
      <c r="B7" s="122">
        <v>141.529</v>
      </c>
      <c r="C7" s="113">
        <v>112.667</v>
      </c>
      <c r="D7" s="113">
        <v>139.98599999999999</v>
      </c>
      <c r="E7" s="134">
        <v>0.98909764076620332</v>
      </c>
      <c r="F7" s="135">
        <v>182</v>
      </c>
      <c r="G7" s="113">
        <v>155</v>
      </c>
      <c r="H7" s="113">
        <v>205</v>
      </c>
      <c r="I7" s="136">
        <v>1.1263736263736264</v>
      </c>
      <c r="J7" s="123"/>
      <c r="K7" s="123"/>
      <c r="L7" s="5">
        <f t="shared" si="0"/>
        <v>-1.5430000000000064</v>
      </c>
      <c r="M7" s="6">
        <f t="shared" si="1"/>
        <v>23</v>
      </c>
    </row>
    <row r="8" spans="1:13" ht="14.4" hidden="1" customHeight="1" outlineLevel="1" x14ac:dyDescent="0.3">
      <c r="A8" s="119" t="s">
        <v>172</v>
      </c>
      <c r="B8" s="122">
        <v>15.797000000000001</v>
      </c>
      <c r="C8" s="113">
        <v>14.772</v>
      </c>
      <c r="D8" s="113">
        <v>20.975999999999999</v>
      </c>
      <c r="E8" s="134">
        <v>1.3278470595682723</v>
      </c>
      <c r="F8" s="135">
        <v>23</v>
      </c>
      <c r="G8" s="113">
        <v>17</v>
      </c>
      <c r="H8" s="113">
        <v>30</v>
      </c>
      <c r="I8" s="136">
        <v>1.3043478260869565</v>
      </c>
      <c r="J8" s="123"/>
      <c r="K8" s="123"/>
      <c r="L8" s="5">
        <f t="shared" si="0"/>
        <v>5.1789999999999985</v>
      </c>
      <c r="M8" s="6">
        <f t="shared" si="1"/>
        <v>7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561</v>
      </c>
      <c r="F9" s="135">
        <v>0</v>
      </c>
      <c r="G9" s="113">
        <v>0</v>
      </c>
      <c r="H9" s="113">
        <v>0</v>
      </c>
      <c r="I9" s="136" t="s">
        <v>561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86.159000000000006</v>
      </c>
      <c r="C10" s="113">
        <v>56.564</v>
      </c>
      <c r="D10" s="113">
        <v>87.903000000000006</v>
      </c>
      <c r="E10" s="134">
        <v>1.0202416462586612</v>
      </c>
      <c r="F10" s="135">
        <v>91</v>
      </c>
      <c r="G10" s="113">
        <v>83</v>
      </c>
      <c r="H10" s="113">
        <v>103</v>
      </c>
      <c r="I10" s="136">
        <v>1.1318681318681318</v>
      </c>
      <c r="J10" s="123"/>
      <c r="K10" s="123"/>
      <c r="L10" s="5">
        <f t="shared" si="0"/>
        <v>1.7439999999999998</v>
      </c>
      <c r="M10" s="6">
        <f t="shared" si="1"/>
        <v>12</v>
      </c>
    </row>
    <row r="11" spans="1:13" ht="14.4" hidden="1" customHeight="1" outlineLevel="1" x14ac:dyDescent="0.3">
      <c r="A11" s="119" t="s">
        <v>175</v>
      </c>
      <c r="B11" s="122">
        <v>30.805</v>
      </c>
      <c r="C11" s="113">
        <v>19.442</v>
      </c>
      <c r="D11" s="113">
        <v>28.178000000000001</v>
      </c>
      <c r="E11" s="134">
        <v>0.91472163609803603</v>
      </c>
      <c r="F11" s="135">
        <v>36</v>
      </c>
      <c r="G11" s="113">
        <v>28</v>
      </c>
      <c r="H11" s="113">
        <v>36</v>
      </c>
      <c r="I11" s="136">
        <v>1</v>
      </c>
      <c r="J11" s="123"/>
      <c r="K11" s="123"/>
      <c r="L11" s="5">
        <f t="shared" si="0"/>
        <v>-2.6269999999999989</v>
      </c>
      <c r="M11" s="6">
        <f t="shared" si="1"/>
        <v>0</v>
      </c>
    </row>
    <row r="12" spans="1:13" ht="14.4" hidden="1" customHeight="1" outlineLevel="1" thickBot="1" x14ac:dyDescent="0.35">
      <c r="A12" s="244" t="s">
        <v>233</v>
      </c>
      <c r="B12" s="245">
        <v>5.8579999999999997</v>
      </c>
      <c r="C12" s="246">
        <v>2.0230000000000001</v>
      </c>
      <c r="D12" s="246">
        <v>3.8439999999999999</v>
      </c>
      <c r="E12" s="247"/>
      <c r="F12" s="248">
        <v>7</v>
      </c>
      <c r="G12" s="246">
        <v>4</v>
      </c>
      <c r="H12" s="246">
        <v>4</v>
      </c>
      <c r="I12" s="249"/>
      <c r="J12" s="123"/>
      <c r="K12" s="123"/>
      <c r="L12" s="250">
        <f>D12-B12</f>
        <v>-2.0139999999999998</v>
      </c>
      <c r="M12" s="251">
        <f>H12-F12</f>
        <v>-3</v>
      </c>
    </row>
    <row r="13" spans="1:13" ht="14.4" customHeight="1" collapsed="1" thickBot="1" x14ac:dyDescent="0.35">
      <c r="A13" s="120" t="s">
        <v>3</v>
      </c>
      <c r="B13" s="115">
        <f>SUM(B5:B12)</f>
        <v>700.77199999999993</v>
      </c>
      <c r="C13" s="116">
        <f>SUM(C5:C12)</f>
        <v>518.60800000000006</v>
      </c>
      <c r="D13" s="116">
        <f>SUM(D5:D12)</f>
        <v>647.03700000000003</v>
      </c>
      <c r="E13" s="137">
        <f>IF(OR(D13=0,B13=0),0,D13/B13)</f>
        <v>0.92332028106145803</v>
      </c>
      <c r="F13" s="138">
        <f>SUM(F5:F12)</f>
        <v>800</v>
      </c>
      <c r="G13" s="116">
        <f>SUM(G5:G12)</f>
        <v>663</v>
      </c>
      <c r="H13" s="116">
        <f>SUM(H5:H12)</f>
        <v>820</v>
      </c>
      <c r="I13" s="139">
        <f>IF(OR(H13=0,F13=0),0,H13/F13)</f>
        <v>1.0249999999999999</v>
      </c>
      <c r="J13" s="123"/>
      <c r="K13" s="123"/>
      <c r="L13" s="129">
        <f>D13-B13</f>
        <v>-53.7349999999999</v>
      </c>
      <c r="M13" s="140">
        <f t="shared" si="1"/>
        <v>20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229</v>
      </c>
      <c r="B16" s="580" t="s">
        <v>71</v>
      </c>
      <c r="C16" s="581"/>
      <c r="D16" s="581"/>
      <c r="E16" s="582"/>
      <c r="F16" s="580" t="s">
        <v>314</v>
      </c>
      <c r="G16" s="581"/>
      <c r="H16" s="581"/>
      <c r="I16" s="582"/>
      <c r="J16" s="585" t="s">
        <v>180</v>
      </c>
      <c r="K16" s="586"/>
      <c r="L16" s="158"/>
      <c r="M16" s="158"/>
    </row>
    <row r="17" spans="1:13" ht="14.4" customHeight="1" thickBot="1" x14ac:dyDescent="0.35">
      <c r="A17" s="57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87" t="s">
        <v>181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365.66300000000001</v>
      </c>
      <c r="C18" s="114">
        <v>265.43299999999999</v>
      </c>
      <c r="D18" s="114">
        <v>304.15600000000001</v>
      </c>
      <c r="E18" s="131">
        <v>0.83179320850072336</v>
      </c>
      <c r="F18" s="121">
        <v>402</v>
      </c>
      <c r="G18" s="114">
        <v>317</v>
      </c>
      <c r="H18" s="114">
        <v>369</v>
      </c>
      <c r="I18" s="133">
        <v>0.91791044776119401</v>
      </c>
      <c r="J18" s="571">
        <f>0.97*0.976</f>
        <v>0.94672000000000001</v>
      </c>
      <c r="K18" s="572"/>
      <c r="L18" s="147">
        <f>D18-B18</f>
        <v>-61.507000000000005</v>
      </c>
      <c r="M18" s="148">
        <f>H18-F18</f>
        <v>-33</v>
      </c>
    </row>
    <row r="19" spans="1:13" ht="14.4" hidden="1" customHeight="1" outlineLevel="1" x14ac:dyDescent="0.3">
      <c r="A19" s="119" t="s">
        <v>170</v>
      </c>
      <c r="B19" s="122">
        <v>54.960999999999999</v>
      </c>
      <c r="C19" s="113">
        <v>47.707000000000001</v>
      </c>
      <c r="D19" s="113">
        <v>61.994</v>
      </c>
      <c r="E19" s="134">
        <v>1.1279634650024564</v>
      </c>
      <c r="F19" s="122">
        <v>59</v>
      </c>
      <c r="G19" s="113">
        <v>59</v>
      </c>
      <c r="H19" s="113">
        <v>73</v>
      </c>
      <c r="I19" s="136">
        <v>1.2372881355932204</v>
      </c>
      <c r="J19" s="571">
        <f>0.97*1.096</f>
        <v>1.0631200000000001</v>
      </c>
      <c r="K19" s="572"/>
      <c r="L19" s="149">
        <f t="shared" ref="L19:L26" si="2">D19-B19</f>
        <v>7.0330000000000013</v>
      </c>
      <c r="M19" s="150">
        <f t="shared" ref="M19:M26" si="3">H19-F19</f>
        <v>14</v>
      </c>
    </row>
    <row r="20" spans="1:13" ht="14.4" hidden="1" customHeight="1" outlineLevel="1" x14ac:dyDescent="0.3">
      <c r="A20" s="119" t="s">
        <v>171</v>
      </c>
      <c r="B20" s="122">
        <v>141.529</v>
      </c>
      <c r="C20" s="113">
        <v>112.667</v>
      </c>
      <c r="D20" s="113">
        <v>139.98599999999999</v>
      </c>
      <c r="E20" s="134">
        <v>0.98909764076620332</v>
      </c>
      <c r="F20" s="122">
        <v>182</v>
      </c>
      <c r="G20" s="113">
        <v>155</v>
      </c>
      <c r="H20" s="113">
        <v>205</v>
      </c>
      <c r="I20" s="136">
        <v>1.1263736263736264</v>
      </c>
      <c r="J20" s="571">
        <f>0.97*1.047</f>
        <v>1.01559</v>
      </c>
      <c r="K20" s="572"/>
      <c r="L20" s="149">
        <f t="shared" si="2"/>
        <v>-1.5430000000000064</v>
      </c>
      <c r="M20" s="150">
        <f t="shared" si="3"/>
        <v>23</v>
      </c>
    </row>
    <row r="21" spans="1:13" ht="14.4" hidden="1" customHeight="1" outlineLevel="1" x14ac:dyDescent="0.3">
      <c r="A21" s="119" t="s">
        <v>172</v>
      </c>
      <c r="B21" s="122">
        <v>15.797000000000001</v>
      </c>
      <c r="C21" s="113">
        <v>14.772</v>
      </c>
      <c r="D21" s="113">
        <v>20.975999999999999</v>
      </c>
      <c r="E21" s="134">
        <v>1.3278470595682723</v>
      </c>
      <c r="F21" s="122">
        <v>23</v>
      </c>
      <c r="G21" s="113">
        <v>17</v>
      </c>
      <c r="H21" s="113">
        <v>30</v>
      </c>
      <c r="I21" s="136">
        <v>1.3043478260869565</v>
      </c>
      <c r="J21" s="571">
        <f>0.97*1.091</f>
        <v>1.05827</v>
      </c>
      <c r="K21" s="572"/>
      <c r="L21" s="149">
        <f t="shared" si="2"/>
        <v>5.1789999999999985</v>
      </c>
      <c r="M21" s="150">
        <f t="shared" si="3"/>
        <v>7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561</v>
      </c>
      <c r="F22" s="122">
        <v>0</v>
      </c>
      <c r="G22" s="113">
        <v>0</v>
      </c>
      <c r="H22" s="113">
        <v>0</v>
      </c>
      <c r="I22" s="136" t="s">
        <v>561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86.159000000000006</v>
      </c>
      <c r="C23" s="113">
        <v>56.564</v>
      </c>
      <c r="D23" s="113">
        <v>87.903000000000006</v>
      </c>
      <c r="E23" s="134">
        <v>1.0202416462586612</v>
      </c>
      <c r="F23" s="122">
        <v>91</v>
      </c>
      <c r="G23" s="113">
        <v>83</v>
      </c>
      <c r="H23" s="113">
        <v>103</v>
      </c>
      <c r="I23" s="136">
        <v>1.1318681318681318</v>
      </c>
      <c r="J23" s="571">
        <f>0.97*1.096</f>
        <v>1.0631200000000001</v>
      </c>
      <c r="K23" s="572"/>
      <c r="L23" s="149">
        <f t="shared" si="2"/>
        <v>1.7439999999999998</v>
      </c>
      <c r="M23" s="150">
        <f t="shared" si="3"/>
        <v>12</v>
      </c>
    </row>
    <row r="24" spans="1:13" ht="14.4" hidden="1" customHeight="1" outlineLevel="1" x14ac:dyDescent="0.3">
      <c r="A24" s="119" t="s">
        <v>175</v>
      </c>
      <c r="B24" s="122">
        <v>30.805</v>
      </c>
      <c r="C24" s="113">
        <v>19.442</v>
      </c>
      <c r="D24" s="113">
        <v>28.178000000000001</v>
      </c>
      <c r="E24" s="134">
        <v>0.91472163609803603</v>
      </c>
      <c r="F24" s="122">
        <v>36</v>
      </c>
      <c r="G24" s="113">
        <v>28</v>
      </c>
      <c r="H24" s="113">
        <v>36</v>
      </c>
      <c r="I24" s="136">
        <v>1</v>
      </c>
      <c r="J24" s="571">
        <f>0.97*0.989</f>
        <v>0.95933000000000002</v>
      </c>
      <c r="K24" s="572"/>
      <c r="L24" s="149">
        <f t="shared" si="2"/>
        <v>-2.6269999999999989</v>
      </c>
      <c r="M24" s="150">
        <f t="shared" si="3"/>
        <v>0</v>
      </c>
    </row>
    <row r="25" spans="1:13" ht="14.4" hidden="1" customHeight="1" outlineLevel="1" thickBot="1" x14ac:dyDescent="0.35">
      <c r="A25" s="244" t="s">
        <v>233</v>
      </c>
      <c r="B25" s="245">
        <v>5.8579999999999997</v>
      </c>
      <c r="C25" s="246">
        <v>2.0230000000000001</v>
      </c>
      <c r="D25" s="246">
        <v>3.8439999999999999</v>
      </c>
      <c r="E25" s="247"/>
      <c r="F25" s="245">
        <v>7</v>
      </c>
      <c r="G25" s="246">
        <v>4</v>
      </c>
      <c r="H25" s="246">
        <v>4</v>
      </c>
      <c r="I25" s="249"/>
      <c r="J25" s="365"/>
      <c r="K25" s="366"/>
      <c r="L25" s="252">
        <f>D25-B25</f>
        <v>-2.0139999999999998</v>
      </c>
      <c r="M25" s="253">
        <f>H25-F25</f>
        <v>-3</v>
      </c>
    </row>
    <row r="26" spans="1:13" ht="14.4" customHeight="1" collapsed="1" thickBot="1" x14ac:dyDescent="0.35">
      <c r="A26" s="151" t="s">
        <v>3</v>
      </c>
      <c r="B26" s="152">
        <f>SUM(B18:B25)</f>
        <v>700.77199999999993</v>
      </c>
      <c r="C26" s="153">
        <f>SUM(C18:C25)</f>
        <v>518.60800000000006</v>
      </c>
      <c r="D26" s="153">
        <f>SUM(D18:D25)</f>
        <v>647.03700000000003</v>
      </c>
      <c r="E26" s="154">
        <f>IF(OR(D26=0,B26=0),0,D26/B26)</f>
        <v>0.92332028106145803</v>
      </c>
      <c r="F26" s="152">
        <f>SUM(F18:F25)</f>
        <v>800</v>
      </c>
      <c r="G26" s="153">
        <f>SUM(G18:G25)</f>
        <v>663</v>
      </c>
      <c r="H26" s="153">
        <f>SUM(H18:H25)</f>
        <v>820</v>
      </c>
      <c r="I26" s="155">
        <f>IF(OR(H26=0,F26=0),0,H26/F26)</f>
        <v>1.0249999999999999</v>
      </c>
      <c r="J26" s="123"/>
      <c r="K26" s="123"/>
      <c r="L26" s="145">
        <f t="shared" si="2"/>
        <v>-53.7349999999999</v>
      </c>
      <c r="M26" s="156">
        <f t="shared" si="3"/>
        <v>20</v>
      </c>
    </row>
    <row r="27" spans="1:13" ht="14.4" customHeight="1" x14ac:dyDescent="0.3">
      <c r="A27" s="157"/>
      <c r="B27" s="583" t="s">
        <v>231</v>
      </c>
      <c r="C27" s="584"/>
      <c r="D27" s="584"/>
      <c r="E27" s="584"/>
      <c r="F27" s="583" t="s">
        <v>232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230</v>
      </c>
      <c r="B29" s="575" t="s">
        <v>71</v>
      </c>
      <c r="C29" s="576"/>
      <c r="D29" s="576"/>
      <c r="E29" s="577"/>
      <c r="F29" s="576" t="s">
        <v>314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561</v>
      </c>
      <c r="F31" s="132">
        <v>0</v>
      </c>
      <c r="G31" s="114">
        <v>0</v>
      </c>
      <c r="H31" s="114">
        <v>0</v>
      </c>
      <c r="I31" s="133" t="s">
        <v>561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561</v>
      </c>
      <c r="F32" s="135">
        <v>0</v>
      </c>
      <c r="G32" s="113">
        <v>0</v>
      </c>
      <c r="H32" s="113">
        <v>0</v>
      </c>
      <c r="I32" s="136" t="s">
        <v>561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561</v>
      </c>
      <c r="F33" s="135">
        <v>0</v>
      </c>
      <c r="G33" s="113">
        <v>0</v>
      </c>
      <c r="H33" s="113">
        <v>0</v>
      </c>
      <c r="I33" s="136" t="s">
        <v>561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561</v>
      </c>
      <c r="F34" s="135">
        <v>0</v>
      </c>
      <c r="G34" s="113">
        <v>0</v>
      </c>
      <c r="H34" s="113">
        <v>0</v>
      </c>
      <c r="I34" s="136" t="s">
        <v>561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561</v>
      </c>
      <c r="F35" s="135">
        <v>0</v>
      </c>
      <c r="G35" s="113">
        <v>0</v>
      </c>
      <c r="H35" s="113">
        <v>0</v>
      </c>
      <c r="I35" s="136" t="s">
        <v>561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561</v>
      </c>
      <c r="F36" s="135">
        <v>0</v>
      </c>
      <c r="G36" s="113">
        <v>0</v>
      </c>
      <c r="H36" s="113">
        <v>0</v>
      </c>
      <c r="I36" s="136" t="s">
        <v>561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561</v>
      </c>
      <c r="F37" s="135">
        <v>0</v>
      </c>
      <c r="G37" s="113">
        <v>0</v>
      </c>
      <c r="H37" s="113">
        <v>0</v>
      </c>
      <c r="I37" s="136" t="s">
        <v>561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317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313</v>
      </c>
    </row>
    <row r="43" spans="1:13" ht="14.4" customHeight="1" x14ac:dyDescent="0.25">
      <c r="A43" s="450" t="s">
        <v>319</v>
      </c>
    </row>
    <row r="44" spans="1:13" ht="14.4" customHeight="1" x14ac:dyDescent="0.25">
      <c r="A44" s="449" t="s">
        <v>315</v>
      </c>
    </row>
    <row r="45" spans="1:13" ht="14.4" customHeight="1" x14ac:dyDescent="0.25">
      <c r="A45" s="450" t="s">
        <v>316</v>
      </c>
    </row>
    <row r="46" spans="1:13" ht="14.4" customHeight="1" x14ac:dyDescent="0.3">
      <c r="A46" s="243" t="s">
        <v>318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334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391.7</v>
      </c>
      <c r="C33" s="203">
        <v>395</v>
      </c>
      <c r="D33" s="84">
        <f>IF(C33="","",C33-B33)</f>
        <v>3.3000000000000114</v>
      </c>
      <c r="E33" s="85">
        <f>IF(C33="","",C33/B33)</f>
        <v>1.0084248149093695</v>
      </c>
      <c r="F33" s="86">
        <v>81.03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765.04</v>
      </c>
      <c r="C34" s="204">
        <v>764</v>
      </c>
      <c r="D34" s="87">
        <f t="shared" ref="D34:D45" si="0">IF(C34="","",C34-B34)</f>
        <v>-1.0399999999999636</v>
      </c>
      <c r="E34" s="88">
        <f t="shared" ref="E34:E45" si="1">IF(C34="","",C34/B34)</f>
        <v>0.99864059395587168</v>
      </c>
      <c r="F34" s="89">
        <v>157.97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1224.5999999999999</v>
      </c>
      <c r="C35" s="204">
        <v>1189</v>
      </c>
      <c r="D35" s="87">
        <f t="shared" si="0"/>
        <v>-35.599999999999909</v>
      </c>
      <c r="E35" s="88">
        <f t="shared" si="1"/>
        <v>0.97092928303119397</v>
      </c>
      <c r="F35" s="89">
        <v>242.46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1676.92</v>
      </c>
      <c r="C36" s="204">
        <v>1621</v>
      </c>
      <c r="D36" s="87">
        <f t="shared" si="0"/>
        <v>-55.920000000000073</v>
      </c>
      <c r="E36" s="88">
        <f t="shared" si="1"/>
        <v>0.96665314982229322</v>
      </c>
      <c r="F36" s="89">
        <v>315.35000000000002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2023.98</v>
      </c>
      <c r="C37" s="204">
        <v>1990</v>
      </c>
      <c r="D37" s="87">
        <f t="shared" si="0"/>
        <v>-33.980000000000018</v>
      </c>
      <c r="E37" s="88">
        <f t="shared" si="1"/>
        <v>0.98321129655431372</v>
      </c>
      <c r="F37" s="89">
        <v>395.84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2419.65</v>
      </c>
      <c r="C38" s="204">
        <v>2361</v>
      </c>
      <c r="D38" s="87">
        <f t="shared" si="0"/>
        <v>-58.650000000000091</v>
      </c>
      <c r="E38" s="88">
        <f t="shared" si="1"/>
        <v>0.97576095716322608</v>
      </c>
      <c r="F38" s="89">
        <v>458.44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2933.2</v>
      </c>
      <c r="C39" s="204">
        <v>2855</v>
      </c>
      <c r="D39" s="87">
        <f t="shared" si="0"/>
        <v>-78.199999999999818</v>
      </c>
      <c r="E39" s="88">
        <f t="shared" si="1"/>
        <v>0.97333969725896641</v>
      </c>
      <c r="F39" s="89">
        <v>573.44000000000005</v>
      </c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3234.65</v>
      </c>
      <c r="C40" s="204">
        <v>3166</v>
      </c>
      <c r="D40" s="87">
        <f t="shared" si="0"/>
        <v>-68.650000000000091</v>
      </c>
      <c r="E40" s="88">
        <f t="shared" si="1"/>
        <v>0.97877668372157722</v>
      </c>
      <c r="F40" s="89">
        <v>637.38</v>
      </c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>
        <v>3621.98</v>
      </c>
      <c r="C41" s="204">
        <v>3502</v>
      </c>
      <c r="D41" s="87">
        <f t="shared" si="0"/>
        <v>-119.98000000000002</v>
      </c>
      <c r="E41" s="88">
        <f t="shared" si="1"/>
        <v>0.96687447197389276</v>
      </c>
      <c r="F41" s="89">
        <v>682.4</v>
      </c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>
        <v>4054.49</v>
      </c>
      <c r="C42" s="204">
        <v>3918</v>
      </c>
      <c r="D42" s="87">
        <f t="shared" si="0"/>
        <v>-136.48999999999978</v>
      </c>
      <c r="E42" s="88">
        <f t="shared" si="1"/>
        <v>0.96633608665948123</v>
      </c>
      <c r="F42" s="89">
        <v>758.5</v>
      </c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>
        <v>4460.26</v>
      </c>
      <c r="C43" s="204">
        <v>4362</v>
      </c>
      <c r="D43" s="87">
        <f t="shared" si="0"/>
        <v>-98.260000000000218</v>
      </c>
      <c r="E43" s="88">
        <f t="shared" si="1"/>
        <v>0.97796989413173219</v>
      </c>
      <c r="F43" s="89">
        <v>859.84</v>
      </c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98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3991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2012</v>
      </c>
      <c r="C3" s="603"/>
      <c r="D3" s="604"/>
      <c r="E3" s="602">
        <v>2013</v>
      </c>
      <c r="F3" s="603"/>
      <c r="G3" s="604"/>
      <c r="H3" s="602">
        <v>2014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6"/>
      <c r="B4" s="837" t="s">
        <v>84</v>
      </c>
      <c r="C4" s="838" t="s">
        <v>72</v>
      </c>
      <c r="D4" s="839" t="s">
        <v>85</v>
      </c>
      <c r="E4" s="837" t="s">
        <v>84</v>
      </c>
      <c r="F4" s="838" t="s">
        <v>72</v>
      </c>
      <c r="G4" s="839" t="s">
        <v>85</v>
      </c>
      <c r="H4" s="837" t="s">
        <v>84</v>
      </c>
      <c r="I4" s="838" t="s">
        <v>72</v>
      </c>
      <c r="J4" s="839" t="s">
        <v>85</v>
      </c>
      <c r="K4" s="840"/>
      <c r="L4" s="841"/>
      <c r="M4" s="841"/>
      <c r="N4" s="841"/>
      <c r="O4" s="842"/>
      <c r="P4" s="843"/>
      <c r="Q4" s="844" t="s">
        <v>73</v>
      </c>
      <c r="R4" s="845" t="s">
        <v>72</v>
      </c>
      <c r="S4" s="846" t="s">
        <v>86</v>
      </c>
      <c r="T4" s="847" t="s">
        <v>87</v>
      </c>
      <c r="U4" s="847" t="s">
        <v>88</v>
      </c>
      <c r="V4" s="848" t="s">
        <v>2</v>
      </c>
      <c r="W4" s="849" t="s">
        <v>89</v>
      </c>
    </row>
    <row r="5" spans="1:23" ht="14.4" customHeight="1" x14ac:dyDescent="0.3">
      <c r="A5" s="879" t="s">
        <v>3802</v>
      </c>
      <c r="B5" s="850"/>
      <c r="C5" s="851"/>
      <c r="D5" s="852"/>
      <c r="E5" s="853"/>
      <c r="F5" s="854"/>
      <c r="G5" s="855"/>
      <c r="H5" s="856">
        <v>1</v>
      </c>
      <c r="I5" s="854">
        <v>7.23</v>
      </c>
      <c r="J5" s="857">
        <v>22</v>
      </c>
      <c r="K5" s="858">
        <v>7.23</v>
      </c>
      <c r="L5" s="856">
        <v>5</v>
      </c>
      <c r="M5" s="856">
        <v>43</v>
      </c>
      <c r="N5" s="859">
        <v>14.23</v>
      </c>
      <c r="O5" s="856" t="s">
        <v>3803</v>
      </c>
      <c r="P5" s="860" t="s">
        <v>3804</v>
      </c>
      <c r="Q5" s="861">
        <f>H5-B5</f>
        <v>1</v>
      </c>
      <c r="R5" s="861">
        <f>I5-C5</f>
        <v>7.23</v>
      </c>
      <c r="S5" s="862">
        <f>IF(H5=0,"",H5*N5)</f>
        <v>14.23</v>
      </c>
      <c r="T5" s="862">
        <f>IF(H5=0,"",H5*J5)</f>
        <v>22</v>
      </c>
      <c r="U5" s="862">
        <f>IF(H5=0,"",T5-S5)</f>
        <v>7.77</v>
      </c>
      <c r="V5" s="863">
        <f>IF(H5=0,"",T5/S5)</f>
        <v>1.5460295151089247</v>
      </c>
      <c r="W5" s="864">
        <v>8</v>
      </c>
    </row>
    <row r="6" spans="1:23" ht="14.4" customHeight="1" x14ac:dyDescent="0.3">
      <c r="A6" s="880" t="s">
        <v>3805</v>
      </c>
      <c r="B6" s="865">
        <v>1</v>
      </c>
      <c r="C6" s="866">
        <v>7.3</v>
      </c>
      <c r="D6" s="821">
        <v>15</v>
      </c>
      <c r="E6" s="867"/>
      <c r="F6" s="868"/>
      <c r="G6" s="822"/>
      <c r="H6" s="869"/>
      <c r="I6" s="868"/>
      <c r="J6" s="822"/>
      <c r="K6" s="870">
        <v>7.3</v>
      </c>
      <c r="L6" s="869">
        <v>5</v>
      </c>
      <c r="M6" s="869">
        <v>47</v>
      </c>
      <c r="N6" s="871">
        <v>15.74</v>
      </c>
      <c r="O6" s="869" t="s">
        <v>3803</v>
      </c>
      <c r="P6" s="872" t="s">
        <v>3806</v>
      </c>
      <c r="Q6" s="873">
        <f t="shared" ref="Q6:R69" si="0">H6-B6</f>
        <v>-1</v>
      </c>
      <c r="R6" s="873">
        <f t="shared" si="0"/>
        <v>-7.3</v>
      </c>
      <c r="S6" s="874" t="str">
        <f t="shared" ref="S6:S69" si="1">IF(H6=0,"",H6*N6)</f>
        <v/>
      </c>
      <c r="T6" s="874" t="str">
        <f t="shared" ref="T6:T69" si="2">IF(H6=0,"",H6*J6)</f>
        <v/>
      </c>
      <c r="U6" s="874" t="str">
        <f t="shared" ref="U6:U69" si="3">IF(H6=0,"",T6-S6)</f>
        <v/>
      </c>
      <c r="V6" s="875" t="str">
        <f t="shared" ref="V6:V69" si="4">IF(H6=0,"",T6/S6)</f>
        <v/>
      </c>
      <c r="W6" s="823"/>
    </row>
    <row r="7" spans="1:23" ht="14.4" customHeight="1" x14ac:dyDescent="0.3">
      <c r="A7" s="880" t="s">
        <v>3807</v>
      </c>
      <c r="B7" s="865">
        <v>1</v>
      </c>
      <c r="C7" s="866">
        <v>8.33</v>
      </c>
      <c r="D7" s="821">
        <v>16</v>
      </c>
      <c r="E7" s="867"/>
      <c r="F7" s="868"/>
      <c r="G7" s="822"/>
      <c r="H7" s="869"/>
      <c r="I7" s="868"/>
      <c r="J7" s="822"/>
      <c r="K7" s="870">
        <v>8.33</v>
      </c>
      <c r="L7" s="869">
        <v>6</v>
      </c>
      <c r="M7" s="869">
        <v>53</v>
      </c>
      <c r="N7" s="871">
        <v>17.510000000000002</v>
      </c>
      <c r="O7" s="869" t="s">
        <v>3803</v>
      </c>
      <c r="P7" s="872" t="s">
        <v>3808</v>
      </c>
      <c r="Q7" s="873">
        <f t="shared" si="0"/>
        <v>-1</v>
      </c>
      <c r="R7" s="873">
        <f t="shared" si="0"/>
        <v>-8.33</v>
      </c>
      <c r="S7" s="874" t="str">
        <f t="shared" si="1"/>
        <v/>
      </c>
      <c r="T7" s="874" t="str">
        <f t="shared" si="2"/>
        <v/>
      </c>
      <c r="U7" s="874" t="str">
        <f t="shared" si="3"/>
        <v/>
      </c>
      <c r="V7" s="875" t="str">
        <f t="shared" si="4"/>
        <v/>
      </c>
      <c r="W7" s="823"/>
    </row>
    <row r="8" spans="1:23" ht="14.4" customHeight="1" x14ac:dyDescent="0.3">
      <c r="A8" s="881" t="s">
        <v>3809</v>
      </c>
      <c r="B8" s="831"/>
      <c r="C8" s="833"/>
      <c r="D8" s="834"/>
      <c r="E8" s="829"/>
      <c r="F8" s="813"/>
      <c r="G8" s="814"/>
      <c r="H8" s="824">
        <v>1</v>
      </c>
      <c r="I8" s="825">
        <v>21.92</v>
      </c>
      <c r="J8" s="816">
        <v>73</v>
      </c>
      <c r="K8" s="817">
        <v>19.57</v>
      </c>
      <c r="L8" s="815">
        <v>11</v>
      </c>
      <c r="M8" s="815">
        <v>83</v>
      </c>
      <c r="N8" s="818">
        <v>27.75</v>
      </c>
      <c r="O8" s="815" t="s">
        <v>3803</v>
      </c>
      <c r="P8" s="830" t="s">
        <v>3810</v>
      </c>
      <c r="Q8" s="819">
        <f t="shared" si="0"/>
        <v>1</v>
      </c>
      <c r="R8" s="819">
        <f t="shared" si="0"/>
        <v>21.92</v>
      </c>
      <c r="S8" s="831">
        <f t="shared" si="1"/>
        <v>27.75</v>
      </c>
      <c r="T8" s="831">
        <f t="shared" si="2"/>
        <v>73</v>
      </c>
      <c r="U8" s="831">
        <f t="shared" si="3"/>
        <v>45.25</v>
      </c>
      <c r="V8" s="832">
        <f t="shared" si="4"/>
        <v>2.6306306306306309</v>
      </c>
      <c r="W8" s="820">
        <v>45</v>
      </c>
    </row>
    <row r="9" spans="1:23" ht="14.4" customHeight="1" x14ac:dyDescent="0.3">
      <c r="A9" s="881" t="s">
        <v>3811</v>
      </c>
      <c r="B9" s="831"/>
      <c r="C9" s="833"/>
      <c r="D9" s="834"/>
      <c r="E9" s="829">
        <v>1</v>
      </c>
      <c r="F9" s="813">
        <v>10.220000000000001</v>
      </c>
      <c r="G9" s="814">
        <v>29</v>
      </c>
      <c r="H9" s="824">
        <v>2</v>
      </c>
      <c r="I9" s="825">
        <v>20.45</v>
      </c>
      <c r="J9" s="816">
        <v>28</v>
      </c>
      <c r="K9" s="817">
        <v>10.220000000000001</v>
      </c>
      <c r="L9" s="815">
        <v>6</v>
      </c>
      <c r="M9" s="815">
        <v>51</v>
      </c>
      <c r="N9" s="818">
        <v>17.12</v>
      </c>
      <c r="O9" s="815" t="s">
        <v>3803</v>
      </c>
      <c r="P9" s="830" t="s">
        <v>3812</v>
      </c>
      <c r="Q9" s="819">
        <f t="shared" si="0"/>
        <v>2</v>
      </c>
      <c r="R9" s="819">
        <f t="shared" si="0"/>
        <v>20.45</v>
      </c>
      <c r="S9" s="831">
        <f t="shared" si="1"/>
        <v>34.24</v>
      </c>
      <c r="T9" s="831">
        <f t="shared" si="2"/>
        <v>56</v>
      </c>
      <c r="U9" s="831">
        <f t="shared" si="3"/>
        <v>21.759999999999998</v>
      </c>
      <c r="V9" s="832">
        <f t="shared" si="4"/>
        <v>1.6355140186915886</v>
      </c>
      <c r="W9" s="820">
        <v>22</v>
      </c>
    </row>
    <row r="10" spans="1:23" ht="14.4" customHeight="1" x14ac:dyDescent="0.3">
      <c r="A10" s="880" t="s">
        <v>3813</v>
      </c>
      <c r="B10" s="874"/>
      <c r="C10" s="876"/>
      <c r="D10" s="835"/>
      <c r="E10" s="867"/>
      <c r="F10" s="868"/>
      <c r="G10" s="822"/>
      <c r="H10" s="877">
        <v>2</v>
      </c>
      <c r="I10" s="878">
        <v>21.18</v>
      </c>
      <c r="J10" s="826">
        <v>23.5</v>
      </c>
      <c r="K10" s="870">
        <v>10.220000000000001</v>
      </c>
      <c r="L10" s="869">
        <v>6</v>
      </c>
      <c r="M10" s="869">
        <v>51</v>
      </c>
      <c r="N10" s="871">
        <v>17.12</v>
      </c>
      <c r="O10" s="869" t="s">
        <v>3803</v>
      </c>
      <c r="P10" s="872" t="s">
        <v>3814</v>
      </c>
      <c r="Q10" s="873">
        <f t="shared" si="0"/>
        <v>2</v>
      </c>
      <c r="R10" s="873">
        <f t="shared" si="0"/>
        <v>21.18</v>
      </c>
      <c r="S10" s="874">
        <f t="shared" si="1"/>
        <v>34.24</v>
      </c>
      <c r="T10" s="874">
        <f t="shared" si="2"/>
        <v>47</v>
      </c>
      <c r="U10" s="874">
        <f t="shared" si="3"/>
        <v>12.759999999999998</v>
      </c>
      <c r="V10" s="875">
        <f t="shared" si="4"/>
        <v>1.372663551401869</v>
      </c>
      <c r="W10" s="823">
        <v>21</v>
      </c>
    </row>
    <row r="11" spans="1:23" ht="14.4" customHeight="1" x14ac:dyDescent="0.3">
      <c r="A11" s="880" t="s">
        <v>3815</v>
      </c>
      <c r="B11" s="874">
        <v>1</v>
      </c>
      <c r="C11" s="876">
        <v>13.07</v>
      </c>
      <c r="D11" s="835">
        <v>16</v>
      </c>
      <c r="E11" s="867"/>
      <c r="F11" s="868"/>
      <c r="G11" s="822"/>
      <c r="H11" s="877"/>
      <c r="I11" s="878"/>
      <c r="J11" s="827"/>
      <c r="K11" s="870">
        <v>13.07</v>
      </c>
      <c r="L11" s="869">
        <v>8</v>
      </c>
      <c r="M11" s="869">
        <v>69</v>
      </c>
      <c r="N11" s="871">
        <v>23.12</v>
      </c>
      <c r="O11" s="869" t="s">
        <v>3803</v>
      </c>
      <c r="P11" s="872" t="s">
        <v>3816</v>
      </c>
      <c r="Q11" s="873">
        <f t="shared" si="0"/>
        <v>-1</v>
      </c>
      <c r="R11" s="873">
        <f t="shared" si="0"/>
        <v>-13.07</v>
      </c>
      <c r="S11" s="874" t="str">
        <f t="shared" si="1"/>
        <v/>
      </c>
      <c r="T11" s="874" t="str">
        <f t="shared" si="2"/>
        <v/>
      </c>
      <c r="U11" s="874" t="str">
        <f t="shared" si="3"/>
        <v/>
      </c>
      <c r="V11" s="875" t="str">
        <f t="shared" si="4"/>
        <v/>
      </c>
      <c r="W11" s="823"/>
    </row>
    <row r="12" spans="1:23" ht="14.4" customHeight="1" x14ac:dyDescent="0.3">
      <c r="A12" s="881" t="s">
        <v>3817</v>
      </c>
      <c r="B12" s="831"/>
      <c r="C12" s="833"/>
      <c r="D12" s="834"/>
      <c r="E12" s="824">
        <v>1</v>
      </c>
      <c r="F12" s="825">
        <v>1.26</v>
      </c>
      <c r="G12" s="828">
        <v>5</v>
      </c>
      <c r="H12" s="815"/>
      <c r="I12" s="813"/>
      <c r="J12" s="814"/>
      <c r="K12" s="817">
        <v>1.26</v>
      </c>
      <c r="L12" s="815">
        <v>2</v>
      </c>
      <c r="M12" s="815">
        <v>21</v>
      </c>
      <c r="N12" s="818">
        <v>6.93</v>
      </c>
      <c r="O12" s="815" t="s">
        <v>3803</v>
      </c>
      <c r="P12" s="830" t="s">
        <v>3818</v>
      </c>
      <c r="Q12" s="819">
        <f t="shared" si="0"/>
        <v>0</v>
      </c>
      <c r="R12" s="819">
        <f t="shared" si="0"/>
        <v>0</v>
      </c>
      <c r="S12" s="831" t="str">
        <f t="shared" si="1"/>
        <v/>
      </c>
      <c r="T12" s="831" t="str">
        <f t="shared" si="2"/>
        <v/>
      </c>
      <c r="U12" s="831" t="str">
        <f t="shared" si="3"/>
        <v/>
      </c>
      <c r="V12" s="832" t="str">
        <f t="shared" si="4"/>
        <v/>
      </c>
      <c r="W12" s="820"/>
    </row>
    <row r="13" spans="1:23" ht="14.4" customHeight="1" x14ac:dyDescent="0.3">
      <c r="A13" s="881" t="s">
        <v>3819</v>
      </c>
      <c r="B13" s="831">
        <v>2</v>
      </c>
      <c r="C13" s="833">
        <v>0.98</v>
      </c>
      <c r="D13" s="834">
        <v>10.5</v>
      </c>
      <c r="E13" s="829"/>
      <c r="F13" s="813"/>
      <c r="G13" s="814"/>
      <c r="H13" s="824">
        <v>2</v>
      </c>
      <c r="I13" s="825">
        <v>0.98</v>
      </c>
      <c r="J13" s="816">
        <v>9</v>
      </c>
      <c r="K13" s="817">
        <v>0.49</v>
      </c>
      <c r="L13" s="815">
        <v>2</v>
      </c>
      <c r="M13" s="815">
        <v>22</v>
      </c>
      <c r="N13" s="818">
        <v>7.22</v>
      </c>
      <c r="O13" s="815" t="s">
        <v>3803</v>
      </c>
      <c r="P13" s="830" t="s">
        <v>3820</v>
      </c>
      <c r="Q13" s="819">
        <f t="shared" si="0"/>
        <v>0</v>
      </c>
      <c r="R13" s="819">
        <f t="shared" si="0"/>
        <v>0</v>
      </c>
      <c r="S13" s="831">
        <f t="shared" si="1"/>
        <v>14.44</v>
      </c>
      <c r="T13" s="831">
        <f t="shared" si="2"/>
        <v>18</v>
      </c>
      <c r="U13" s="831">
        <f t="shared" si="3"/>
        <v>3.5600000000000005</v>
      </c>
      <c r="V13" s="832">
        <f t="shared" si="4"/>
        <v>1.2465373961218837</v>
      </c>
      <c r="W13" s="820">
        <v>4</v>
      </c>
    </row>
    <row r="14" spans="1:23" ht="14.4" customHeight="1" x14ac:dyDescent="0.3">
      <c r="A14" s="881" t="s">
        <v>3821</v>
      </c>
      <c r="B14" s="810">
        <v>1</v>
      </c>
      <c r="C14" s="811">
        <v>1.26</v>
      </c>
      <c r="D14" s="812">
        <v>3</v>
      </c>
      <c r="E14" s="829"/>
      <c r="F14" s="813"/>
      <c r="G14" s="814"/>
      <c r="H14" s="815"/>
      <c r="I14" s="813"/>
      <c r="J14" s="814"/>
      <c r="K14" s="817">
        <v>1.26</v>
      </c>
      <c r="L14" s="815">
        <v>3</v>
      </c>
      <c r="M14" s="815">
        <v>31</v>
      </c>
      <c r="N14" s="818">
        <v>10.3</v>
      </c>
      <c r="O14" s="815" t="s">
        <v>3803</v>
      </c>
      <c r="P14" s="830" t="s">
        <v>3822</v>
      </c>
      <c r="Q14" s="819">
        <f t="shared" si="0"/>
        <v>-1</v>
      </c>
      <c r="R14" s="819">
        <f t="shared" si="0"/>
        <v>-1.26</v>
      </c>
      <c r="S14" s="831" t="str">
        <f t="shared" si="1"/>
        <v/>
      </c>
      <c r="T14" s="831" t="str">
        <f t="shared" si="2"/>
        <v/>
      </c>
      <c r="U14" s="831" t="str">
        <f t="shared" si="3"/>
        <v/>
      </c>
      <c r="V14" s="832" t="str">
        <f t="shared" si="4"/>
        <v/>
      </c>
      <c r="W14" s="820"/>
    </row>
    <row r="15" spans="1:23" ht="14.4" customHeight="1" x14ac:dyDescent="0.3">
      <c r="A15" s="881" t="s">
        <v>3823</v>
      </c>
      <c r="B15" s="831"/>
      <c r="C15" s="833"/>
      <c r="D15" s="834"/>
      <c r="E15" s="829"/>
      <c r="F15" s="813"/>
      <c r="G15" s="814"/>
      <c r="H15" s="824">
        <v>1</v>
      </c>
      <c r="I15" s="825">
        <v>0.24</v>
      </c>
      <c r="J15" s="816">
        <v>4</v>
      </c>
      <c r="K15" s="817">
        <v>0.24</v>
      </c>
      <c r="L15" s="815">
        <v>1</v>
      </c>
      <c r="M15" s="815">
        <v>9</v>
      </c>
      <c r="N15" s="818">
        <v>3.06</v>
      </c>
      <c r="O15" s="815" t="s">
        <v>3803</v>
      </c>
      <c r="P15" s="830" t="s">
        <v>3824</v>
      </c>
      <c r="Q15" s="819">
        <f t="shared" si="0"/>
        <v>1</v>
      </c>
      <c r="R15" s="819">
        <f t="shared" si="0"/>
        <v>0.24</v>
      </c>
      <c r="S15" s="831">
        <f t="shared" si="1"/>
        <v>3.06</v>
      </c>
      <c r="T15" s="831">
        <f t="shared" si="2"/>
        <v>4</v>
      </c>
      <c r="U15" s="831">
        <f t="shared" si="3"/>
        <v>0.94</v>
      </c>
      <c r="V15" s="832">
        <f t="shared" si="4"/>
        <v>1.3071895424836601</v>
      </c>
      <c r="W15" s="820">
        <v>1</v>
      </c>
    </row>
    <row r="16" spans="1:23" ht="14.4" customHeight="1" x14ac:dyDescent="0.3">
      <c r="A16" s="881" t="s">
        <v>3825</v>
      </c>
      <c r="B16" s="831"/>
      <c r="C16" s="833"/>
      <c r="D16" s="834"/>
      <c r="E16" s="824">
        <v>2</v>
      </c>
      <c r="F16" s="825">
        <v>0.74</v>
      </c>
      <c r="G16" s="828">
        <v>4</v>
      </c>
      <c r="H16" s="815"/>
      <c r="I16" s="813"/>
      <c r="J16" s="814"/>
      <c r="K16" s="817">
        <v>0.37</v>
      </c>
      <c r="L16" s="815">
        <v>1</v>
      </c>
      <c r="M16" s="815">
        <v>12</v>
      </c>
      <c r="N16" s="818">
        <v>4.16</v>
      </c>
      <c r="O16" s="815" t="s">
        <v>3803</v>
      </c>
      <c r="P16" s="830" t="s">
        <v>3826</v>
      </c>
      <c r="Q16" s="819">
        <f t="shared" si="0"/>
        <v>0</v>
      </c>
      <c r="R16" s="819">
        <f t="shared" si="0"/>
        <v>0</v>
      </c>
      <c r="S16" s="831" t="str">
        <f t="shared" si="1"/>
        <v/>
      </c>
      <c r="T16" s="831" t="str">
        <f t="shared" si="2"/>
        <v/>
      </c>
      <c r="U16" s="831" t="str">
        <f t="shared" si="3"/>
        <v/>
      </c>
      <c r="V16" s="832" t="str">
        <f t="shared" si="4"/>
        <v/>
      </c>
      <c r="W16" s="820"/>
    </row>
    <row r="17" spans="1:23" ht="14.4" customHeight="1" x14ac:dyDescent="0.3">
      <c r="A17" s="880" t="s">
        <v>3827</v>
      </c>
      <c r="B17" s="874"/>
      <c r="C17" s="876"/>
      <c r="D17" s="835"/>
      <c r="E17" s="877">
        <v>1</v>
      </c>
      <c r="F17" s="878">
        <v>0.49</v>
      </c>
      <c r="G17" s="827">
        <v>4</v>
      </c>
      <c r="H17" s="869"/>
      <c r="I17" s="868"/>
      <c r="J17" s="822"/>
      <c r="K17" s="870">
        <v>0.49</v>
      </c>
      <c r="L17" s="869">
        <v>2</v>
      </c>
      <c r="M17" s="869">
        <v>20</v>
      </c>
      <c r="N17" s="871">
        <v>6.61</v>
      </c>
      <c r="O17" s="869" t="s">
        <v>3803</v>
      </c>
      <c r="P17" s="872" t="s">
        <v>3828</v>
      </c>
      <c r="Q17" s="873">
        <f t="shared" si="0"/>
        <v>0</v>
      </c>
      <c r="R17" s="873">
        <f t="shared" si="0"/>
        <v>0</v>
      </c>
      <c r="S17" s="874" t="str">
        <f t="shared" si="1"/>
        <v/>
      </c>
      <c r="T17" s="874" t="str">
        <f t="shared" si="2"/>
        <v/>
      </c>
      <c r="U17" s="874" t="str">
        <f t="shared" si="3"/>
        <v/>
      </c>
      <c r="V17" s="875" t="str">
        <f t="shared" si="4"/>
        <v/>
      </c>
      <c r="W17" s="823"/>
    </row>
    <row r="18" spans="1:23" ht="14.4" customHeight="1" x14ac:dyDescent="0.3">
      <c r="A18" s="881" t="s">
        <v>3829</v>
      </c>
      <c r="B18" s="831">
        <v>7</v>
      </c>
      <c r="C18" s="833">
        <v>7.69</v>
      </c>
      <c r="D18" s="834">
        <v>8.6999999999999993</v>
      </c>
      <c r="E18" s="829">
        <v>7</v>
      </c>
      <c r="F18" s="813">
        <v>7.69</v>
      </c>
      <c r="G18" s="814">
        <v>5.6</v>
      </c>
      <c r="H18" s="824">
        <v>11</v>
      </c>
      <c r="I18" s="825">
        <v>12.28</v>
      </c>
      <c r="J18" s="816">
        <v>8.1</v>
      </c>
      <c r="K18" s="817">
        <v>1.1000000000000001</v>
      </c>
      <c r="L18" s="815">
        <v>2</v>
      </c>
      <c r="M18" s="815">
        <v>21</v>
      </c>
      <c r="N18" s="818">
        <v>7.13</v>
      </c>
      <c r="O18" s="815" t="s">
        <v>3803</v>
      </c>
      <c r="P18" s="830" t="s">
        <v>3830</v>
      </c>
      <c r="Q18" s="819">
        <f t="shared" si="0"/>
        <v>4</v>
      </c>
      <c r="R18" s="819">
        <f t="shared" si="0"/>
        <v>4.589999999999999</v>
      </c>
      <c r="S18" s="831">
        <f t="shared" si="1"/>
        <v>78.429999999999993</v>
      </c>
      <c r="T18" s="831">
        <f t="shared" si="2"/>
        <v>89.1</v>
      </c>
      <c r="U18" s="831">
        <f t="shared" si="3"/>
        <v>10.670000000000002</v>
      </c>
      <c r="V18" s="832">
        <f t="shared" si="4"/>
        <v>1.1360448807854138</v>
      </c>
      <c r="W18" s="820">
        <v>25</v>
      </c>
    </row>
    <row r="19" spans="1:23" ht="14.4" customHeight="1" x14ac:dyDescent="0.3">
      <c r="A19" s="880" t="s">
        <v>3831</v>
      </c>
      <c r="B19" s="874"/>
      <c r="C19" s="876"/>
      <c r="D19" s="835"/>
      <c r="E19" s="867">
        <v>3</v>
      </c>
      <c r="F19" s="868">
        <v>4.05</v>
      </c>
      <c r="G19" s="822">
        <v>6.7</v>
      </c>
      <c r="H19" s="877">
        <v>1</v>
      </c>
      <c r="I19" s="878">
        <v>0.94</v>
      </c>
      <c r="J19" s="827">
        <v>2</v>
      </c>
      <c r="K19" s="870">
        <v>1.35</v>
      </c>
      <c r="L19" s="869">
        <v>3</v>
      </c>
      <c r="M19" s="869">
        <v>26</v>
      </c>
      <c r="N19" s="871">
        <v>8.7899999999999991</v>
      </c>
      <c r="O19" s="869" t="s">
        <v>3803</v>
      </c>
      <c r="P19" s="872" t="s">
        <v>3832</v>
      </c>
      <c r="Q19" s="873">
        <f t="shared" si="0"/>
        <v>1</v>
      </c>
      <c r="R19" s="873">
        <f t="shared" si="0"/>
        <v>0.94</v>
      </c>
      <c r="S19" s="874">
        <f t="shared" si="1"/>
        <v>8.7899999999999991</v>
      </c>
      <c r="T19" s="874">
        <f t="shared" si="2"/>
        <v>2</v>
      </c>
      <c r="U19" s="874">
        <f t="shared" si="3"/>
        <v>-6.7899999999999991</v>
      </c>
      <c r="V19" s="875">
        <f t="shared" si="4"/>
        <v>0.22753128555176338</v>
      </c>
      <c r="W19" s="823"/>
    </row>
    <row r="20" spans="1:23" ht="14.4" customHeight="1" x14ac:dyDescent="0.3">
      <c r="A20" s="880" t="s">
        <v>3833</v>
      </c>
      <c r="B20" s="874">
        <v>4</v>
      </c>
      <c r="C20" s="876">
        <v>6.29</v>
      </c>
      <c r="D20" s="835">
        <v>12</v>
      </c>
      <c r="E20" s="867"/>
      <c r="F20" s="868"/>
      <c r="G20" s="822"/>
      <c r="H20" s="877">
        <v>1</v>
      </c>
      <c r="I20" s="878">
        <v>1.57</v>
      </c>
      <c r="J20" s="827">
        <v>5</v>
      </c>
      <c r="K20" s="870">
        <v>1.57</v>
      </c>
      <c r="L20" s="869">
        <v>3</v>
      </c>
      <c r="M20" s="869">
        <v>25</v>
      </c>
      <c r="N20" s="871">
        <v>8.4499999999999993</v>
      </c>
      <c r="O20" s="869" t="s">
        <v>3803</v>
      </c>
      <c r="P20" s="872" t="s">
        <v>3834</v>
      </c>
      <c r="Q20" s="873">
        <f t="shared" si="0"/>
        <v>-3</v>
      </c>
      <c r="R20" s="873">
        <f t="shared" si="0"/>
        <v>-4.72</v>
      </c>
      <c r="S20" s="874">
        <f t="shared" si="1"/>
        <v>8.4499999999999993</v>
      </c>
      <c r="T20" s="874">
        <f t="shared" si="2"/>
        <v>5</v>
      </c>
      <c r="U20" s="874">
        <f t="shared" si="3"/>
        <v>-3.4499999999999993</v>
      </c>
      <c r="V20" s="875">
        <f t="shared" si="4"/>
        <v>0.59171597633136097</v>
      </c>
      <c r="W20" s="823"/>
    </row>
    <row r="21" spans="1:23" ht="14.4" customHeight="1" x14ac:dyDescent="0.3">
      <c r="A21" s="881" t="s">
        <v>3835</v>
      </c>
      <c r="B21" s="831"/>
      <c r="C21" s="833"/>
      <c r="D21" s="834"/>
      <c r="E21" s="824">
        <v>1</v>
      </c>
      <c r="F21" s="825">
        <v>0.56999999999999995</v>
      </c>
      <c r="G21" s="828">
        <v>10</v>
      </c>
      <c r="H21" s="815"/>
      <c r="I21" s="813"/>
      <c r="J21" s="814"/>
      <c r="K21" s="817">
        <v>0.56999999999999995</v>
      </c>
      <c r="L21" s="815">
        <v>1</v>
      </c>
      <c r="M21" s="815">
        <v>13</v>
      </c>
      <c r="N21" s="818">
        <v>4.4800000000000004</v>
      </c>
      <c r="O21" s="815" t="s">
        <v>3803</v>
      </c>
      <c r="P21" s="830" t="s">
        <v>3836</v>
      </c>
      <c r="Q21" s="819">
        <f t="shared" si="0"/>
        <v>0</v>
      </c>
      <c r="R21" s="819">
        <f t="shared" si="0"/>
        <v>0</v>
      </c>
      <c r="S21" s="831" t="str">
        <f t="shared" si="1"/>
        <v/>
      </c>
      <c r="T21" s="831" t="str">
        <f t="shared" si="2"/>
        <v/>
      </c>
      <c r="U21" s="831" t="str">
        <f t="shared" si="3"/>
        <v/>
      </c>
      <c r="V21" s="832" t="str">
        <f t="shared" si="4"/>
        <v/>
      </c>
      <c r="W21" s="820"/>
    </row>
    <row r="22" spans="1:23" ht="14.4" customHeight="1" x14ac:dyDescent="0.3">
      <c r="A22" s="881" t="s">
        <v>3837</v>
      </c>
      <c r="B22" s="831">
        <v>3</v>
      </c>
      <c r="C22" s="833">
        <v>1.1200000000000001</v>
      </c>
      <c r="D22" s="834">
        <v>4.3</v>
      </c>
      <c r="E22" s="824">
        <v>3</v>
      </c>
      <c r="F22" s="825">
        <v>1.1200000000000001</v>
      </c>
      <c r="G22" s="828">
        <v>4</v>
      </c>
      <c r="H22" s="815">
        <v>1</v>
      </c>
      <c r="I22" s="813">
        <v>0.37</v>
      </c>
      <c r="J22" s="814">
        <v>3</v>
      </c>
      <c r="K22" s="817">
        <v>0.37</v>
      </c>
      <c r="L22" s="815">
        <v>1</v>
      </c>
      <c r="M22" s="815">
        <v>12</v>
      </c>
      <c r="N22" s="818">
        <v>3.96</v>
      </c>
      <c r="O22" s="815" t="s">
        <v>3803</v>
      </c>
      <c r="P22" s="830" t="s">
        <v>3838</v>
      </c>
      <c r="Q22" s="819">
        <f t="shared" si="0"/>
        <v>-2</v>
      </c>
      <c r="R22" s="819">
        <f t="shared" si="0"/>
        <v>-0.75000000000000011</v>
      </c>
      <c r="S22" s="831">
        <f t="shared" si="1"/>
        <v>3.96</v>
      </c>
      <c r="T22" s="831">
        <f t="shared" si="2"/>
        <v>3</v>
      </c>
      <c r="U22" s="831">
        <f t="shared" si="3"/>
        <v>-0.96</v>
      </c>
      <c r="V22" s="832">
        <f t="shared" si="4"/>
        <v>0.75757575757575757</v>
      </c>
      <c r="W22" s="820"/>
    </row>
    <row r="23" spans="1:23" ht="14.4" customHeight="1" x14ac:dyDescent="0.3">
      <c r="A23" s="880" t="s">
        <v>3839</v>
      </c>
      <c r="B23" s="874">
        <v>2</v>
      </c>
      <c r="C23" s="876">
        <v>0.85</v>
      </c>
      <c r="D23" s="835">
        <v>4.5</v>
      </c>
      <c r="E23" s="877">
        <v>2</v>
      </c>
      <c r="F23" s="878">
        <v>0.85</v>
      </c>
      <c r="G23" s="827">
        <v>5.5</v>
      </c>
      <c r="H23" s="869">
        <v>1</v>
      </c>
      <c r="I23" s="868">
        <v>0.43</v>
      </c>
      <c r="J23" s="826">
        <v>6</v>
      </c>
      <c r="K23" s="870">
        <v>0.43</v>
      </c>
      <c r="L23" s="869">
        <v>2</v>
      </c>
      <c r="M23" s="869">
        <v>14</v>
      </c>
      <c r="N23" s="871">
        <v>4.83</v>
      </c>
      <c r="O23" s="869" t="s">
        <v>3803</v>
      </c>
      <c r="P23" s="872" t="s">
        <v>3840</v>
      </c>
      <c r="Q23" s="873">
        <f t="shared" si="0"/>
        <v>-1</v>
      </c>
      <c r="R23" s="873">
        <f t="shared" si="0"/>
        <v>-0.42</v>
      </c>
      <c r="S23" s="874">
        <f t="shared" si="1"/>
        <v>4.83</v>
      </c>
      <c r="T23" s="874">
        <f t="shared" si="2"/>
        <v>6</v>
      </c>
      <c r="U23" s="874">
        <f t="shared" si="3"/>
        <v>1.17</v>
      </c>
      <c r="V23" s="875">
        <f t="shared" si="4"/>
        <v>1.2422360248447204</v>
      </c>
      <c r="W23" s="823">
        <v>1</v>
      </c>
    </row>
    <row r="24" spans="1:23" ht="14.4" customHeight="1" x14ac:dyDescent="0.3">
      <c r="A24" s="881" t="s">
        <v>3841</v>
      </c>
      <c r="B24" s="810">
        <v>11</v>
      </c>
      <c r="C24" s="811">
        <v>18.45</v>
      </c>
      <c r="D24" s="812">
        <v>11.1</v>
      </c>
      <c r="E24" s="829">
        <v>27</v>
      </c>
      <c r="F24" s="813">
        <v>41.3</v>
      </c>
      <c r="G24" s="814">
        <v>10.199999999999999</v>
      </c>
      <c r="H24" s="815">
        <v>18</v>
      </c>
      <c r="I24" s="813">
        <v>35.85</v>
      </c>
      <c r="J24" s="816">
        <v>20.8</v>
      </c>
      <c r="K24" s="817">
        <v>1.5</v>
      </c>
      <c r="L24" s="815">
        <v>3</v>
      </c>
      <c r="M24" s="815">
        <v>28</v>
      </c>
      <c r="N24" s="818">
        <v>9.2100000000000009</v>
      </c>
      <c r="O24" s="815" t="s">
        <v>3803</v>
      </c>
      <c r="P24" s="830" t="s">
        <v>3842</v>
      </c>
      <c r="Q24" s="819">
        <f t="shared" si="0"/>
        <v>7</v>
      </c>
      <c r="R24" s="819">
        <f t="shared" si="0"/>
        <v>17.400000000000002</v>
      </c>
      <c r="S24" s="831">
        <f t="shared" si="1"/>
        <v>165.78000000000003</v>
      </c>
      <c r="T24" s="831">
        <f t="shared" si="2"/>
        <v>374.40000000000003</v>
      </c>
      <c r="U24" s="831">
        <f t="shared" si="3"/>
        <v>208.62</v>
      </c>
      <c r="V24" s="832">
        <f t="shared" si="4"/>
        <v>2.2584147665580887</v>
      </c>
      <c r="W24" s="820">
        <v>213</v>
      </c>
    </row>
    <row r="25" spans="1:23" ht="14.4" customHeight="1" x14ac:dyDescent="0.3">
      <c r="A25" s="880" t="s">
        <v>3843</v>
      </c>
      <c r="B25" s="865">
        <v>5</v>
      </c>
      <c r="C25" s="866">
        <v>13.76</v>
      </c>
      <c r="D25" s="821">
        <v>9.6</v>
      </c>
      <c r="E25" s="867">
        <v>5</v>
      </c>
      <c r="F25" s="868">
        <v>16.02</v>
      </c>
      <c r="G25" s="822">
        <v>16</v>
      </c>
      <c r="H25" s="869">
        <v>4</v>
      </c>
      <c r="I25" s="868">
        <v>12.12</v>
      </c>
      <c r="J25" s="826">
        <v>21.5</v>
      </c>
      <c r="K25" s="870">
        <v>2.75</v>
      </c>
      <c r="L25" s="869">
        <v>5</v>
      </c>
      <c r="M25" s="869">
        <v>42</v>
      </c>
      <c r="N25" s="871">
        <v>13.99</v>
      </c>
      <c r="O25" s="869" t="s">
        <v>3803</v>
      </c>
      <c r="P25" s="872" t="s">
        <v>3844</v>
      </c>
      <c r="Q25" s="873">
        <f t="shared" si="0"/>
        <v>-1</v>
      </c>
      <c r="R25" s="873">
        <f t="shared" si="0"/>
        <v>-1.6400000000000006</v>
      </c>
      <c r="S25" s="874">
        <f t="shared" si="1"/>
        <v>55.96</v>
      </c>
      <c r="T25" s="874">
        <f t="shared" si="2"/>
        <v>86</v>
      </c>
      <c r="U25" s="874">
        <f t="shared" si="3"/>
        <v>30.04</v>
      </c>
      <c r="V25" s="875">
        <f t="shared" si="4"/>
        <v>1.5368120085775554</v>
      </c>
      <c r="W25" s="823">
        <v>35</v>
      </c>
    </row>
    <row r="26" spans="1:23" ht="14.4" customHeight="1" x14ac:dyDescent="0.3">
      <c r="A26" s="880" t="s">
        <v>3845</v>
      </c>
      <c r="B26" s="865">
        <v>22</v>
      </c>
      <c r="C26" s="866">
        <v>91.64</v>
      </c>
      <c r="D26" s="821">
        <v>15.3</v>
      </c>
      <c r="E26" s="867"/>
      <c r="F26" s="868"/>
      <c r="G26" s="822"/>
      <c r="H26" s="869"/>
      <c r="I26" s="868"/>
      <c r="J26" s="822"/>
      <c r="K26" s="870">
        <v>4.16</v>
      </c>
      <c r="L26" s="869">
        <v>6</v>
      </c>
      <c r="M26" s="869">
        <v>54</v>
      </c>
      <c r="N26" s="871">
        <v>18</v>
      </c>
      <c r="O26" s="869" t="s">
        <v>3803</v>
      </c>
      <c r="P26" s="872" t="s">
        <v>3846</v>
      </c>
      <c r="Q26" s="873">
        <f t="shared" si="0"/>
        <v>-22</v>
      </c>
      <c r="R26" s="873">
        <f t="shared" si="0"/>
        <v>-91.64</v>
      </c>
      <c r="S26" s="874" t="str">
        <f t="shared" si="1"/>
        <v/>
      </c>
      <c r="T26" s="874" t="str">
        <f t="shared" si="2"/>
        <v/>
      </c>
      <c r="U26" s="874" t="str">
        <f t="shared" si="3"/>
        <v/>
      </c>
      <c r="V26" s="875" t="str">
        <f t="shared" si="4"/>
        <v/>
      </c>
      <c r="W26" s="823"/>
    </row>
    <row r="27" spans="1:23" ht="14.4" customHeight="1" x14ac:dyDescent="0.3">
      <c r="A27" s="881" t="s">
        <v>3847</v>
      </c>
      <c r="B27" s="810">
        <v>73</v>
      </c>
      <c r="C27" s="811">
        <v>95.19</v>
      </c>
      <c r="D27" s="812">
        <v>5.7</v>
      </c>
      <c r="E27" s="829">
        <v>70</v>
      </c>
      <c r="F27" s="813">
        <v>91.81</v>
      </c>
      <c r="G27" s="814">
        <v>6.4</v>
      </c>
      <c r="H27" s="815">
        <v>73</v>
      </c>
      <c r="I27" s="813">
        <v>95.73</v>
      </c>
      <c r="J27" s="814">
        <v>5.3</v>
      </c>
      <c r="K27" s="817">
        <v>1.3</v>
      </c>
      <c r="L27" s="815">
        <v>2</v>
      </c>
      <c r="M27" s="815">
        <v>21</v>
      </c>
      <c r="N27" s="818">
        <v>6.93</v>
      </c>
      <c r="O27" s="815" t="s">
        <v>3803</v>
      </c>
      <c r="P27" s="830" t="s">
        <v>3848</v>
      </c>
      <c r="Q27" s="819">
        <f t="shared" si="0"/>
        <v>0</v>
      </c>
      <c r="R27" s="819">
        <f t="shared" si="0"/>
        <v>0.54000000000000625</v>
      </c>
      <c r="S27" s="831">
        <f t="shared" si="1"/>
        <v>505.89</v>
      </c>
      <c r="T27" s="831">
        <f t="shared" si="2"/>
        <v>386.9</v>
      </c>
      <c r="U27" s="831">
        <f t="shared" si="3"/>
        <v>-118.99000000000001</v>
      </c>
      <c r="V27" s="832">
        <f t="shared" si="4"/>
        <v>0.7647907647907648</v>
      </c>
      <c r="W27" s="820">
        <v>39</v>
      </c>
    </row>
    <row r="28" spans="1:23" ht="14.4" customHeight="1" x14ac:dyDescent="0.3">
      <c r="A28" s="880" t="s">
        <v>3849</v>
      </c>
      <c r="B28" s="865">
        <v>20</v>
      </c>
      <c r="C28" s="866">
        <v>27.03</v>
      </c>
      <c r="D28" s="821">
        <v>7.4</v>
      </c>
      <c r="E28" s="867">
        <v>11</v>
      </c>
      <c r="F28" s="868">
        <v>14.45</v>
      </c>
      <c r="G28" s="822">
        <v>8</v>
      </c>
      <c r="H28" s="869">
        <v>9</v>
      </c>
      <c r="I28" s="868">
        <v>11.74</v>
      </c>
      <c r="J28" s="826">
        <v>7.7</v>
      </c>
      <c r="K28" s="870">
        <v>1.3</v>
      </c>
      <c r="L28" s="869">
        <v>2</v>
      </c>
      <c r="M28" s="869">
        <v>21</v>
      </c>
      <c r="N28" s="871">
        <v>6.93</v>
      </c>
      <c r="O28" s="869" t="s">
        <v>3803</v>
      </c>
      <c r="P28" s="872" t="s">
        <v>3850</v>
      </c>
      <c r="Q28" s="873">
        <f t="shared" si="0"/>
        <v>-11</v>
      </c>
      <c r="R28" s="873">
        <f t="shared" si="0"/>
        <v>-15.290000000000001</v>
      </c>
      <c r="S28" s="874">
        <f t="shared" si="1"/>
        <v>62.37</v>
      </c>
      <c r="T28" s="874">
        <f t="shared" si="2"/>
        <v>69.3</v>
      </c>
      <c r="U28" s="874">
        <f t="shared" si="3"/>
        <v>6.93</v>
      </c>
      <c r="V28" s="875">
        <f t="shared" si="4"/>
        <v>1.1111111111111112</v>
      </c>
      <c r="W28" s="823">
        <v>12</v>
      </c>
    </row>
    <row r="29" spans="1:23" ht="14.4" customHeight="1" x14ac:dyDescent="0.3">
      <c r="A29" s="880" t="s">
        <v>3851</v>
      </c>
      <c r="B29" s="865">
        <v>11</v>
      </c>
      <c r="C29" s="866">
        <v>27.25</v>
      </c>
      <c r="D29" s="821">
        <v>13.4</v>
      </c>
      <c r="E29" s="867"/>
      <c r="F29" s="868"/>
      <c r="G29" s="822"/>
      <c r="H29" s="869">
        <v>1</v>
      </c>
      <c r="I29" s="868">
        <v>2.34</v>
      </c>
      <c r="J29" s="822">
        <v>3</v>
      </c>
      <c r="K29" s="870">
        <v>2.34</v>
      </c>
      <c r="L29" s="869">
        <v>3</v>
      </c>
      <c r="M29" s="869">
        <v>29</v>
      </c>
      <c r="N29" s="871">
        <v>9.5299999999999994</v>
      </c>
      <c r="O29" s="869" t="s">
        <v>3803</v>
      </c>
      <c r="P29" s="872" t="s">
        <v>3852</v>
      </c>
      <c r="Q29" s="873">
        <f t="shared" si="0"/>
        <v>-10</v>
      </c>
      <c r="R29" s="873">
        <f t="shared" si="0"/>
        <v>-24.91</v>
      </c>
      <c r="S29" s="874">
        <f t="shared" si="1"/>
        <v>9.5299999999999994</v>
      </c>
      <c r="T29" s="874">
        <f t="shared" si="2"/>
        <v>3</v>
      </c>
      <c r="U29" s="874">
        <f t="shared" si="3"/>
        <v>-6.5299999999999994</v>
      </c>
      <c r="V29" s="875">
        <f t="shared" si="4"/>
        <v>0.31479538300104931</v>
      </c>
      <c r="W29" s="823"/>
    </row>
    <row r="30" spans="1:23" ht="14.4" customHeight="1" x14ac:dyDescent="0.3">
      <c r="A30" s="881" t="s">
        <v>3853</v>
      </c>
      <c r="B30" s="831">
        <v>194</v>
      </c>
      <c r="C30" s="833">
        <v>119.96</v>
      </c>
      <c r="D30" s="834">
        <v>5.3</v>
      </c>
      <c r="E30" s="829">
        <v>149</v>
      </c>
      <c r="F30" s="813">
        <v>92.19</v>
      </c>
      <c r="G30" s="814">
        <v>5.6</v>
      </c>
      <c r="H30" s="824">
        <v>208</v>
      </c>
      <c r="I30" s="825">
        <v>128.66</v>
      </c>
      <c r="J30" s="828">
        <v>4.7</v>
      </c>
      <c r="K30" s="817">
        <v>0.62</v>
      </c>
      <c r="L30" s="815">
        <v>2</v>
      </c>
      <c r="M30" s="815">
        <v>16</v>
      </c>
      <c r="N30" s="818">
        <v>5.4</v>
      </c>
      <c r="O30" s="815" t="s">
        <v>3803</v>
      </c>
      <c r="P30" s="830" t="s">
        <v>3854</v>
      </c>
      <c r="Q30" s="819">
        <f t="shared" si="0"/>
        <v>14</v>
      </c>
      <c r="R30" s="819">
        <f t="shared" si="0"/>
        <v>8.7000000000000028</v>
      </c>
      <c r="S30" s="831">
        <f t="shared" si="1"/>
        <v>1123.2</v>
      </c>
      <c r="T30" s="831">
        <f t="shared" si="2"/>
        <v>977.6</v>
      </c>
      <c r="U30" s="831">
        <f t="shared" si="3"/>
        <v>-145.60000000000002</v>
      </c>
      <c r="V30" s="832">
        <f t="shared" si="4"/>
        <v>0.87037037037037035</v>
      </c>
      <c r="W30" s="820">
        <v>103</v>
      </c>
    </row>
    <row r="31" spans="1:23" ht="14.4" customHeight="1" x14ac:dyDescent="0.3">
      <c r="A31" s="880" t="s">
        <v>3855</v>
      </c>
      <c r="B31" s="874">
        <v>16</v>
      </c>
      <c r="C31" s="876">
        <v>13.76</v>
      </c>
      <c r="D31" s="835">
        <v>6.6</v>
      </c>
      <c r="E31" s="867">
        <v>10</v>
      </c>
      <c r="F31" s="868">
        <v>8.58</v>
      </c>
      <c r="G31" s="822">
        <v>6.2</v>
      </c>
      <c r="H31" s="877">
        <v>20</v>
      </c>
      <c r="I31" s="878">
        <v>17.62</v>
      </c>
      <c r="J31" s="827">
        <v>5.4</v>
      </c>
      <c r="K31" s="870">
        <v>0.86</v>
      </c>
      <c r="L31" s="869">
        <v>3</v>
      </c>
      <c r="M31" s="869">
        <v>23</v>
      </c>
      <c r="N31" s="871">
        <v>7.65</v>
      </c>
      <c r="O31" s="869" t="s">
        <v>3803</v>
      </c>
      <c r="P31" s="872" t="s">
        <v>3856</v>
      </c>
      <c r="Q31" s="873">
        <f t="shared" si="0"/>
        <v>4</v>
      </c>
      <c r="R31" s="873">
        <f t="shared" si="0"/>
        <v>3.8600000000000012</v>
      </c>
      <c r="S31" s="874">
        <f t="shared" si="1"/>
        <v>153</v>
      </c>
      <c r="T31" s="874">
        <f t="shared" si="2"/>
        <v>108</v>
      </c>
      <c r="U31" s="874">
        <f t="shared" si="3"/>
        <v>-45</v>
      </c>
      <c r="V31" s="875">
        <f t="shared" si="4"/>
        <v>0.70588235294117652</v>
      </c>
      <c r="W31" s="823">
        <v>5</v>
      </c>
    </row>
    <row r="32" spans="1:23" ht="14.4" customHeight="1" x14ac:dyDescent="0.3">
      <c r="A32" s="880" t="s">
        <v>3857</v>
      </c>
      <c r="B32" s="874">
        <v>9</v>
      </c>
      <c r="C32" s="876">
        <v>11.85</v>
      </c>
      <c r="D32" s="835">
        <v>10.199999999999999</v>
      </c>
      <c r="E32" s="867">
        <v>4</v>
      </c>
      <c r="F32" s="868">
        <v>4.63</v>
      </c>
      <c r="G32" s="822">
        <v>5.8</v>
      </c>
      <c r="H32" s="877">
        <v>3</v>
      </c>
      <c r="I32" s="878">
        <v>3.47</v>
      </c>
      <c r="J32" s="827">
        <v>7</v>
      </c>
      <c r="K32" s="870">
        <v>1.1599999999999999</v>
      </c>
      <c r="L32" s="869">
        <v>2</v>
      </c>
      <c r="M32" s="869">
        <v>22</v>
      </c>
      <c r="N32" s="871">
        <v>7.27</v>
      </c>
      <c r="O32" s="869" t="s">
        <v>3803</v>
      </c>
      <c r="P32" s="872" t="s">
        <v>3858</v>
      </c>
      <c r="Q32" s="873">
        <f t="shared" si="0"/>
        <v>-6</v>
      </c>
      <c r="R32" s="873">
        <f t="shared" si="0"/>
        <v>-8.379999999999999</v>
      </c>
      <c r="S32" s="874">
        <f t="shared" si="1"/>
        <v>21.81</v>
      </c>
      <c r="T32" s="874">
        <f t="shared" si="2"/>
        <v>21</v>
      </c>
      <c r="U32" s="874">
        <f t="shared" si="3"/>
        <v>-0.80999999999999872</v>
      </c>
      <c r="V32" s="875">
        <f t="shared" si="4"/>
        <v>0.96286107290233847</v>
      </c>
      <c r="W32" s="823">
        <v>2</v>
      </c>
    </row>
    <row r="33" spans="1:23" ht="14.4" customHeight="1" x14ac:dyDescent="0.3">
      <c r="A33" s="881" t="s">
        <v>3859</v>
      </c>
      <c r="B33" s="831">
        <v>11</v>
      </c>
      <c r="C33" s="833">
        <v>12</v>
      </c>
      <c r="D33" s="834">
        <v>7</v>
      </c>
      <c r="E33" s="829">
        <v>18</v>
      </c>
      <c r="F33" s="813">
        <v>19.850000000000001</v>
      </c>
      <c r="G33" s="814">
        <v>6.5</v>
      </c>
      <c r="H33" s="824">
        <v>19</v>
      </c>
      <c r="I33" s="825">
        <v>20.73</v>
      </c>
      <c r="J33" s="828">
        <v>5.6</v>
      </c>
      <c r="K33" s="817">
        <v>1.0900000000000001</v>
      </c>
      <c r="L33" s="815">
        <v>2</v>
      </c>
      <c r="M33" s="815">
        <v>18</v>
      </c>
      <c r="N33" s="818">
        <v>6.15</v>
      </c>
      <c r="O33" s="815" t="s">
        <v>3803</v>
      </c>
      <c r="P33" s="830" t="s">
        <v>3860</v>
      </c>
      <c r="Q33" s="819">
        <f t="shared" si="0"/>
        <v>8</v>
      </c>
      <c r="R33" s="819">
        <f t="shared" si="0"/>
        <v>8.73</v>
      </c>
      <c r="S33" s="831">
        <f t="shared" si="1"/>
        <v>116.85000000000001</v>
      </c>
      <c r="T33" s="831">
        <f t="shared" si="2"/>
        <v>106.39999999999999</v>
      </c>
      <c r="U33" s="831">
        <f t="shared" si="3"/>
        <v>-10.450000000000017</v>
      </c>
      <c r="V33" s="832">
        <f t="shared" si="4"/>
        <v>0.91056910569105676</v>
      </c>
      <c r="W33" s="820">
        <v>10</v>
      </c>
    </row>
    <row r="34" spans="1:23" ht="14.4" customHeight="1" x14ac:dyDescent="0.3">
      <c r="A34" s="880" t="s">
        <v>3861</v>
      </c>
      <c r="B34" s="874">
        <v>4</v>
      </c>
      <c r="C34" s="876">
        <v>4.7</v>
      </c>
      <c r="D34" s="835">
        <v>6.3</v>
      </c>
      <c r="E34" s="867"/>
      <c r="F34" s="868"/>
      <c r="G34" s="822"/>
      <c r="H34" s="877">
        <v>3</v>
      </c>
      <c r="I34" s="878">
        <v>3.52</v>
      </c>
      <c r="J34" s="827">
        <v>4</v>
      </c>
      <c r="K34" s="870">
        <v>1.17</v>
      </c>
      <c r="L34" s="869">
        <v>2</v>
      </c>
      <c r="M34" s="869">
        <v>20</v>
      </c>
      <c r="N34" s="871">
        <v>6.78</v>
      </c>
      <c r="O34" s="869" t="s">
        <v>3803</v>
      </c>
      <c r="P34" s="872" t="s">
        <v>3862</v>
      </c>
      <c r="Q34" s="873">
        <f t="shared" si="0"/>
        <v>-1</v>
      </c>
      <c r="R34" s="873">
        <f t="shared" si="0"/>
        <v>-1.1800000000000002</v>
      </c>
      <c r="S34" s="874">
        <f t="shared" si="1"/>
        <v>20.34</v>
      </c>
      <c r="T34" s="874">
        <f t="shared" si="2"/>
        <v>12</v>
      </c>
      <c r="U34" s="874">
        <f t="shared" si="3"/>
        <v>-8.34</v>
      </c>
      <c r="V34" s="875">
        <f t="shared" si="4"/>
        <v>0.58997050147492625</v>
      </c>
      <c r="W34" s="823"/>
    </row>
    <row r="35" spans="1:23" ht="14.4" customHeight="1" x14ac:dyDescent="0.3">
      <c r="A35" s="880" t="s">
        <v>3863</v>
      </c>
      <c r="B35" s="874"/>
      <c r="C35" s="876"/>
      <c r="D35" s="835"/>
      <c r="E35" s="867">
        <v>1</v>
      </c>
      <c r="F35" s="868">
        <v>1.26</v>
      </c>
      <c r="G35" s="822">
        <v>7</v>
      </c>
      <c r="H35" s="877"/>
      <c r="I35" s="878"/>
      <c r="J35" s="827"/>
      <c r="K35" s="870">
        <v>1.26</v>
      </c>
      <c r="L35" s="869">
        <v>2</v>
      </c>
      <c r="M35" s="869">
        <v>18</v>
      </c>
      <c r="N35" s="871">
        <v>6.16</v>
      </c>
      <c r="O35" s="869" t="s">
        <v>3803</v>
      </c>
      <c r="P35" s="872" t="s">
        <v>3864</v>
      </c>
      <c r="Q35" s="873">
        <f t="shared" si="0"/>
        <v>0</v>
      </c>
      <c r="R35" s="873">
        <f t="shared" si="0"/>
        <v>0</v>
      </c>
      <c r="S35" s="874" t="str">
        <f t="shared" si="1"/>
        <v/>
      </c>
      <c r="T35" s="874" t="str">
        <f t="shared" si="2"/>
        <v/>
      </c>
      <c r="U35" s="874" t="str">
        <f t="shared" si="3"/>
        <v/>
      </c>
      <c r="V35" s="875" t="str">
        <f t="shared" si="4"/>
        <v/>
      </c>
      <c r="W35" s="823"/>
    </row>
    <row r="36" spans="1:23" ht="14.4" customHeight="1" x14ac:dyDescent="0.3">
      <c r="A36" s="881" t="s">
        <v>3865</v>
      </c>
      <c r="B36" s="831">
        <v>4</v>
      </c>
      <c r="C36" s="833">
        <v>3.46</v>
      </c>
      <c r="D36" s="834">
        <v>6.8</v>
      </c>
      <c r="E36" s="824">
        <v>15</v>
      </c>
      <c r="F36" s="825">
        <v>12.98</v>
      </c>
      <c r="G36" s="828">
        <v>4.5</v>
      </c>
      <c r="H36" s="815">
        <v>4</v>
      </c>
      <c r="I36" s="813">
        <v>3.46</v>
      </c>
      <c r="J36" s="814">
        <v>4.5</v>
      </c>
      <c r="K36" s="817">
        <v>0.86</v>
      </c>
      <c r="L36" s="815">
        <v>2</v>
      </c>
      <c r="M36" s="815">
        <v>19</v>
      </c>
      <c r="N36" s="818">
        <v>6.37</v>
      </c>
      <c r="O36" s="815" t="s">
        <v>3803</v>
      </c>
      <c r="P36" s="830" t="s">
        <v>3866</v>
      </c>
      <c r="Q36" s="819">
        <f t="shared" si="0"/>
        <v>0</v>
      </c>
      <c r="R36" s="819">
        <f t="shared" si="0"/>
        <v>0</v>
      </c>
      <c r="S36" s="831">
        <f t="shared" si="1"/>
        <v>25.48</v>
      </c>
      <c r="T36" s="831">
        <f t="shared" si="2"/>
        <v>18</v>
      </c>
      <c r="U36" s="831">
        <f t="shared" si="3"/>
        <v>-7.48</v>
      </c>
      <c r="V36" s="832">
        <f t="shared" si="4"/>
        <v>0.70643642072213497</v>
      </c>
      <c r="W36" s="820"/>
    </row>
    <row r="37" spans="1:23" ht="14.4" customHeight="1" x14ac:dyDescent="0.3">
      <c r="A37" s="880" t="s">
        <v>3867</v>
      </c>
      <c r="B37" s="874"/>
      <c r="C37" s="876"/>
      <c r="D37" s="835"/>
      <c r="E37" s="877">
        <v>1</v>
      </c>
      <c r="F37" s="878">
        <v>0.97</v>
      </c>
      <c r="G37" s="827">
        <v>4</v>
      </c>
      <c r="H37" s="869">
        <v>1</v>
      </c>
      <c r="I37" s="868">
        <v>0.97</v>
      </c>
      <c r="J37" s="826">
        <v>8</v>
      </c>
      <c r="K37" s="870">
        <v>0.97</v>
      </c>
      <c r="L37" s="869">
        <v>2</v>
      </c>
      <c r="M37" s="869">
        <v>21</v>
      </c>
      <c r="N37" s="871">
        <v>7.11</v>
      </c>
      <c r="O37" s="869" t="s">
        <v>3803</v>
      </c>
      <c r="P37" s="872" t="s">
        <v>3868</v>
      </c>
      <c r="Q37" s="873">
        <f t="shared" si="0"/>
        <v>1</v>
      </c>
      <c r="R37" s="873">
        <f t="shared" si="0"/>
        <v>0.97</v>
      </c>
      <c r="S37" s="874">
        <f t="shared" si="1"/>
        <v>7.11</v>
      </c>
      <c r="T37" s="874">
        <f t="shared" si="2"/>
        <v>8</v>
      </c>
      <c r="U37" s="874">
        <f t="shared" si="3"/>
        <v>0.88999999999999968</v>
      </c>
      <c r="V37" s="875">
        <f t="shared" si="4"/>
        <v>1.1251758087201125</v>
      </c>
      <c r="W37" s="823">
        <v>1</v>
      </c>
    </row>
    <row r="38" spans="1:23" ht="14.4" customHeight="1" x14ac:dyDescent="0.3">
      <c r="A38" s="880" t="s">
        <v>3869</v>
      </c>
      <c r="B38" s="874"/>
      <c r="C38" s="876"/>
      <c r="D38" s="835"/>
      <c r="E38" s="877">
        <v>1</v>
      </c>
      <c r="F38" s="878">
        <v>1.22</v>
      </c>
      <c r="G38" s="827">
        <v>3</v>
      </c>
      <c r="H38" s="869"/>
      <c r="I38" s="868"/>
      <c r="J38" s="822"/>
      <c r="K38" s="870">
        <v>1.22</v>
      </c>
      <c r="L38" s="869">
        <v>2</v>
      </c>
      <c r="M38" s="869">
        <v>21</v>
      </c>
      <c r="N38" s="871">
        <v>7.07</v>
      </c>
      <c r="O38" s="869" t="s">
        <v>3803</v>
      </c>
      <c r="P38" s="872" t="s">
        <v>3870</v>
      </c>
      <c r="Q38" s="873">
        <f t="shared" si="0"/>
        <v>0</v>
      </c>
      <c r="R38" s="873">
        <f t="shared" si="0"/>
        <v>0</v>
      </c>
      <c r="S38" s="874" t="str">
        <f t="shared" si="1"/>
        <v/>
      </c>
      <c r="T38" s="874" t="str">
        <f t="shared" si="2"/>
        <v/>
      </c>
      <c r="U38" s="874" t="str">
        <f t="shared" si="3"/>
        <v/>
      </c>
      <c r="V38" s="875" t="str">
        <f t="shared" si="4"/>
        <v/>
      </c>
      <c r="W38" s="823"/>
    </row>
    <row r="39" spans="1:23" ht="14.4" customHeight="1" x14ac:dyDescent="0.3">
      <c r="A39" s="881" t="s">
        <v>3871</v>
      </c>
      <c r="B39" s="831">
        <v>1</v>
      </c>
      <c r="C39" s="833">
        <v>0.45</v>
      </c>
      <c r="D39" s="834">
        <v>6</v>
      </c>
      <c r="E39" s="829"/>
      <c r="F39" s="813"/>
      <c r="G39" s="814"/>
      <c r="H39" s="824">
        <v>1</v>
      </c>
      <c r="I39" s="825">
        <v>0.43</v>
      </c>
      <c r="J39" s="816">
        <v>4</v>
      </c>
      <c r="K39" s="817">
        <v>0.43</v>
      </c>
      <c r="L39" s="815">
        <v>1</v>
      </c>
      <c r="M39" s="815">
        <v>10</v>
      </c>
      <c r="N39" s="818">
        <v>3.34</v>
      </c>
      <c r="O39" s="815" t="s">
        <v>3803</v>
      </c>
      <c r="P39" s="830" t="s">
        <v>3872</v>
      </c>
      <c r="Q39" s="819">
        <f t="shared" si="0"/>
        <v>0</v>
      </c>
      <c r="R39" s="819">
        <f t="shared" si="0"/>
        <v>-2.0000000000000018E-2</v>
      </c>
      <c r="S39" s="831">
        <f t="shared" si="1"/>
        <v>3.34</v>
      </c>
      <c r="T39" s="831">
        <f t="shared" si="2"/>
        <v>4</v>
      </c>
      <c r="U39" s="831">
        <f t="shared" si="3"/>
        <v>0.66000000000000014</v>
      </c>
      <c r="V39" s="832">
        <f t="shared" si="4"/>
        <v>1.1976047904191618</v>
      </c>
      <c r="W39" s="820">
        <v>1</v>
      </c>
    </row>
    <row r="40" spans="1:23" ht="14.4" customHeight="1" x14ac:dyDescent="0.3">
      <c r="A40" s="881" t="s">
        <v>3873</v>
      </c>
      <c r="B40" s="831">
        <v>23</v>
      </c>
      <c r="C40" s="833">
        <v>12.26</v>
      </c>
      <c r="D40" s="834">
        <v>5.4</v>
      </c>
      <c r="E40" s="829">
        <v>14</v>
      </c>
      <c r="F40" s="813">
        <v>9.2899999999999991</v>
      </c>
      <c r="G40" s="814">
        <v>7.8</v>
      </c>
      <c r="H40" s="824">
        <v>26</v>
      </c>
      <c r="I40" s="825">
        <v>13.93</v>
      </c>
      <c r="J40" s="816">
        <v>4.9000000000000004</v>
      </c>
      <c r="K40" s="817">
        <v>0.51</v>
      </c>
      <c r="L40" s="815">
        <v>1</v>
      </c>
      <c r="M40" s="815">
        <v>13</v>
      </c>
      <c r="N40" s="818">
        <v>4.32</v>
      </c>
      <c r="O40" s="815" t="s">
        <v>3803</v>
      </c>
      <c r="P40" s="830" t="s">
        <v>3874</v>
      </c>
      <c r="Q40" s="819">
        <f t="shared" si="0"/>
        <v>3</v>
      </c>
      <c r="R40" s="819">
        <f t="shared" si="0"/>
        <v>1.67</v>
      </c>
      <c r="S40" s="831">
        <f t="shared" si="1"/>
        <v>112.32000000000001</v>
      </c>
      <c r="T40" s="831">
        <f t="shared" si="2"/>
        <v>127.4</v>
      </c>
      <c r="U40" s="831">
        <f t="shared" si="3"/>
        <v>15.079999999999998</v>
      </c>
      <c r="V40" s="832">
        <f t="shared" si="4"/>
        <v>1.1342592592592593</v>
      </c>
      <c r="W40" s="820">
        <v>31</v>
      </c>
    </row>
    <row r="41" spans="1:23" ht="14.4" customHeight="1" x14ac:dyDescent="0.3">
      <c r="A41" s="880" t="s">
        <v>3875</v>
      </c>
      <c r="B41" s="874">
        <v>3</v>
      </c>
      <c r="C41" s="876">
        <v>2.27</v>
      </c>
      <c r="D41" s="835">
        <v>4.7</v>
      </c>
      <c r="E41" s="867">
        <v>3</v>
      </c>
      <c r="F41" s="868">
        <v>2.0699999999999998</v>
      </c>
      <c r="G41" s="822">
        <v>4</v>
      </c>
      <c r="H41" s="877">
        <v>5</v>
      </c>
      <c r="I41" s="878">
        <v>4.3</v>
      </c>
      <c r="J41" s="826">
        <v>9.4</v>
      </c>
      <c r="K41" s="870">
        <v>0.69</v>
      </c>
      <c r="L41" s="869">
        <v>2</v>
      </c>
      <c r="M41" s="869">
        <v>18</v>
      </c>
      <c r="N41" s="871">
        <v>5.86</v>
      </c>
      <c r="O41" s="869" t="s">
        <v>3803</v>
      </c>
      <c r="P41" s="872" t="s">
        <v>3876</v>
      </c>
      <c r="Q41" s="873">
        <f t="shared" si="0"/>
        <v>2</v>
      </c>
      <c r="R41" s="873">
        <f t="shared" si="0"/>
        <v>2.0299999999999998</v>
      </c>
      <c r="S41" s="874">
        <f t="shared" si="1"/>
        <v>29.3</v>
      </c>
      <c r="T41" s="874">
        <f t="shared" si="2"/>
        <v>47</v>
      </c>
      <c r="U41" s="874">
        <f t="shared" si="3"/>
        <v>17.7</v>
      </c>
      <c r="V41" s="875">
        <f t="shared" si="4"/>
        <v>1.6040955631399316</v>
      </c>
      <c r="W41" s="823">
        <v>20</v>
      </c>
    </row>
    <row r="42" spans="1:23" ht="14.4" customHeight="1" x14ac:dyDescent="0.3">
      <c r="A42" s="880" t="s">
        <v>3877</v>
      </c>
      <c r="B42" s="874">
        <v>5</v>
      </c>
      <c r="C42" s="876">
        <v>6.35</v>
      </c>
      <c r="D42" s="835">
        <v>12.6</v>
      </c>
      <c r="E42" s="867"/>
      <c r="F42" s="868"/>
      <c r="G42" s="822"/>
      <c r="H42" s="877"/>
      <c r="I42" s="878"/>
      <c r="J42" s="827"/>
      <c r="K42" s="870">
        <v>1.1499999999999999</v>
      </c>
      <c r="L42" s="869">
        <v>2</v>
      </c>
      <c r="M42" s="869">
        <v>21</v>
      </c>
      <c r="N42" s="871">
        <v>6.86</v>
      </c>
      <c r="O42" s="869" t="s">
        <v>3803</v>
      </c>
      <c r="P42" s="872" t="s">
        <v>3878</v>
      </c>
      <c r="Q42" s="873">
        <f t="shared" si="0"/>
        <v>-5</v>
      </c>
      <c r="R42" s="873">
        <f t="shared" si="0"/>
        <v>-6.35</v>
      </c>
      <c r="S42" s="874" t="str">
        <f t="shared" si="1"/>
        <v/>
      </c>
      <c r="T42" s="874" t="str">
        <f t="shared" si="2"/>
        <v/>
      </c>
      <c r="U42" s="874" t="str">
        <f t="shared" si="3"/>
        <v/>
      </c>
      <c r="V42" s="875" t="str">
        <f t="shared" si="4"/>
        <v/>
      </c>
      <c r="W42" s="823"/>
    </row>
    <row r="43" spans="1:23" ht="14.4" customHeight="1" x14ac:dyDescent="0.3">
      <c r="A43" s="881" t="s">
        <v>3879</v>
      </c>
      <c r="B43" s="810">
        <v>17</v>
      </c>
      <c r="C43" s="811">
        <v>9.74</v>
      </c>
      <c r="D43" s="812">
        <v>5.5</v>
      </c>
      <c r="E43" s="829">
        <v>18</v>
      </c>
      <c r="F43" s="813">
        <v>10.67</v>
      </c>
      <c r="G43" s="814">
        <v>6.2</v>
      </c>
      <c r="H43" s="815">
        <v>11</v>
      </c>
      <c r="I43" s="813">
        <v>6.8</v>
      </c>
      <c r="J43" s="814">
        <v>5.6</v>
      </c>
      <c r="K43" s="817">
        <v>0.56999999999999995</v>
      </c>
      <c r="L43" s="815">
        <v>2</v>
      </c>
      <c r="M43" s="815">
        <v>18</v>
      </c>
      <c r="N43" s="818">
        <v>5.97</v>
      </c>
      <c r="O43" s="815" t="s">
        <v>3803</v>
      </c>
      <c r="P43" s="830" t="s">
        <v>3880</v>
      </c>
      <c r="Q43" s="819">
        <f t="shared" si="0"/>
        <v>-6</v>
      </c>
      <c r="R43" s="819">
        <f t="shared" si="0"/>
        <v>-2.9400000000000004</v>
      </c>
      <c r="S43" s="831">
        <f t="shared" si="1"/>
        <v>65.67</v>
      </c>
      <c r="T43" s="831">
        <f t="shared" si="2"/>
        <v>61.599999999999994</v>
      </c>
      <c r="U43" s="831">
        <f t="shared" si="3"/>
        <v>-4.0700000000000074</v>
      </c>
      <c r="V43" s="832">
        <f t="shared" si="4"/>
        <v>0.93802345058626457</v>
      </c>
      <c r="W43" s="820">
        <v>11</v>
      </c>
    </row>
    <row r="44" spans="1:23" ht="14.4" customHeight="1" x14ac:dyDescent="0.3">
      <c r="A44" s="880" t="s">
        <v>3881</v>
      </c>
      <c r="B44" s="865">
        <v>3</v>
      </c>
      <c r="C44" s="866">
        <v>1.66</v>
      </c>
      <c r="D44" s="821">
        <v>9.3000000000000007</v>
      </c>
      <c r="E44" s="867">
        <v>2</v>
      </c>
      <c r="F44" s="868">
        <v>1.17</v>
      </c>
      <c r="G44" s="822">
        <v>2</v>
      </c>
      <c r="H44" s="869">
        <v>5</v>
      </c>
      <c r="I44" s="868">
        <v>3.33</v>
      </c>
      <c r="J44" s="822">
        <v>4.2</v>
      </c>
      <c r="K44" s="870">
        <v>0.61</v>
      </c>
      <c r="L44" s="869">
        <v>2</v>
      </c>
      <c r="M44" s="869">
        <v>21</v>
      </c>
      <c r="N44" s="871">
        <v>6.98</v>
      </c>
      <c r="O44" s="869" t="s">
        <v>3803</v>
      </c>
      <c r="P44" s="872" t="s">
        <v>3882</v>
      </c>
      <c r="Q44" s="873">
        <f t="shared" si="0"/>
        <v>2</v>
      </c>
      <c r="R44" s="873">
        <f t="shared" si="0"/>
        <v>1.6700000000000002</v>
      </c>
      <c r="S44" s="874">
        <f t="shared" si="1"/>
        <v>34.900000000000006</v>
      </c>
      <c r="T44" s="874">
        <f t="shared" si="2"/>
        <v>21</v>
      </c>
      <c r="U44" s="874">
        <f t="shared" si="3"/>
        <v>-13.900000000000006</v>
      </c>
      <c r="V44" s="875">
        <f t="shared" si="4"/>
        <v>0.6017191977077363</v>
      </c>
      <c r="W44" s="823"/>
    </row>
    <row r="45" spans="1:23" ht="14.4" customHeight="1" x14ac:dyDescent="0.3">
      <c r="A45" s="880" t="s">
        <v>3883</v>
      </c>
      <c r="B45" s="865">
        <v>1</v>
      </c>
      <c r="C45" s="866">
        <v>0.74</v>
      </c>
      <c r="D45" s="821">
        <v>7</v>
      </c>
      <c r="E45" s="867"/>
      <c r="F45" s="868"/>
      <c r="G45" s="822"/>
      <c r="H45" s="869"/>
      <c r="I45" s="868"/>
      <c r="J45" s="822"/>
      <c r="K45" s="870">
        <v>0.74</v>
      </c>
      <c r="L45" s="869">
        <v>3</v>
      </c>
      <c r="M45" s="869">
        <v>25</v>
      </c>
      <c r="N45" s="871">
        <v>8.24</v>
      </c>
      <c r="O45" s="869" t="s">
        <v>3803</v>
      </c>
      <c r="P45" s="872" t="s">
        <v>3884</v>
      </c>
      <c r="Q45" s="873">
        <f t="shared" si="0"/>
        <v>-1</v>
      </c>
      <c r="R45" s="873">
        <f t="shared" si="0"/>
        <v>-0.74</v>
      </c>
      <c r="S45" s="874" t="str">
        <f t="shared" si="1"/>
        <v/>
      </c>
      <c r="T45" s="874" t="str">
        <f t="shared" si="2"/>
        <v/>
      </c>
      <c r="U45" s="874" t="str">
        <f t="shared" si="3"/>
        <v/>
      </c>
      <c r="V45" s="875" t="str">
        <f t="shared" si="4"/>
        <v/>
      </c>
      <c r="W45" s="823"/>
    </row>
    <row r="46" spans="1:23" ht="14.4" customHeight="1" x14ac:dyDescent="0.3">
      <c r="A46" s="881" t="s">
        <v>3885</v>
      </c>
      <c r="B46" s="810">
        <v>1</v>
      </c>
      <c r="C46" s="811">
        <v>0.41</v>
      </c>
      <c r="D46" s="812">
        <v>4</v>
      </c>
      <c r="E46" s="829"/>
      <c r="F46" s="813"/>
      <c r="G46" s="814"/>
      <c r="H46" s="815"/>
      <c r="I46" s="813"/>
      <c r="J46" s="814"/>
      <c r="K46" s="817">
        <v>0.41</v>
      </c>
      <c r="L46" s="815">
        <v>2</v>
      </c>
      <c r="M46" s="815">
        <v>18</v>
      </c>
      <c r="N46" s="818">
        <v>6.07</v>
      </c>
      <c r="O46" s="815" t="s">
        <v>3803</v>
      </c>
      <c r="P46" s="830" t="s">
        <v>3886</v>
      </c>
      <c r="Q46" s="819">
        <f t="shared" si="0"/>
        <v>-1</v>
      </c>
      <c r="R46" s="819">
        <f t="shared" si="0"/>
        <v>-0.41</v>
      </c>
      <c r="S46" s="831" t="str">
        <f t="shared" si="1"/>
        <v/>
      </c>
      <c r="T46" s="831" t="str">
        <f t="shared" si="2"/>
        <v/>
      </c>
      <c r="U46" s="831" t="str">
        <f t="shared" si="3"/>
        <v/>
      </c>
      <c r="V46" s="832" t="str">
        <f t="shared" si="4"/>
        <v/>
      </c>
      <c r="W46" s="820"/>
    </row>
    <row r="47" spans="1:23" ht="14.4" customHeight="1" x14ac:dyDescent="0.3">
      <c r="A47" s="881" t="s">
        <v>3887</v>
      </c>
      <c r="B47" s="831"/>
      <c r="C47" s="833"/>
      <c r="D47" s="834"/>
      <c r="E47" s="824">
        <v>3</v>
      </c>
      <c r="F47" s="825">
        <v>1.06</v>
      </c>
      <c r="G47" s="828">
        <v>4.7</v>
      </c>
      <c r="H47" s="815"/>
      <c r="I47" s="813"/>
      <c r="J47" s="814"/>
      <c r="K47" s="817">
        <v>0.35</v>
      </c>
      <c r="L47" s="815">
        <v>1</v>
      </c>
      <c r="M47" s="815">
        <v>12</v>
      </c>
      <c r="N47" s="818">
        <v>4.09</v>
      </c>
      <c r="O47" s="815" t="s">
        <v>3803</v>
      </c>
      <c r="P47" s="830" t="s">
        <v>3888</v>
      </c>
      <c r="Q47" s="819">
        <f t="shared" si="0"/>
        <v>0</v>
      </c>
      <c r="R47" s="819">
        <f t="shared" si="0"/>
        <v>0</v>
      </c>
      <c r="S47" s="831" t="str">
        <f t="shared" si="1"/>
        <v/>
      </c>
      <c r="T47" s="831" t="str">
        <f t="shared" si="2"/>
        <v/>
      </c>
      <c r="U47" s="831" t="str">
        <f t="shared" si="3"/>
        <v/>
      </c>
      <c r="V47" s="832" t="str">
        <f t="shared" si="4"/>
        <v/>
      </c>
      <c r="W47" s="820"/>
    </row>
    <row r="48" spans="1:23" ht="14.4" customHeight="1" x14ac:dyDescent="0.3">
      <c r="A48" s="880" t="s">
        <v>3889</v>
      </c>
      <c r="B48" s="874">
        <v>2</v>
      </c>
      <c r="C48" s="876">
        <v>0.93</v>
      </c>
      <c r="D48" s="835">
        <v>2.5</v>
      </c>
      <c r="E48" s="877"/>
      <c r="F48" s="878"/>
      <c r="G48" s="827"/>
      <c r="H48" s="869"/>
      <c r="I48" s="868"/>
      <c r="J48" s="822"/>
      <c r="K48" s="870">
        <v>0.47</v>
      </c>
      <c r="L48" s="869">
        <v>2</v>
      </c>
      <c r="M48" s="869">
        <v>16</v>
      </c>
      <c r="N48" s="871">
        <v>5.43</v>
      </c>
      <c r="O48" s="869" t="s">
        <v>3803</v>
      </c>
      <c r="P48" s="872" t="s">
        <v>3890</v>
      </c>
      <c r="Q48" s="873">
        <f t="shared" si="0"/>
        <v>-2</v>
      </c>
      <c r="R48" s="873">
        <f t="shared" si="0"/>
        <v>-0.93</v>
      </c>
      <c r="S48" s="874" t="str">
        <f t="shared" si="1"/>
        <v/>
      </c>
      <c r="T48" s="874" t="str">
        <f t="shared" si="2"/>
        <v/>
      </c>
      <c r="U48" s="874" t="str">
        <f t="shared" si="3"/>
        <v/>
      </c>
      <c r="V48" s="875" t="str">
        <f t="shared" si="4"/>
        <v/>
      </c>
      <c r="W48" s="823"/>
    </row>
    <row r="49" spans="1:23" ht="14.4" customHeight="1" x14ac:dyDescent="0.3">
      <c r="A49" s="880" t="s">
        <v>3891</v>
      </c>
      <c r="B49" s="874">
        <v>1</v>
      </c>
      <c r="C49" s="876">
        <v>0.59</v>
      </c>
      <c r="D49" s="835">
        <v>4</v>
      </c>
      <c r="E49" s="877"/>
      <c r="F49" s="878"/>
      <c r="G49" s="827"/>
      <c r="H49" s="869"/>
      <c r="I49" s="868"/>
      <c r="J49" s="822"/>
      <c r="K49" s="870">
        <v>0.59</v>
      </c>
      <c r="L49" s="869">
        <v>2</v>
      </c>
      <c r="M49" s="869">
        <v>19</v>
      </c>
      <c r="N49" s="871">
        <v>6.47</v>
      </c>
      <c r="O49" s="869" t="s">
        <v>3803</v>
      </c>
      <c r="P49" s="872" t="s">
        <v>3892</v>
      </c>
      <c r="Q49" s="873">
        <f t="shared" si="0"/>
        <v>-1</v>
      </c>
      <c r="R49" s="873">
        <f t="shared" si="0"/>
        <v>-0.59</v>
      </c>
      <c r="S49" s="874" t="str">
        <f t="shared" si="1"/>
        <v/>
      </c>
      <c r="T49" s="874" t="str">
        <f t="shared" si="2"/>
        <v/>
      </c>
      <c r="U49" s="874" t="str">
        <f t="shared" si="3"/>
        <v/>
      </c>
      <c r="V49" s="875" t="str">
        <f t="shared" si="4"/>
        <v/>
      </c>
      <c r="W49" s="823"/>
    </row>
    <row r="50" spans="1:23" ht="14.4" customHeight="1" x14ac:dyDescent="0.3">
      <c r="A50" s="881" t="s">
        <v>3893</v>
      </c>
      <c r="B50" s="810">
        <v>218</v>
      </c>
      <c r="C50" s="811">
        <v>94.12</v>
      </c>
      <c r="D50" s="812">
        <v>4</v>
      </c>
      <c r="E50" s="829">
        <v>184</v>
      </c>
      <c r="F50" s="813">
        <v>79.95</v>
      </c>
      <c r="G50" s="814">
        <v>4.2</v>
      </c>
      <c r="H50" s="815">
        <v>206</v>
      </c>
      <c r="I50" s="813">
        <v>89.29</v>
      </c>
      <c r="J50" s="816">
        <v>4.0999999999999996</v>
      </c>
      <c r="K50" s="817">
        <v>0.43</v>
      </c>
      <c r="L50" s="815">
        <v>1</v>
      </c>
      <c r="M50" s="815">
        <v>11</v>
      </c>
      <c r="N50" s="818">
        <v>3.7</v>
      </c>
      <c r="O50" s="815" t="s">
        <v>3803</v>
      </c>
      <c r="P50" s="830" t="s">
        <v>3894</v>
      </c>
      <c r="Q50" s="819">
        <f t="shared" si="0"/>
        <v>-12</v>
      </c>
      <c r="R50" s="819">
        <f t="shared" si="0"/>
        <v>-4.8299999999999983</v>
      </c>
      <c r="S50" s="831">
        <f t="shared" si="1"/>
        <v>762.2</v>
      </c>
      <c r="T50" s="831">
        <f t="shared" si="2"/>
        <v>844.59999999999991</v>
      </c>
      <c r="U50" s="831">
        <f t="shared" si="3"/>
        <v>82.399999999999864</v>
      </c>
      <c r="V50" s="832">
        <f t="shared" si="4"/>
        <v>1.1081081081081079</v>
      </c>
      <c r="W50" s="820">
        <v>156</v>
      </c>
    </row>
    <row r="51" spans="1:23" ht="14.4" customHeight="1" x14ac:dyDescent="0.3">
      <c r="A51" s="880" t="s">
        <v>3895</v>
      </c>
      <c r="B51" s="865">
        <v>42</v>
      </c>
      <c r="C51" s="866">
        <v>22.02</v>
      </c>
      <c r="D51" s="821">
        <v>4.5999999999999996</v>
      </c>
      <c r="E51" s="867">
        <v>18</v>
      </c>
      <c r="F51" s="868">
        <v>9.4600000000000009</v>
      </c>
      <c r="G51" s="822">
        <v>3.8</v>
      </c>
      <c r="H51" s="869">
        <v>49</v>
      </c>
      <c r="I51" s="868">
        <v>27.87</v>
      </c>
      <c r="J51" s="822">
        <v>4.3</v>
      </c>
      <c r="K51" s="870">
        <v>0.52</v>
      </c>
      <c r="L51" s="869">
        <v>2</v>
      </c>
      <c r="M51" s="869">
        <v>15</v>
      </c>
      <c r="N51" s="871">
        <v>4.88</v>
      </c>
      <c r="O51" s="869" t="s">
        <v>3803</v>
      </c>
      <c r="P51" s="872" t="s">
        <v>3896</v>
      </c>
      <c r="Q51" s="873">
        <f t="shared" si="0"/>
        <v>7</v>
      </c>
      <c r="R51" s="873">
        <f t="shared" si="0"/>
        <v>5.8500000000000014</v>
      </c>
      <c r="S51" s="874">
        <f t="shared" si="1"/>
        <v>239.12</v>
      </c>
      <c r="T51" s="874">
        <f t="shared" si="2"/>
        <v>210.7</v>
      </c>
      <c r="U51" s="874">
        <f t="shared" si="3"/>
        <v>-28.420000000000016</v>
      </c>
      <c r="V51" s="875">
        <f t="shared" si="4"/>
        <v>0.88114754098360648</v>
      </c>
      <c r="W51" s="823">
        <v>23</v>
      </c>
    </row>
    <row r="52" spans="1:23" ht="14.4" customHeight="1" x14ac:dyDescent="0.3">
      <c r="A52" s="880" t="s">
        <v>3897</v>
      </c>
      <c r="B52" s="865">
        <v>11</v>
      </c>
      <c r="C52" s="866">
        <v>8.77</v>
      </c>
      <c r="D52" s="821">
        <v>4.2</v>
      </c>
      <c r="E52" s="867">
        <v>14</v>
      </c>
      <c r="F52" s="868">
        <v>22.39</v>
      </c>
      <c r="G52" s="822">
        <v>5.3</v>
      </c>
      <c r="H52" s="869">
        <v>13</v>
      </c>
      <c r="I52" s="868">
        <v>13.8</v>
      </c>
      <c r="J52" s="826">
        <v>5.4</v>
      </c>
      <c r="K52" s="870">
        <v>0.67</v>
      </c>
      <c r="L52" s="869">
        <v>2</v>
      </c>
      <c r="M52" s="869">
        <v>14</v>
      </c>
      <c r="N52" s="871">
        <v>4.78</v>
      </c>
      <c r="O52" s="869" t="s">
        <v>3803</v>
      </c>
      <c r="P52" s="872" t="s">
        <v>3898</v>
      </c>
      <c r="Q52" s="873">
        <f t="shared" si="0"/>
        <v>2</v>
      </c>
      <c r="R52" s="873">
        <f t="shared" si="0"/>
        <v>5.0300000000000011</v>
      </c>
      <c r="S52" s="874">
        <f t="shared" si="1"/>
        <v>62.14</v>
      </c>
      <c r="T52" s="874">
        <f t="shared" si="2"/>
        <v>70.2</v>
      </c>
      <c r="U52" s="874">
        <f t="shared" si="3"/>
        <v>8.0600000000000023</v>
      </c>
      <c r="V52" s="875">
        <f t="shared" si="4"/>
        <v>1.1297071129707112</v>
      </c>
      <c r="W52" s="823">
        <v>23</v>
      </c>
    </row>
    <row r="53" spans="1:23" ht="14.4" customHeight="1" x14ac:dyDescent="0.3">
      <c r="A53" s="881" t="s">
        <v>3899</v>
      </c>
      <c r="B53" s="831"/>
      <c r="C53" s="833"/>
      <c r="D53" s="834"/>
      <c r="E53" s="824">
        <v>4</v>
      </c>
      <c r="F53" s="825">
        <v>1.49</v>
      </c>
      <c r="G53" s="828">
        <v>5.8</v>
      </c>
      <c r="H53" s="815">
        <v>3</v>
      </c>
      <c r="I53" s="813">
        <v>1.1299999999999999</v>
      </c>
      <c r="J53" s="814">
        <v>3.7</v>
      </c>
      <c r="K53" s="817">
        <v>0.37</v>
      </c>
      <c r="L53" s="815">
        <v>2</v>
      </c>
      <c r="M53" s="815">
        <v>14</v>
      </c>
      <c r="N53" s="818">
        <v>4.82</v>
      </c>
      <c r="O53" s="815" t="s">
        <v>3803</v>
      </c>
      <c r="P53" s="830" t="s">
        <v>3900</v>
      </c>
      <c r="Q53" s="819">
        <f t="shared" si="0"/>
        <v>3</v>
      </c>
      <c r="R53" s="819">
        <f t="shared" si="0"/>
        <v>1.1299999999999999</v>
      </c>
      <c r="S53" s="831">
        <f t="shared" si="1"/>
        <v>14.46</v>
      </c>
      <c r="T53" s="831">
        <f t="shared" si="2"/>
        <v>11.100000000000001</v>
      </c>
      <c r="U53" s="831">
        <f t="shared" si="3"/>
        <v>-3.3599999999999994</v>
      </c>
      <c r="V53" s="832">
        <f t="shared" si="4"/>
        <v>0.76763485477178428</v>
      </c>
      <c r="W53" s="820"/>
    </row>
    <row r="54" spans="1:23" ht="14.4" customHeight="1" x14ac:dyDescent="0.3">
      <c r="A54" s="880" t="s">
        <v>3901</v>
      </c>
      <c r="B54" s="874">
        <v>1</v>
      </c>
      <c r="C54" s="876">
        <v>0.48</v>
      </c>
      <c r="D54" s="835">
        <v>7</v>
      </c>
      <c r="E54" s="877">
        <v>1</v>
      </c>
      <c r="F54" s="878">
        <v>0.48</v>
      </c>
      <c r="G54" s="827">
        <v>4</v>
      </c>
      <c r="H54" s="869">
        <v>1</v>
      </c>
      <c r="I54" s="868">
        <v>0.48</v>
      </c>
      <c r="J54" s="822">
        <v>5</v>
      </c>
      <c r="K54" s="870">
        <v>0.48</v>
      </c>
      <c r="L54" s="869">
        <v>2</v>
      </c>
      <c r="M54" s="869">
        <v>20</v>
      </c>
      <c r="N54" s="871">
        <v>6.77</v>
      </c>
      <c r="O54" s="869" t="s">
        <v>3803</v>
      </c>
      <c r="P54" s="872" t="s">
        <v>3902</v>
      </c>
      <c r="Q54" s="873">
        <f t="shared" si="0"/>
        <v>0</v>
      </c>
      <c r="R54" s="873">
        <f t="shared" si="0"/>
        <v>0</v>
      </c>
      <c r="S54" s="874">
        <f t="shared" si="1"/>
        <v>6.77</v>
      </c>
      <c r="T54" s="874">
        <f t="shared" si="2"/>
        <v>5</v>
      </c>
      <c r="U54" s="874">
        <f t="shared" si="3"/>
        <v>-1.7699999999999996</v>
      </c>
      <c r="V54" s="875">
        <f t="shared" si="4"/>
        <v>0.73855243722304287</v>
      </c>
      <c r="W54" s="823"/>
    </row>
    <row r="55" spans="1:23" ht="14.4" customHeight="1" x14ac:dyDescent="0.3">
      <c r="A55" s="881" t="s">
        <v>3903</v>
      </c>
      <c r="B55" s="831"/>
      <c r="C55" s="833"/>
      <c r="D55" s="834"/>
      <c r="E55" s="829"/>
      <c r="F55" s="813"/>
      <c r="G55" s="814"/>
      <c r="H55" s="824">
        <v>1</v>
      </c>
      <c r="I55" s="825">
        <v>1.81</v>
      </c>
      <c r="J55" s="828">
        <v>7</v>
      </c>
      <c r="K55" s="817">
        <v>1.81</v>
      </c>
      <c r="L55" s="815">
        <v>4</v>
      </c>
      <c r="M55" s="815">
        <v>33</v>
      </c>
      <c r="N55" s="818">
        <v>10.84</v>
      </c>
      <c r="O55" s="815" t="s">
        <v>3803</v>
      </c>
      <c r="P55" s="830" t="s">
        <v>3904</v>
      </c>
      <c r="Q55" s="819">
        <f t="shared" si="0"/>
        <v>1</v>
      </c>
      <c r="R55" s="819">
        <f t="shared" si="0"/>
        <v>1.81</v>
      </c>
      <c r="S55" s="831">
        <f t="shared" si="1"/>
        <v>10.84</v>
      </c>
      <c r="T55" s="831">
        <f t="shared" si="2"/>
        <v>7</v>
      </c>
      <c r="U55" s="831">
        <f t="shared" si="3"/>
        <v>-3.84</v>
      </c>
      <c r="V55" s="832">
        <f t="shared" si="4"/>
        <v>0.64575645756457567</v>
      </c>
      <c r="W55" s="820"/>
    </row>
    <row r="56" spans="1:23" ht="14.4" customHeight="1" x14ac:dyDescent="0.3">
      <c r="A56" s="881" t="s">
        <v>3905</v>
      </c>
      <c r="B56" s="810">
        <v>3</v>
      </c>
      <c r="C56" s="811">
        <v>6.11</v>
      </c>
      <c r="D56" s="812">
        <v>3.3</v>
      </c>
      <c r="E56" s="829">
        <v>1</v>
      </c>
      <c r="F56" s="813">
        <v>2.04</v>
      </c>
      <c r="G56" s="814">
        <v>3</v>
      </c>
      <c r="H56" s="815">
        <v>1</v>
      </c>
      <c r="I56" s="813">
        <v>2.04</v>
      </c>
      <c r="J56" s="816">
        <v>9</v>
      </c>
      <c r="K56" s="817">
        <v>2.04</v>
      </c>
      <c r="L56" s="815">
        <v>3</v>
      </c>
      <c r="M56" s="815">
        <v>24</v>
      </c>
      <c r="N56" s="818">
        <v>8.15</v>
      </c>
      <c r="O56" s="815" t="s">
        <v>3803</v>
      </c>
      <c r="P56" s="830" t="s">
        <v>3906</v>
      </c>
      <c r="Q56" s="819">
        <f t="shared" si="0"/>
        <v>-2</v>
      </c>
      <c r="R56" s="819">
        <f t="shared" si="0"/>
        <v>-4.07</v>
      </c>
      <c r="S56" s="831">
        <f t="shared" si="1"/>
        <v>8.15</v>
      </c>
      <c r="T56" s="831">
        <f t="shared" si="2"/>
        <v>9</v>
      </c>
      <c r="U56" s="831">
        <f t="shared" si="3"/>
        <v>0.84999999999999964</v>
      </c>
      <c r="V56" s="832">
        <f t="shared" si="4"/>
        <v>1.1042944785276072</v>
      </c>
      <c r="W56" s="820">
        <v>1</v>
      </c>
    </row>
    <row r="57" spans="1:23" ht="14.4" customHeight="1" x14ac:dyDescent="0.3">
      <c r="A57" s="880" t="s">
        <v>3907</v>
      </c>
      <c r="B57" s="865">
        <v>1</v>
      </c>
      <c r="C57" s="866">
        <v>3.43</v>
      </c>
      <c r="D57" s="821">
        <v>4</v>
      </c>
      <c r="E57" s="867"/>
      <c r="F57" s="868"/>
      <c r="G57" s="822"/>
      <c r="H57" s="869"/>
      <c r="I57" s="868"/>
      <c r="J57" s="822"/>
      <c r="K57" s="870">
        <v>3.43</v>
      </c>
      <c r="L57" s="869">
        <v>4</v>
      </c>
      <c r="M57" s="869">
        <v>39</v>
      </c>
      <c r="N57" s="871">
        <v>13.14</v>
      </c>
      <c r="O57" s="869" t="s">
        <v>3803</v>
      </c>
      <c r="P57" s="872" t="s">
        <v>3908</v>
      </c>
      <c r="Q57" s="873">
        <f t="shared" si="0"/>
        <v>-1</v>
      </c>
      <c r="R57" s="873">
        <f t="shared" si="0"/>
        <v>-3.43</v>
      </c>
      <c r="S57" s="874" t="str">
        <f t="shared" si="1"/>
        <v/>
      </c>
      <c r="T57" s="874" t="str">
        <f t="shared" si="2"/>
        <v/>
      </c>
      <c r="U57" s="874" t="str">
        <f t="shared" si="3"/>
        <v/>
      </c>
      <c r="V57" s="875" t="str">
        <f t="shared" si="4"/>
        <v/>
      </c>
      <c r="W57" s="823"/>
    </row>
    <row r="58" spans="1:23" ht="14.4" customHeight="1" x14ac:dyDescent="0.3">
      <c r="A58" s="881" t="s">
        <v>3909</v>
      </c>
      <c r="B58" s="831"/>
      <c r="C58" s="833"/>
      <c r="D58" s="834"/>
      <c r="E58" s="829"/>
      <c r="F58" s="813"/>
      <c r="G58" s="814"/>
      <c r="H58" s="824">
        <v>3</v>
      </c>
      <c r="I58" s="825">
        <v>1.06</v>
      </c>
      <c r="J58" s="828">
        <v>2.2999999999999998</v>
      </c>
      <c r="K58" s="817">
        <v>0.35</v>
      </c>
      <c r="L58" s="815">
        <v>1</v>
      </c>
      <c r="M58" s="815">
        <v>13</v>
      </c>
      <c r="N58" s="818">
        <v>4.26</v>
      </c>
      <c r="O58" s="815" t="s">
        <v>3803</v>
      </c>
      <c r="P58" s="830" t="s">
        <v>3910</v>
      </c>
      <c r="Q58" s="819">
        <f t="shared" si="0"/>
        <v>3</v>
      </c>
      <c r="R58" s="819">
        <f t="shared" si="0"/>
        <v>1.06</v>
      </c>
      <c r="S58" s="831">
        <f t="shared" si="1"/>
        <v>12.78</v>
      </c>
      <c r="T58" s="831">
        <f t="shared" si="2"/>
        <v>6.8999999999999995</v>
      </c>
      <c r="U58" s="831">
        <f t="shared" si="3"/>
        <v>-5.88</v>
      </c>
      <c r="V58" s="832">
        <f t="shared" si="4"/>
        <v>0.539906103286385</v>
      </c>
      <c r="W58" s="820"/>
    </row>
    <row r="59" spans="1:23" ht="14.4" customHeight="1" x14ac:dyDescent="0.3">
      <c r="A59" s="881" t="s">
        <v>3911</v>
      </c>
      <c r="B59" s="831">
        <v>1</v>
      </c>
      <c r="C59" s="833">
        <v>0.39</v>
      </c>
      <c r="D59" s="834">
        <v>2</v>
      </c>
      <c r="E59" s="824">
        <v>3</v>
      </c>
      <c r="F59" s="825">
        <v>1.23</v>
      </c>
      <c r="G59" s="828">
        <v>2.7</v>
      </c>
      <c r="H59" s="815">
        <v>1</v>
      </c>
      <c r="I59" s="813">
        <v>0.39</v>
      </c>
      <c r="J59" s="816">
        <v>6</v>
      </c>
      <c r="K59" s="817">
        <v>0.39</v>
      </c>
      <c r="L59" s="815">
        <v>2</v>
      </c>
      <c r="M59" s="815">
        <v>15</v>
      </c>
      <c r="N59" s="818">
        <v>4.84</v>
      </c>
      <c r="O59" s="815" t="s">
        <v>3803</v>
      </c>
      <c r="P59" s="830" t="s">
        <v>3912</v>
      </c>
      <c r="Q59" s="819">
        <f t="shared" si="0"/>
        <v>0</v>
      </c>
      <c r="R59" s="819">
        <f t="shared" si="0"/>
        <v>0</v>
      </c>
      <c r="S59" s="831">
        <f t="shared" si="1"/>
        <v>4.84</v>
      </c>
      <c r="T59" s="831">
        <f t="shared" si="2"/>
        <v>6</v>
      </c>
      <c r="U59" s="831">
        <f t="shared" si="3"/>
        <v>1.1600000000000001</v>
      </c>
      <c r="V59" s="832">
        <f t="shared" si="4"/>
        <v>1.2396694214876034</v>
      </c>
      <c r="W59" s="820">
        <v>1</v>
      </c>
    </row>
    <row r="60" spans="1:23" ht="14.4" customHeight="1" x14ac:dyDescent="0.3">
      <c r="A60" s="880" t="s">
        <v>3913</v>
      </c>
      <c r="B60" s="874">
        <v>1</v>
      </c>
      <c r="C60" s="876">
        <v>0.53</v>
      </c>
      <c r="D60" s="835">
        <v>3</v>
      </c>
      <c r="E60" s="877"/>
      <c r="F60" s="878"/>
      <c r="G60" s="827"/>
      <c r="H60" s="869">
        <v>1</v>
      </c>
      <c r="I60" s="868">
        <v>0.53</v>
      </c>
      <c r="J60" s="822">
        <v>4</v>
      </c>
      <c r="K60" s="870">
        <v>0.53</v>
      </c>
      <c r="L60" s="869">
        <v>2</v>
      </c>
      <c r="M60" s="869">
        <v>21</v>
      </c>
      <c r="N60" s="871">
        <v>6.97</v>
      </c>
      <c r="O60" s="869" t="s">
        <v>3803</v>
      </c>
      <c r="P60" s="872" t="s">
        <v>3914</v>
      </c>
      <c r="Q60" s="873">
        <f t="shared" si="0"/>
        <v>0</v>
      </c>
      <c r="R60" s="873">
        <f t="shared" si="0"/>
        <v>0</v>
      </c>
      <c r="S60" s="874">
        <f t="shared" si="1"/>
        <v>6.97</v>
      </c>
      <c r="T60" s="874">
        <f t="shared" si="2"/>
        <v>4</v>
      </c>
      <c r="U60" s="874">
        <f t="shared" si="3"/>
        <v>-2.9699999999999998</v>
      </c>
      <c r="V60" s="875">
        <f t="shared" si="4"/>
        <v>0.57388809182209466</v>
      </c>
      <c r="W60" s="823"/>
    </row>
    <row r="61" spans="1:23" ht="14.4" customHeight="1" x14ac:dyDescent="0.3">
      <c r="A61" s="881" t="s">
        <v>3915</v>
      </c>
      <c r="B61" s="831">
        <v>1</v>
      </c>
      <c r="C61" s="833">
        <v>2.68</v>
      </c>
      <c r="D61" s="834">
        <v>10</v>
      </c>
      <c r="E61" s="824">
        <v>1</v>
      </c>
      <c r="F61" s="825">
        <v>2.68</v>
      </c>
      <c r="G61" s="828">
        <v>8</v>
      </c>
      <c r="H61" s="815"/>
      <c r="I61" s="813"/>
      <c r="J61" s="814"/>
      <c r="K61" s="817">
        <v>2.68</v>
      </c>
      <c r="L61" s="815">
        <v>4</v>
      </c>
      <c r="M61" s="815">
        <v>33</v>
      </c>
      <c r="N61" s="818">
        <v>11.16</v>
      </c>
      <c r="O61" s="815" t="s">
        <v>3803</v>
      </c>
      <c r="P61" s="830" t="s">
        <v>3916</v>
      </c>
      <c r="Q61" s="819">
        <f t="shared" si="0"/>
        <v>-1</v>
      </c>
      <c r="R61" s="819">
        <f t="shared" si="0"/>
        <v>-2.68</v>
      </c>
      <c r="S61" s="831" t="str">
        <f t="shared" si="1"/>
        <v/>
      </c>
      <c r="T61" s="831" t="str">
        <f t="shared" si="2"/>
        <v/>
      </c>
      <c r="U61" s="831" t="str">
        <f t="shared" si="3"/>
        <v/>
      </c>
      <c r="V61" s="832" t="str">
        <f t="shared" si="4"/>
        <v/>
      </c>
      <c r="W61" s="820"/>
    </row>
    <row r="62" spans="1:23" ht="14.4" customHeight="1" x14ac:dyDescent="0.3">
      <c r="A62" s="881" t="s">
        <v>3917</v>
      </c>
      <c r="B62" s="831"/>
      <c r="C62" s="833"/>
      <c r="D62" s="834"/>
      <c r="E62" s="824">
        <v>1</v>
      </c>
      <c r="F62" s="825">
        <v>0.79</v>
      </c>
      <c r="G62" s="828">
        <v>13</v>
      </c>
      <c r="H62" s="815"/>
      <c r="I62" s="813"/>
      <c r="J62" s="814"/>
      <c r="K62" s="817">
        <v>0.79</v>
      </c>
      <c r="L62" s="815">
        <v>2</v>
      </c>
      <c r="M62" s="815">
        <v>18</v>
      </c>
      <c r="N62" s="818">
        <v>5.88</v>
      </c>
      <c r="O62" s="815" t="s">
        <v>3803</v>
      </c>
      <c r="P62" s="830" t="s">
        <v>3918</v>
      </c>
      <c r="Q62" s="819">
        <f t="shared" si="0"/>
        <v>0</v>
      </c>
      <c r="R62" s="819">
        <f t="shared" si="0"/>
        <v>0</v>
      </c>
      <c r="S62" s="831" t="str">
        <f t="shared" si="1"/>
        <v/>
      </c>
      <c r="T62" s="831" t="str">
        <f t="shared" si="2"/>
        <v/>
      </c>
      <c r="U62" s="831" t="str">
        <f t="shared" si="3"/>
        <v/>
      </c>
      <c r="V62" s="832" t="str">
        <f t="shared" si="4"/>
        <v/>
      </c>
      <c r="W62" s="820"/>
    </row>
    <row r="63" spans="1:23" ht="14.4" customHeight="1" x14ac:dyDescent="0.3">
      <c r="A63" s="881" t="s">
        <v>3919</v>
      </c>
      <c r="B63" s="810">
        <v>1</v>
      </c>
      <c r="C63" s="811">
        <v>0.41</v>
      </c>
      <c r="D63" s="812">
        <v>4</v>
      </c>
      <c r="E63" s="829"/>
      <c r="F63" s="813"/>
      <c r="G63" s="814"/>
      <c r="H63" s="815"/>
      <c r="I63" s="813"/>
      <c r="J63" s="814"/>
      <c r="K63" s="817">
        <v>0.41</v>
      </c>
      <c r="L63" s="815">
        <v>1</v>
      </c>
      <c r="M63" s="815">
        <v>12</v>
      </c>
      <c r="N63" s="818">
        <v>3.87</v>
      </c>
      <c r="O63" s="815" t="s">
        <v>3803</v>
      </c>
      <c r="P63" s="830" t="s">
        <v>3920</v>
      </c>
      <c r="Q63" s="819">
        <f t="shared" si="0"/>
        <v>-1</v>
      </c>
      <c r="R63" s="819">
        <f t="shared" si="0"/>
        <v>-0.41</v>
      </c>
      <c r="S63" s="831" t="str">
        <f t="shared" si="1"/>
        <v/>
      </c>
      <c r="T63" s="831" t="str">
        <f t="shared" si="2"/>
        <v/>
      </c>
      <c r="U63" s="831" t="str">
        <f t="shared" si="3"/>
        <v/>
      </c>
      <c r="V63" s="832" t="str">
        <f t="shared" si="4"/>
        <v/>
      </c>
      <c r="W63" s="820"/>
    </row>
    <row r="64" spans="1:23" ht="14.4" customHeight="1" x14ac:dyDescent="0.3">
      <c r="A64" s="881" t="s">
        <v>3921</v>
      </c>
      <c r="B64" s="831"/>
      <c r="C64" s="833"/>
      <c r="D64" s="834"/>
      <c r="E64" s="829">
        <v>1</v>
      </c>
      <c r="F64" s="813">
        <v>0.65</v>
      </c>
      <c r="G64" s="814">
        <v>5</v>
      </c>
      <c r="H64" s="824">
        <v>2</v>
      </c>
      <c r="I64" s="825">
        <v>1.32</v>
      </c>
      <c r="J64" s="816">
        <v>7</v>
      </c>
      <c r="K64" s="817">
        <v>0.65</v>
      </c>
      <c r="L64" s="815">
        <v>2</v>
      </c>
      <c r="M64" s="815">
        <v>15</v>
      </c>
      <c r="N64" s="818">
        <v>4.9400000000000004</v>
      </c>
      <c r="O64" s="815" t="s">
        <v>3803</v>
      </c>
      <c r="P64" s="830" t="s">
        <v>3922</v>
      </c>
      <c r="Q64" s="819">
        <f t="shared" si="0"/>
        <v>2</v>
      </c>
      <c r="R64" s="819">
        <f t="shared" si="0"/>
        <v>1.32</v>
      </c>
      <c r="S64" s="831">
        <f t="shared" si="1"/>
        <v>9.8800000000000008</v>
      </c>
      <c r="T64" s="831">
        <f t="shared" si="2"/>
        <v>14</v>
      </c>
      <c r="U64" s="831">
        <f t="shared" si="3"/>
        <v>4.1199999999999992</v>
      </c>
      <c r="V64" s="832">
        <f t="shared" si="4"/>
        <v>1.4170040485829958</v>
      </c>
      <c r="W64" s="820">
        <v>6</v>
      </c>
    </row>
    <row r="65" spans="1:23" ht="14.4" customHeight="1" x14ac:dyDescent="0.3">
      <c r="A65" s="881" t="s">
        <v>3923</v>
      </c>
      <c r="B65" s="810">
        <v>1</v>
      </c>
      <c r="C65" s="811">
        <v>0.5</v>
      </c>
      <c r="D65" s="812">
        <v>4</v>
      </c>
      <c r="E65" s="829"/>
      <c r="F65" s="813"/>
      <c r="G65" s="814"/>
      <c r="H65" s="815"/>
      <c r="I65" s="813"/>
      <c r="J65" s="814"/>
      <c r="K65" s="817">
        <v>0.5</v>
      </c>
      <c r="L65" s="815">
        <v>1</v>
      </c>
      <c r="M65" s="815">
        <v>13</v>
      </c>
      <c r="N65" s="818">
        <v>4.3</v>
      </c>
      <c r="O65" s="815" t="s">
        <v>3803</v>
      </c>
      <c r="P65" s="830" t="s">
        <v>3924</v>
      </c>
      <c r="Q65" s="819">
        <f t="shared" si="0"/>
        <v>-1</v>
      </c>
      <c r="R65" s="819">
        <f t="shared" si="0"/>
        <v>-0.5</v>
      </c>
      <c r="S65" s="831" t="str">
        <f t="shared" si="1"/>
        <v/>
      </c>
      <c r="T65" s="831" t="str">
        <f t="shared" si="2"/>
        <v/>
      </c>
      <c r="U65" s="831" t="str">
        <f t="shared" si="3"/>
        <v/>
      </c>
      <c r="V65" s="832" t="str">
        <f t="shared" si="4"/>
        <v/>
      </c>
      <c r="W65" s="820"/>
    </row>
    <row r="66" spans="1:23" ht="14.4" customHeight="1" x14ac:dyDescent="0.3">
      <c r="A66" s="881" t="s">
        <v>3925</v>
      </c>
      <c r="B66" s="831">
        <v>1</v>
      </c>
      <c r="C66" s="833">
        <v>0.55000000000000004</v>
      </c>
      <c r="D66" s="834">
        <v>11</v>
      </c>
      <c r="E66" s="824">
        <v>3</v>
      </c>
      <c r="F66" s="825">
        <v>1.9</v>
      </c>
      <c r="G66" s="828">
        <v>10.7</v>
      </c>
      <c r="H66" s="815">
        <v>3</v>
      </c>
      <c r="I66" s="813">
        <v>1.65</v>
      </c>
      <c r="J66" s="816">
        <v>5</v>
      </c>
      <c r="K66" s="817">
        <v>0.55000000000000004</v>
      </c>
      <c r="L66" s="815">
        <v>1</v>
      </c>
      <c r="M66" s="815">
        <v>13</v>
      </c>
      <c r="N66" s="818">
        <v>4.3099999999999996</v>
      </c>
      <c r="O66" s="815" t="s">
        <v>3803</v>
      </c>
      <c r="P66" s="830" t="s">
        <v>3926</v>
      </c>
      <c r="Q66" s="819">
        <f t="shared" si="0"/>
        <v>2</v>
      </c>
      <c r="R66" s="819">
        <f t="shared" si="0"/>
        <v>1.0999999999999999</v>
      </c>
      <c r="S66" s="831">
        <f t="shared" si="1"/>
        <v>12.93</v>
      </c>
      <c r="T66" s="831">
        <f t="shared" si="2"/>
        <v>15</v>
      </c>
      <c r="U66" s="831">
        <f t="shared" si="3"/>
        <v>2.0700000000000003</v>
      </c>
      <c r="V66" s="832">
        <f t="shared" si="4"/>
        <v>1.160092807424594</v>
      </c>
      <c r="W66" s="820">
        <v>3</v>
      </c>
    </row>
    <row r="67" spans="1:23" ht="14.4" customHeight="1" x14ac:dyDescent="0.3">
      <c r="A67" s="880" t="s">
        <v>3927</v>
      </c>
      <c r="B67" s="874"/>
      <c r="C67" s="876"/>
      <c r="D67" s="835"/>
      <c r="E67" s="877">
        <v>1</v>
      </c>
      <c r="F67" s="878">
        <v>1.02</v>
      </c>
      <c r="G67" s="827">
        <v>5</v>
      </c>
      <c r="H67" s="869"/>
      <c r="I67" s="868"/>
      <c r="J67" s="822"/>
      <c r="K67" s="870">
        <v>1.02</v>
      </c>
      <c r="L67" s="869">
        <v>3</v>
      </c>
      <c r="M67" s="869">
        <v>25</v>
      </c>
      <c r="N67" s="871">
        <v>8.2899999999999991</v>
      </c>
      <c r="O67" s="869" t="s">
        <v>3803</v>
      </c>
      <c r="P67" s="872" t="s">
        <v>3928</v>
      </c>
      <c r="Q67" s="873">
        <f t="shared" si="0"/>
        <v>0</v>
      </c>
      <c r="R67" s="873">
        <f t="shared" si="0"/>
        <v>0</v>
      </c>
      <c r="S67" s="874" t="str">
        <f t="shared" si="1"/>
        <v/>
      </c>
      <c r="T67" s="874" t="str">
        <f t="shared" si="2"/>
        <v/>
      </c>
      <c r="U67" s="874" t="str">
        <f t="shared" si="3"/>
        <v/>
      </c>
      <c r="V67" s="875" t="str">
        <f t="shared" si="4"/>
        <v/>
      </c>
      <c r="W67" s="823"/>
    </row>
    <row r="68" spans="1:23" ht="14.4" customHeight="1" x14ac:dyDescent="0.3">
      <c r="A68" s="880" t="s">
        <v>3929</v>
      </c>
      <c r="B68" s="874">
        <v>1</v>
      </c>
      <c r="C68" s="876">
        <v>1.7</v>
      </c>
      <c r="D68" s="835">
        <v>15</v>
      </c>
      <c r="E68" s="877"/>
      <c r="F68" s="878"/>
      <c r="G68" s="827"/>
      <c r="H68" s="869"/>
      <c r="I68" s="868"/>
      <c r="J68" s="822"/>
      <c r="K68" s="870">
        <v>1.7</v>
      </c>
      <c r="L68" s="869">
        <v>4</v>
      </c>
      <c r="M68" s="869">
        <v>37</v>
      </c>
      <c r="N68" s="871">
        <v>12.19</v>
      </c>
      <c r="O68" s="869" t="s">
        <v>3803</v>
      </c>
      <c r="P68" s="872" t="s">
        <v>3930</v>
      </c>
      <c r="Q68" s="873">
        <f t="shared" si="0"/>
        <v>-1</v>
      </c>
      <c r="R68" s="873">
        <f t="shared" si="0"/>
        <v>-1.7</v>
      </c>
      <c r="S68" s="874" t="str">
        <f t="shared" si="1"/>
        <v/>
      </c>
      <c r="T68" s="874" t="str">
        <f t="shared" si="2"/>
        <v/>
      </c>
      <c r="U68" s="874" t="str">
        <f t="shared" si="3"/>
        <v/>
      </c>
      <c r="V68" s="875" t="str">
        <f t="shared" si="4"/>
        <v/>
      </c>
      <c r="W68" s="823"/>
    </row>
    <row r="69" spans="1:23" ht="14.4" customHeight="1" x14ac:dyDescent="0.3">
      <c r="A69" s="881" t="s">
        <v>3931</v>
      </c>
      <c r="B69" s="831">
        <v>1</v>
      </c>
      <c r="C69" s="833">
        <v>0.77</v>
      </c>
      <c r="D69" s="834">
        <v>6</v>
      </c>
      <c r="E69" s="824">
        <v>2</v>
      </c>
      <c r="F69" s="825">
        <v>1.54</v>
      </c>
      <c r="G69" s="828">
        <v>6</v>
      </c>
      <c r="H69" s="815">
        <v>1</v>
      </c>
      <c r="I69" s="813">
        <v>0.77</v>
      </c>
      <c r="J69" s="814">
        <v>9</v>
      </c>
      <c r="K69" s="817">
        <v>0.77</v>
      </c>
      <c r="L69" s="815">
        <v>3</v>
      </c>
      <c r="M69" s="815">
        <v>29</v>
      </c>
      <c r="N69" s="818">
        <v>9.8000000000000007</v>
      </c>
      <c r="O69" s="815" t="s">
        <v>3803</v>
      </c>
      <c r="P69" s="830" t="s">
        <v>3932</v>
      </c>
      <c r="Q69" s="819">
        <f t="shared" si="0"/>
        <v>0</v>
      </c>
      <c r="R69" s="819">
        <f t="shared" si="0"/>
        <v>0</v>
      </c>
      <c r="S69" s="831">
        <f t="shared" si="1"/>
        <v>9.8000000000000007</v>
      </c>
      <c r="T69" s="831">
        <f t="shared" si="2"/>
        <v>9</v>
      </c>
      <c r="U69" s="831">
        <f t="shared" si="3"/>
        <v>-0.80000000000000071</v>
      </c>
      <c r="V69" s="832">
        <f t="shared" si="4"/>
        <v>0.91836734693877542</v>
      </c>
      <c r="W69" s="820"/>
    </row>
    <row r="70" spans="1:23" ht="14.4" customHeight="1" x14ac:dyDescent="0.3">
      <c r="A70" s="881" t="s">
        <v>3933</v>
      </c>
      <c r="B70" s="831">
        <v>1</v>
      </c>
      <c r="C70" s="833">
        <v>0.37</v>
      </c>
      <c r="D70" s="834">
        <v>3</v>
      </c>
      <c r="E70" s="829"/>
      <c r="F70" s="813"/>
      <c r="G70" s="814"/>
      <c r="H70" s="824">
        <v>1</v>
      </c>
      <c r="I70" s="825">
        <v>0.37</v>
      </c>
      <c r="J70" s="816">
        <v>5</v>
      </c>
      <c r="K70" s="817">
        <v>0.37</v>
      </c>
      <c r="L70" s="815">
        <v>2</v>
      </c>
      <c r="M70" s="815">
        <v>15</v>
      </c>
      <c r="N70" s="818">
        <v>4.92</v>
      </c>
      <c r="O70" s="815" t="s">
        <v>3803</v>
      </c>
      <c r="P70" s="830" t="s">
        <v>3934</v>
      </c>
      <c r="Q70" s="819">
        <f t="shared" ref="Q70:R98" si="5">H70-B70</f>
        <v>0</v>
      </c>
      <c r="R70" s="819">
        <f t="shared" si="5"/>
        <v>0</v>
      </c>
      <c r="S70" s="831">
        <f t="shared" ref="S70:S98" si="6">IF(H70=0,"",H70*N70)</f>
        <v>4.92</v>
      </c>
      <c r="T70" s="831">
        <f t="shared" ref="T70:T98" si="7">IF(H70=0,"",H70*J70)</f>
        <v>5</v>
      </c>
      <c r="U70" s="831">
        <f t="shared" ref="U70:U98" si="8">IF(H70=0,"",T70-S70)</f>
        <v>8.0000000000000071E-2</v>
      </c>
      <c r="V70" s="832">
        <f t="shared" ref="V70:V98" si="9">IF(H70=0,"",T70/S70)</f>
        <v>1.0162601626016261</v>
      </c>
      <c r="W70" s="820"/>
    </row>
    <row r="71" spans="1:23" ht="14.4" customHeight="1" x14ac:dyDescent="0.3">
      <c r="A71" s="881" t="s">
        <v>3935</v>
      </c>
      <c r="B71" s="831">
        <v>1</v>
      </c>
      <c r="C71" s="833">
        <v>0.34</v>
      </c>
      <c r="D71" s="834">
        <v>8</v>
      </c>
      <c r="E71" s="824">
        <v>1</v>
      </c>
      <c r="F71" s="825">
        <v>0.34</v>
      </c>
      <c r="G71" s="828">
        <v>6</v>
      </c>
      <c r="H71" s="815"/>
      <c r="I71" s="813"/>
      <c r="J71" s="814"/>
      <c r="K71" s="817">
        <v>0.34</v>
      </c>
      <c r="L71" s="815">
        <v>1</v>
      </c>
      <c r="M71" s="815">
        <v>13</v>
      </c>
      <c r="N71" s="818">
        <v>4.3600000000000003</v>
      </c>
      <c r="O71" s="815" t="s">
        <v>3803</v>
      </c>
      <c r="P71" s="830" t="s">
        <v>3936</v>
      </c>
      <c r="Q71" s="819">
        <f t="shared" si="5"/>
        <v>-1</v>
      </c>
      <c r="R71" s="819">
        <f t="shared" si="5"/>
        <v>-0.34</v>
      </c>
      <c r="S71" s="831" t="str">
        <f t="shared" si="6"/>
        <v/>
      </c>
      <c r="T71" s="831" t="str">
        <f t="shared" si="7"/>
        <v/>
      </c>
      <c r="U71" s="831" t="str">
        <f t="shared" si="8"/>
        <v/>
      </c>
      <c r="V71" s="832" t="str">
        <f t="shared" si="9"/>
        <v/>
      </c>
      <c r="W71" s="820"/>
    </row>
    <row r="72" spans="1:23" ht="14.4" customHeight="1" x14ac:dyDescent="0.3">
      <c r="A72" s="880" t="s">
        <v>3937</v>
      </c>
      <c r="B72" s="874"/>
      <c r="C72" s="876"/>
      <c r="D72" s="835"/>
      <c r="E72" s="877">
        <v>1</v>
      </c>
      <c r="F72" s="878">
        <v>0.52</v>
      </c>
      <c r="G72" s="827">
        <v>10</v>
      </c>
      <c r="H72" s="869"/>
      <c r="I72" s="868"/>
      <c r="J72" s="822"/>
      <c r="K72" s="870">
        <v>0.52</v>
      </c>
      <c r="L72" s="869">
        <v>2</v>
      </c>
      <c r="M72" s="869">
        <v>21</v>
      </c>
      <c r="N72" s="871">
        <v>6.93</v>
      </c>
      <c r="O72" s="869" t="s">
        <v>3803</v>
      </c>
      <c r="P72" s="872" t="s">
        <v>3938</v>
      </c>
      <c r="Q72" s="873">
        <f t="shared" si="5"/>
        <v>0</v>
      </c>
      <c r="R72" s="873">
        <f t="shared" si="5"/>
        <v>0</v>
      </c>
      <c r="S72" s="874" t="str">
        <f t="shared" si="6"/>
        <v/>
      </c>
      <c r="T72" s="874" t="str">
        <f t="shared" si="7"/>
        <v/>
      </c>
      <c r="U72" s="874" t="str">
        <f t="shared" si="8"/>
        <v/>
      </c>
      <c r="V72" s="875" t="str">
        <f t="shared" si="9"/>
        <v/>
      </c>
      <c r="W72" s="823"/>
    </row>
    <row r="73" spans="1:23" ht="14.4" customHeight="1" x14ac:dyDescent="0.3">
      <c r="A73" s="881" t="s">
        <v>3939</v>
      </c>
      <c r="B73" s="831">
        <v>4</v>
      </c>
      <c r="C73" s="833">
        <v>2.69</v>
      </c>
      <c r="D73" s="834">
        <v>5</v>
      </c>
      <c r="E73" s="829">
        <v>17</v>
      </c>
      <c r="F73" s="813">
        <v>11.42</v>
      </c>
      <c r="G73" s="814">
        <v>4.5</v>
      </c>
      <c r="H73" s="824">
        <v>19</v>
      </c>
      <c r="I73" s="825">
        <v>12.91</v>
      </c>
      <c r="J73" s="828">
        <v>5.0999999999999996</v>
      </c>
      <c r="K73" s="817">
        <v>0.67</v>
      </c>
      <c r="L73" s="815">
        <v>2</v>
      </c>
      <c r="M73" s="815">
        <v>17</v>
      </c>
      <c r="N73" s="818">
        <v>5.64</v>
      </c>
      <c r="O73" s="815" t="s">
        <v>3803</v>
      </c>
      <c r="P73" s="830" t="s">
        <v>3940</v>
      </c>
      <c r="Q73" s="819">
        <f t="shared" si="5"/>
        <v>15</v>
      </c>
      <c r="R73" s="819">
        <f t="shared" si="5"/>
        <v>10.220000000000001</v>
      </c>
      <c r="S73" s="831">
        <f t="shared" si="6"/>
        <v>107.16</v>
      </c>
      <c r="T73" s="831">
        <f t="shared" si="7"/>
        <v>96.899999999999991</v>
      </c>
      <c r="U73" s="831">
        <f t="shared" si="8"/>
        <v>-10.260000000000005</v>
      </c>
      <c r="V73" s="832">
        <f t="shared" si="9"/>
        <v>0.90425531914893609</v>
      </c>
      <c r="W73" s="820">
        <v>15</v>
      </c>
    </row>
    <row r="74" spans="1:23" ht="14.4" customHeight="1" x14ac:dyDescent="0.3">
      <c r="A74" s="880" t="s">
        <v>3941</v>
      </c>
      <c r="B74" s="874"/>
      <c r="C74" s="876"/>
      <c r="D74" s="835"/>
      <c r="E74" s="867">
        <v>2</v>
      </c>
      <c r="F74" s="868">
        <v>1.85</v>
      </c>
      <c r="G74" s="822">
        <v>3.5</v>
      </c>
      <c r="H74" s="877">
        <v>5</v>
      </c>
      <c r="I74" s="878">
        <v>4.5</v>
      </c>
      <c r="J74" s="827">
        <v>3.4</v>
      </c>
      <c r="K74" s="870">
        <v>1.05</v>
      </c>
      <c r="L74" s="869">
        <v>4</v>
      </c>
      <c r="M74" s="869">
        <v>32</v>
      </c>
      <c r="N74" s="871">
        <v>10.76</v>
      </c>
      <c r="O74" s="869" t="s">
        <v>3803</v>
      </c>
      <c r="P74" s="872" t="s">
        <v>3942</v>
      </c>
      <c r="Q74" s="873">
        <f t="shared" si="5"/>
        <v>5</v>
      </c>
      <c r="R74" s="873">
        <f t="shared" si="5"/>
        <v>4.5</v>
      </c>
      <c r="S74" s="874">
        <f t="shared" si="6"/>
        <v>53.8</v>
      </c>
      <c r="T74" s="874">
        <f t="shared" si="7"/>
        <v>17</v>
      </c>
      <c r="U74" s="874">
        <f t="shared" si="8"/>
        <v>-36.799999999999997</v>
      </c>
      <c r="V74" s="875">
        <f t="shared" si="9"/>
        <v>0.31598513011152418</v>
      </c>
      <c r="W74" s="823"/>
    </row>
    <row r="75" spans="1:23" ht="14.4" customHeight="1" x14ac:dyDescent="0.3">
      <c r="A75" s="880" t="s">
        <v>3943</v>
      </c>
      <c r="B75" s="874">
        <v>1</v>
      </c>
      <c r="C75" s="876">
        <v>1.93</v>
      </c>
      <c r="D75" s="835">
        <v>18</v>
      </c>
      <c r="E75" s="867"/>
      <c r="F75" s="868"/>
      <c r="G75" s="822"/>
      <c r="H75" s="877">
        <v>2</v>
      </c>
      <c r="I75" s="878">
        <v>2.0299999999999998</v>
      </c>
      <c r="J75" s="827">
        <v>2.5</v>
      </c>
      <c r="K75" s="870">
        <v>1.93</v>
      </c>
      <c r="L75" s="869">
        <v>5</v>
      </c>
      <c r="M75" s="869">
        <v>49</v>
      </c>
      <c r="N75" s="871">
        <v>16.43</v>
      </c>
      <c r="O75" s="869" t="s">
        <v>3803</v>
      </c>
      <c r="P75" s="872" t="s">
        <v>3944</v>
      </c>
      <c r="Q75" s="873">
        <f t="shared" si="5"/>
        <v>1</v>
      </c>
      <c r="R75" s="873">
        <f t="shared" si="5"/>
        <v>9.9999999999999867E-2</v>
      </c>
      <c r="S75" s="874">
        <f t="shared" si="6"/>
        <v>32.86</v>
      </c>
      <c r="T75" s="874">
        <f t="shared" si="7"/>
        <v>5</v>
      </c>
      <c r="U75" s="874">
        <f t="shared" si="8"/>
        <v>-27.86</v>
      </c>
      <c r="V75" s="875">
        <f t="shared" si="9"/>
        <v>0.15216068167985392</v>
      </c>
      <c r="W75" s="823"/>
    </row>
    <row r="76" spans="1:23" ht="14.4" customHeight="1" x14ac:dyDescent="0.3">
      <c r="A76" s="881" t="s">
        <v>3945</v>
      </c>
      <c r="B76" s="810">
        <v>19</v>
      </c>
      <c r="C76" s="811">
        <v>8.8000000000000007</v>
      </c>
      <c r="D76" s="812">
        <v>4.5</v>
      </c>
      <c r="E76" s="829">
        <v>6</v>
      </c>
      <c r="F76" s="813">
        <v>2.78</v>
      </c>
      <c r="G76" s="814">
        <v>5.5</v>
      </c>
      <c r="H76" s="815">
        <v>1</v>
      </c>
      <c r="I76" s="813">
        <v>0.46</v>
      </c>
      <c r="J76" s="814">
        <v>3</v>
      </c>
      <c r="K76" s="817">
        <v>0.46</v>
      </c>
      <c r="L76" s="815">
        <v>2</v>
      </c>
      <c r="M76" s="815">
        <v>15</v>
      </c>
      <c r="N76" s="818">
        <v>4.87</v>
      </c>
      <c r="O76" s="815" t="s">
        <v>3803</v>
      </c>
      <c r="P76" s="830" t="s">
        <v>3946</v>
      </c>
      <c r="Q76" s="819">
        <f t="shared" si="5"/>
        <v>-18</v>
      </c>
      <c r="R76" s="819">
        <f t="shared" si="5"/>
        <v>-8.34</v>
      </c>
      <c r="S76" s="831">
        <f t="shared" si="6"/>
        <v>4.87</v>
      </c>
      <c r="T76" s="831">
        <f t="shared" si="7"/>
        <v>3</v>
      </c>
      <c r="U76" s="831">
        <f t="shared" si="8"/>
        <v>-1.87</v>
      </c>
      <c r="V76" s="832">
        <f t="shared" si="9"/>
        <v>0.61601642710472282</v>
      </c>
      <c r="W76" s="820"/>
    </row>
    <row r="77" spans="1:23" ht="14.4" customHeight="1" x14ac:dyDescent="0.3">
      <c r="A77" s="880" t="s">
        <v>3947</v>
      </c>
      <c r="B77" s="865">
        <v>4</v>
      </c>
      <c r="C77" s="866">
        <v>3.14</v>
      </c>
      <c r="D77" s="821">
        <v>4.3</v>
      </c>
      <c r="E77" s="867"/>
      <c r="F77" s="868"/>
      <c r="G77" s="822"/>
      <c r="H77" s="869"/>
      <c r="I77" s="868"/>
      <c r="J77" s="822"/>
      <c r="K77" s="870">
        <v>0.78</v>
      </c>
      <c r="L77" s="869">
        <v>3</v>
      </c>
      <c r="M77" s="869">
        <v>27</v>
      </c>
      <c r="N77" s="871">
        <v>9.1300000000000008</v>
      </c>
      <c r="O77" s="869" t="s">
        <v>3803</v>
      </c>
      <c r="P77" s="872" t="s">
        <v>3948</v>
      </c>
      <c r="Q77" s="873">
        <f t="shared" si="5"/>
        <v>-4</v>
      </c>
      <c r="R77" s="873">
        <f t="shared" si="5"/>
        <v>-3.14</v>
      </c>
      <c r="S77" s="874" t="str">
        <f t="shared" si="6"/>
        <v/>
      </c>
      <c r="T77" s="874" t="str">
        <f t="shared" si="7"/>
        <v/>
      </c>
      <c r="U77" s="874" t="str">
        <f t="shared" si="8"/>
        <v/>
      </c>
      <c r="V77" s="875" t="str">
        <f t="shared" si="9"/>
        <v/>
      </c>
      <c r="W77" s="823"/>
    </row>
    <row r="78" spans="1:23" ht="14.4" customHeight="1" x14ac:dyDescent="0.3">
      <c r="A78" s="881" t="s">
        <v>3949</v>
      </c>
      <c r="B78" s="810">
        <v>1</v>
      </c>
      <c r="C78" s="811">
        <v>0.38</v>
      </c>
      <c r="D78" s="812">
        <v>2</v>
      </c>
      <c r="E78" s="829"/>
      <c r="F78" s="813"/>
      <c r="G78" s="814"/>
      <c r="H78" s="815"/>
      <c r="I78" s="813"/>
      <c r="J78" s="814"/>
      <c r="K78" s="817">
        <v>0.56000000000000005</v>
      </c>
      <c r="L78" s="815">
        <v>3</v>
      </c>
      <c r="M78" s="815">
        <v>24</v>
      </c>
      <c r="N78" s="818">
        <v>7.93</v>
      </c>
      <c r="O78" s="815" t="s">
        <v>3803</v>
      </c>
      <c r="P78" s="830" t="s">
        <v>3950</v>
      </c>
      <c r="Q78" s="819">
        <f t="shared" si="5"/>
        <v>-1</v>
      </c>
      <c r="R78" s="819">
        <f t="shared" si="5"/>
        <v>-0.38</v>
      </c>
      <c r="S78" s="831" t="str">
        <f t="shared" si="6"/>
        <v/>
      </c>
      <c r="T78" s="831" t="str">
        <f t="shared" si="7"/>
        <v/>
      </c>
      <c r="U78" s="831" t="str">
        <f t="shared" si="8"/>
        <v/>
      </c>
      <c r="V78" s="832" t="str">
        <f t="shared" si="9"/>
        <v/>
      </c>
      <c r="W78" s="820"/>
    </row>
    <row r="79" spans="1:23" ht="14.4" customHeight="1" x14ac:dyDescent="0.3">
      <c r="A79" s="881" t="s">
        <v>3951</v>
      </c>
      <c r="B79" s="831">
        <v>3</v>
      </c>
      <c r="C79" s="833">
        <v>0.8</v>
      </c>
      <c r="D79" s="834">
        <v>4</v>
      </c>
      <c r="E79" s="829">
        <v>1</v>
      </c>
      <c r="F79" s="813">
        <v>0.26</v>
      </c>
      <c r="G79" s="814">
        <v>4</v>
      </c>
      <c r="H79" s="824">
        <v>3</v>
      </c>
      <c r="I79" s="825">
        <v>0.79</v>
      </c>
      <c r="J79" s="816">
        <v>4.7</v>
      </c>
      <c r="K79" s="817">
        <v>0.26</v>
      </c>
      <c r="L79" s="815">
        <v>1</v>
      </c>
      <c r="M79" s="815">
        <v>10</v>
      </c>
      <c r="N79" s="818">
        <v>3.3</v>
      </c>
      <c r="O79" s="815" t="s">
        <v>3803</v>
      </c>
      <c r="P79" s="830" t="s">
        <v>3952</v>
      </c>
      <c r="Q79" s="819">
        <f t="shared" si="5"/>
        <v>0</v>
      </c>
      <c r="R79" s="819">
        <f t="shared" si="5"/>
        <v>-1.0000000000000009E-2</v>
      </c>
      <c r="S79" s="831">
        <f t="shared" si="6"/>
        <v>9.8999999999999986</v>
      </c>
      <c r="T79" s="831">
        <f t="shared" si="7"/>
        <v>14.100000000000001</v>
      </c>
      <c r="U79" s="831">
        <f t="shared" si="8"/>
        <v>4.2000000000000028</v>
      </c>
      <c r="V79" s="832">
        <f t="shared" si="9"/>
        <v>1.4242424242424245</v>
      </c>
      <c r="W79" s="820">
        <v>4</v>
      </c>
    </row>
    <row r="80" spans="1:23" ht="14.4" customHeight="1" x14ac:dyDescent="0.3">
      <c r="A80" s="881" t="s">
        <v>3953</v>
      </c>
      <c r="B80" s="831">
        <v>2</v>
      </c>
      <c r="C80" s="833">
        <v>0.85</v>
      </c>
      <c r="D80" s="834">
        <v>3.5</v>
      </c>
      <c r="E80" s="829">
        <v>2</v>
      </c>
      <c r="F80" s="813">
        <v>0.85</v>
      </c>
      <c r="G80" s="814">
        <v>2.5</v>
      </c>
      <c r="H80" s="824">
        <v>2</v>
      </c>
      <c r="I80" s="825">
        <v>0.64</v>
      </c>
      <c r="J80" s="828">
        <v>2</v>
      </c>
      <c r="K80" s="817">
        <v>0.42</v>
      </c>
      <c r="L80" s="815">
        <v>2</v>
      </c>
      <c r="M80" s="815">
        <v>19</v>
      </c>
      <c r="N80" s="818">
        <v>6.19</v>
      </c>
      <c r="O80" s="815" t="s">
        <v>3803</v>
      </c>
      <c r="P80" s="830" t="s">
        <v>3954</v>
      </c>
      <c r="Q80" s="819">
        <f t="shared" si="5"/>
        <v>0</v>
      </c>
      <c r="R80" s="819">
        <f t="shared" si="5"/>
        <v>-0.20999999999999996</v>
      </c>
      <c r="S80" s="831">
        <f t="shared" si="6"/>
        <v>12.38</v>
      </c>
      <c r="T80" s="831">
        <f t="shared" si="7"/>
        <v>4</v>
      </c>
      <c r="U80" s="831">
        <f t="shared" si="8"/>
        <v>-8.3800000000000008</v>
      </c>
      <c r="V80" s="832">
        <f t="shared" si="9"/>
        <v>0.32310177705977383</v>
      </c>
      <c r="W80" s="820"/>
    </row>
    <row r="81" spans="1:23" ht="14.4" customHeight="1" x14ac:dyDescent="0.3">
      <c r="A81" s="881" t="s">
        <v>3955</v>
      </c>
      <c r="B81" s="831"/>
      <c r="C81" s="833"/>
      <c r="D81" s="834"/>
      <c r="E81" s="824">
        <v>1</v>
      </c>
      <c r="F81" s="825">
        <v>0.42</v>
      </c>
      <c r="G81" s="828">
        <v>3</v>
      </c>
      <c r="H81" s="815"/>
      <c r="I81" s="813"/>
      <c r="J81" s="814"/>
      <c r="K81" s="817">
        <v>0.42</v>
      </c>
      <c r="L81" s="815">
        <v>2</v>
      </c>
      <c r="M81" s="815">
        <v>20</v>
      </c>
      <c r="N81" s="818">
        <v>6.65</v>
      </c>
      <c r="O81" s="815" t="s">
        <v>3803</v>
      </c>
      <c r="P81" s="830" t="s">
        <v>3956</v>
      </c>
      <c r="Q81" s="819">
        <f t="shared" si="5"/>
        <v>0</v>
      </c>
      <c r="R81" s="819">
        <f t="shared" si="5"/>
        <v>0</v>
      </c>
      <c r="S81" s="831" t="str">
        <f t="shared" si="6"/>
        <v/>
      </c>
      <c r="T81" s="831" t="str">
        <f t="shared" si="7"/>
        <v/>
      </c>
      <c r="U81" s="831" t="str">
        <f t="shared" si="8"/>
        <v/>
      </c>
      <c r="V81" s="832" t="str">
        <f t="shared" si="9"/>
        <v/>
      </c>
      <c r="W81" s="820"/>
    </row>
    <row r="82" spans="1:23" ht="14.4" customHeight="1" x14ac:dyDescent="0.3">
      <c r="A82" s="881" t="s">
        <v>3957</v>
      </c>
      <c r="B82" s="810">
        <v>2</v>
      </c>
      <c r="C82" s="811">
        <v>1.2</v>
      </c>
      <c r="D82" s="812">
        <v>4.5</v>
      </c>
      <c r="E82" s="829"/>
      <c r="F82" s="813"/>
      <c r="G82" s="814"/>
      <c r="H82" s="815">
        <v>1</v>
      </c>
      <c r="I82" s="813">
        <v>0.6</v>
      </c>
      <c r="J82" s="814">
        <v>3</v>
      </c>
      <c r="K82" s="817">
        <v>0.6</v>
      </c>
      <c r="L82" s="815">
        <v>2</v>
      </c>
      <c r="M82" s="815">
        <v>14</v>
      </c>
      <c r="N82" s="818">
        <v>4.71</v>
      </c>
      <c r="O82" s="815" t="s">
        <v>3803</v>
      </c>
      <c r="P82" s="830" t="s">
        <v>3958</v>
      </c>
      <c r="Q82" s="819">
        <f t="shared" si="5"/>
        <v>-1</v>
      </c>
      <c r="R82" s="819">
        <f t="shared" si="5"/>
        <v>-0.6</v>
      </c>
      <c r="S82" s="831">
        <f t="shared" si="6"/>
        <v>4.71</v>
      </c>
      <c r="T82" s="831">
        <f t="shared" si="7"/>
        <v>3</v>
      </c>
      <c r="U82" s="831">
        <f t="shared" si="8"/>
        <v>-1.71</v>
      </c>
      <c r="V82" s="832">
        <f t="shared" si="9"/>
        <v>0.63694267515923564</v>
      </c>
      <c r="W82" s="820"/>
    </row>
    <row r="83" spans="1:23" ht="14.4" customHeight="1" x14ac:dyDescent="0.3">
      <c r="A83" s="881" t="s">
        <v>3959</v>
      </c>
      <c r="B83" s="831"/>
      <c r="C83" s="833"/>
      <c r="D83" s="834"/>
      <c r="E83" s="824">
        <v>1</v>
      </c>
      <c r="F83" s="825">
        <v>0.56999999999999995</v>
      </c>
      <c r="G83" s="828">
        <v>9</v>
      </c>
      <c r="H83" s="815"/>
      <c r="I83" s="813"/>
      <c r="J83" s="814"/>
      <c r="K83" s="817">
        <v>0.56999999999999995</v>
      </c>
      <c r="L83" s="815">
        <v>2</v>
      </c>
      <c r="M83" s="815">
        <v>18</v>
      </c>
      <c r="N83" s="818">
        <v>6.13</v>
      </c>
      <c r="O83" s="815" t="s">
        <v>3803</v>
      </c>
      <c r="P83" s="830" t="s">
        <v>3960</v>
      </c>
      <c r="Q83" s="819">
        <f t="shared" si="5"/>
        <v>0</v>
      </c>
      <c r="R83" s="819">
        <f t="shared" si="5"/>
        <v>0</v>
      </c>
      <c r="S83" s="831" t="str">
        <f t="shared" si="6"/>
        <v/>
      </c>
      <c r="T83" s="831" t="str">
        <f t="shared" si="7"/>
        <v/>
      </c>
      <c r="U83" s="831" t="str">
        <f t="shared" si="8"/>
        <v/>
      </c>
      <c r="V83" s="832" t="str">
        <f t="shared" si="9"/>
        <v/>
      </c>
      <c r="W83" s="820"/>
    </row>
    <row r="84" spans="1:23" ht="14.4" customHeight="1" x14ac:dyDescent="0.3">
      <c r="A84" s="881" t="s">
        <v>3961</v>
      </c>
      <c r="B84" s="831"/>
      <c r="C84" s="833"/>
      <c r="D84" s="834"/>
      <c r="E84" s="824">
        <v>5</v>
      </c>
      <c r="F84" s="825">
        <v>4.96</v>
      </c>
      <c r="G84" s="828">
        <v>8</v>
      </c>
      <c r="H84" s="815">
        <v>2</v>
      </c>
      <c r="I84" s="813">
        <v>1.98</v>
      </c>
      <c r="J84" s="814">
        <v>5</v>
      </c>
      <c r="K84" s="817">
        <v>0.99</v>
      </c>
      <c r="L84" s="815">
        <v>3</v>
      </c>
      <c r="M84" s="815">
        <v>24</v>
      </c>
      <c r="N84" s="818">
        <v>8.11</v>
      </c>
      <c r="O84" s="815" t="s">
        <v>3803</v>
      </c>
      <c r="P84" s="830" t="s">
        <v>3962</v>
      </c>
      <c r="Q84" s="819">
        <f t="shared" si="5"/>
        <v>2</v>
      </c>
      <c r="R84" s="819">
        <f t="shared" si="5"/>
        <v>1.98</v>
      </c>
      <c r="S84" s="831">
        <f t="shared" si="6"/>
        <v>16.22</v>
      </c>
      <c r="T84" s="831">
        <f t="shared" si="7"/>
        <v>10</v>
      </c>
      <c r="U84" s="831">
        <f t="shared" si="8"/>
        <v>-6.2199999999999989</v>
      </c>
      <c r="V84" s="832">
        <f t="shared" si="9"/>
        <v>0.61652281134401976</v>
      </c>
      <c r="W84" s="820"/>
    </row>
    <row r="85" spans="1:23" ht="14.4" customHeight="1" x14ac:dyDescent="0.3">
      <c r="A85" s="881" t="s">
        <v>3963</v>
      </c>
      <c r="B85" s="810">
        <v>1</v>
      </c>
      <c r="C85" s="811">
        <v>0.56000000000000005</v>
      </c>
      <c r="D85" s="812">
        <v>3</v>
      </c>
      <c r="E85" s="829"/>
      <c r="F85" s="813"/>
      <c r="G85" s="814"/>
      <c r="H85" s="815"/>
      <c r="I85" s="813"/>
      <c r="J85" s="814"/>
      <c r="K85" s="817">
        <v>0.56000000000000005</v>
      </c>
      <c r="L85" s="815">
        <v>2</v>
      </c>
      <c r="M85" s="815">
        <v>18</v>
      </c>
      <c r="N85" s="818">
        <v>6.1</v>
      </c>
      <c r="O85" s="815" t="s">
        <v>3803</v>
      </c>
      <c r="P85" s="830" t="s">
        <v>3964</v>
      </c>
      <c r="Q85" s="819">
        <f t="shared" si="5"/>
        <v>-1</v>
      </c>
      <c r="R85" s="819">
        <f t="shared" si="5"/>
        <v>-0.56000000000000005</v>
      </c>
      <c r="S85" s="831" t="str">
        <f t="shared" si="6"/>
        <v/>
      </c>
      <c r="T85" s="831" t="str">
        <f t="shared" si="7"/>
        <v/>
      </c>
      <c r="U85" s="831" t="str">
        <f t="shared" si="8"/>
        <v/>
      </c>
      <c r="V85" s="832" t="str">
        <f t="shared" si="9"/>
        <v/>
      </c>
      <c r="W85" s="820"/>
    </row>
    <row r="86" spans="1:23" ht="14.4" customHeight="1" x14ac:dyDescent="0.3">
      <c r="A86" s="881" t="s">
        <v>3965</v>
      </c>
      <c r="B86" s="831">
        <v>3</v>
      </c>
      <c r="C86" s="833">
        <v>0.79</v>
      </c>
      <c r="D86" s="834">
        <v>4</v>
      </c>
      <c r="E86" s="829">
        <v>8</v>
      </c>
      <c r="F86" s="813">
        <v>2.1</v>
      </c>
      <c r="G86" s="814">
        <v>5</v>
      </c>
      <c r="H86" s="824">
        <v>22</v>
      </c>
      <c r="I86" s="825">
        <v>5.77</v>
      </c>
      <c r="J86" s="816">
        <v>3.9</v>
      </c>
      <c r="K86" s="817">
        <v>0.26</v>
      </c>
      <c r="L86" s="815">
        <v>1</v>
      </c>
      <c r="M86" s="815">
        <v>11</v>
      </c>
      <c r="N86" s="818">
        <v>3.82</v>
      </c>
      <c r="O86" s="815" t="s">
        <v>3803</v>
      </c>
      <c r="P86" s="830" t="s">
        <v>3966</v>
      </c>
      <c r="Q86" s="819">
        <f t="shared" si="5"/>
        <v>19</v>
      </c>
      <c r="R86" s="819">
        <f t="shared" si="5"/>
        <v>4.9799999999999995</v>
      </c>
      <c r="S86" s="831">
        <f t="shared" si="6"/>
        <v>84.039999999999992</v>
      </c>
      <c r="T86" s="831">
        <f t="shared" si="7"/>
        <v>85.8</v>
      </c>
      <c r="U86" s="831">
        <f t="shared" si="8"/>
        <v>1.7600000000000051</v>
      </c>
      <c r="V86" s="832">
        <f t="shared" si="9"/>
        <v>1.0209424083769634</v>
      </c>
      <c r="W86" s="820">
        <v>15</v>
      </c>
    </row>
    <row r="87" spans="1:23" ht="14.4" customHeight="1" x14ac:dyDescent="0.3">
      <c r="A87" s="880" t="s">
        <v>3967</v>
      </c>
      <c r="B87" s="874">
        <v>1</v>
      </c>
      <c r="C87" s="876">
        <v>0.47</v>
      </c>
      <c r="D87" s="835">
        <v>3</v>
      </c>
      <c r="E87" s="867">
        <v>3</v>
      </c>
      <c r="F87" s="868">
        <v>1.42</v>
      </c>
      <c r="G87" s="822">
        <v>4.7</v>
      </c>
      <c r="H87" s="877">
        <v>5</v>
      </c>
      <c r="I87" s="878">
        <v>2.36</v>
      </c>
      <c r="J87" s="827">
        <v>5.4</v>
      </c>
      <c r="K87" s="870">
        <v>0.47</v>
      </c>
      <c r="L87" s="869">
        <v>2</v>
      </c>
      <c r="M87" s="869">
        <v>19</v>
      </c>
      <c r="N87" s="871">
        <v>6.25</v>
      </c>
      <c r="O87" s="869" t="s">
        <v>3803</v>
      </c>
      <c r="P87" s="872" t="s">
        <v>3968</v>
      </c>
      <c r="Q87" s="873">
        <f t="shared" si="5"/>
        <v>4</v>
      </c>
      <c r="R87" s="873">
        <f t="shared" si="5"/>
        <v>1.89</v>
      </c>
      <c r="S87" s="874">
        <f t="shared" si="6"/>
        <v>31.25</v>
      </c>
      <c r="T87" s="874">
        <f t="shared" si="7"/>
        <v>27</v>
      </c>
      <c r="U87" s="874">
        <f t="shared" si="8"/>
        <v>-4.25</v>
      </c>
      <c r="V87" s="875">
        <f t="shared" si="9"/>
        <v>0.86399999999999999</v>
      </c>
      <c r="W87" s="823">
        <v>1</v>
      </c>
    </row>
    <row r="88" spans="1:23" ht="14.4" customHeight="1" x14ac:dyDescent="0.3">
      <c r="A88" s="880" t="s">
        <v>3969</v>
      </c>
      <c r="B88" s="874"/>
      <c r="C88" s="876"/>
      <c r="D88" s="835"/>
      <c r="E88" s="867">
        <v>1</v>
      </c>
      <c r="F88" s="868">
        <v>0.78</v>
      </c>
      <c r="G88" s="822">
        <v>3</v>
      </c>
      <c r="H88" s="877"/>
      <c r="I88" s="878"/>
      <c r="J88" s="827"/>
      <c r="K88" s="870">
        <v>1.01</v>
      </c>
      <c r="L88" s="869">
        <v>4</v>
      </c>
      <c r="M88" s="869">
        <v>36</v>
      </c>
      <c r="N88" s="871">
        <v>11.87</v>
      </c>
      <c r="O88" s="869" t="s">
        <v>3803</v>
      </c>
      <c r="P88" s="872" t="s">
        <v>3970</v>
      </c>
      <c r="Q88" s="873">
        <f t="shared" si="5"/>
        <v>0</v>
      </c>
      <c r="R88" s="873">
        <f t="shared" si="5"/>
        <v>0</v>
      </c>
      <c r="S88" s="874" t="str">
        <f t="shared" si="6"/>
        <v/>
      </c>
      <c r="T88" s="874" t="str">
        <f t="shared" si="7"/>
        <v/>
      </c>
      <c r="U88" s="874" t="str">
        <f t="shared" si="8"/>
        <v/>
      </c>
      <c r="V88" s="875" t="str">
        <f t="shared" si="9"/>
        <v/>
      </c>
      <c r="W88" s="823"/>
    </row>
    <row r="89" spans="1:23" ht="14.4" customHeight="1" x14ac:dyDescent="0.3">
      <c r="A89" s="881" t="s">
        <v>3971</v>
      </c>
      <c r="B89" s="831"/>
      <c r="C89" s="833"/>
      <c r="D89" s="834"/>
      <c r="E89" s="829"/>
      <c r="F89" s="813"/>
      <c r="G89" s="814"/>
      <c r="H89" s="824">
        <v>1</v>
      </c>
      <c r="I89" s="825">
        <v>0.98</v>
      </c>
      <c r="J89" s="828">
        <v>3</v>
      </c>
      <c r="K89" s="817">
        <v>0.66</v>
      </c>
      <c r="L89" s="815">
        <v>2</v>
      </c>
      <c r="M89" s="815">
        <v>15</v>
      </c>
      <c r="N89" s="818">
        <v>5.13</v>
      </c>
      <c r="O89" s="815" t="s">
        <v>3803</v>
      </c>
      <c r="P89" s="830" t="s">
        <v>3972</v>
      </c>
      <c r="Q89" s="819">
        <f t="shared" si="5"/>
        <v>1</v>
      </c>
      <c r="R89" s="819">
        <f t="shared" si="5"/>
        <v>0.98</v>
      </c>
      <c r="S89" s="831">
        <f t="shared" si="6"/>
        <v>5.13</v>
      </c>
      <c r="T89" s="831">
        <f t="shared" si="7"/>
        <v>3</v>
      </c>
      <c r="U89" s="831">
        <f t="shared" si="8"/>
        <v>-2.13</v>
      </c>
      <c r="V89" s="832">
        <f t="shared" si="9"/>
        <v>0.58479532163742687</v>
      </c>
      <c r="W89" s="820"/>
    </row>
    <row r="90" spans="1:23" ht="14.4" customHeight="1" x14ac:dyDescent="0.3">
      <c r="A90" s="881" t="s">
        <v>3973</v>
      </c>
      <c r="B90" s="831"/>
      <c r="C90" s="833"/>
      <c r="D90" s="834"/>
      <c r="E90" s="829"/>
      <c r="F90" s="813"/>
      <c r="G90" s="814"/>
      <c r="H90" s="824">
        <v>18</v>
      </c>
      <c r="I90" s="825">
        <v>4.33</v>
      </c>
      <c r="J90" s="828">
        <v>3.1</v>
      </c>
      <c r="K90" s="817">
        <v>0.24</v>
      </c>
      <c r="L90" s="815">
        <v>1</v>
      </c>
      <c r="M90" s="815">
        <v>10</v>
      </c>
      <c r="N90" s="818">
        <v>3.44</v>
      </c>
      <c r="O90" s="815" t="s">
        <v>3803</v>
      </c>
      <c r="P90" s="830" t="s">
        <v>3974</v>
      </c>
      <c r="Q90" s="819">
        <f t="shared" si="5"/>
        <v>18</v>
      </c>
      <c r="R90" s="819">
        <f t="shared" si="5"/>
        <v>4.33</v>
      </c>
      <c r="S90" s="831">
        <f t="shared" si="6"/>
        <v>61.92</v>
      </c>
      <c r="T90" s="831">
        <f t="shared" si="7"/>
        <v>55.800000000000004</v>
      </c>
      <c r="U90" s="831">
        <f t="shared" si="8"/>
        <v>-6.1199999999999974</v>
      </c>
      <c r="V90" s="832">
        <f t="shared" si="9"/>
        <v>0.90116279069767447</v>
      </c>
      <c r="W90" s="820">
        <v>5</v>
      </c>
    </row>
    <row r="91" spans="1:23" ht="14.4" customHeight="1" x14ac:dyDescent="0.3">
      <c r="A91" s="880" t="s">
        <v>3975</v>
      </c>
      <c r="B91" s="874"/>
      <c r="C91" s="876"/>
      <c r="D91" s="835"/>
      <c r="E91" s="867"/>
      <c r="F91" s="868"/>
      <c r="G91" s="822"/>
      <c r="H91" s="877">
        <v>1</v>
      </c>
      <c r="I91" s="878">
        <v>0.46</v>
      </c>
      <c r="J91" s="826">
        <v>6</v>
      </c>
      <c r="K91" s="870">
        <v>0.46</v>
      </c>
      <c r="L91" s="869">
        <v>2</v>
      </c>
      <c r="M91" s="869">
        <v>17</v>
      </c>
      <c r="N91" s="871">
        <v>5.5</v>
      </c>
      <c r="O91" s="869" t="s">
        <v>3803</v>
      </c>
      <c r="P91" s="872" t="s">
        <v>3976</v>
      </c>
      <c r="Q91" s="873">
        <f t="shared" si="5"/>
        <v>1</v>
      </c>
      <c r="R91" s="873">
        <f t="shared" si="5"/>
        <v>0.46</v>
      </c>
      <c r="S91" s="874">
        <f t="shared" si="6"/>
        <v>5.5</v>
      </c>
      <c r="T91" s="874">
        <f t="shared" si="7"/>
        <v>6</v>
      </c>
      <c r="U91" s="874">
        <f t="shared" si="8"/>
        <v>0.5</v>
      </c>
      <c r="V91" s="875">
        <f t="shared" si="9"/>
        <v>1.0909090909090908</v>
      </c>
      <c r="W91" s="823"/>
    </row>
    <row r="92" spans="1:23" ht="14.4" customHeight="1" x14ac:dyDescent="0.3">
      <c r="A92" s="880" t="s">
        <v>3977</v>
      </c>
      <c r="B92" s="874"/>
      <c r="C92" s="876"/>
      <c r="D92" s="835"/>
      <c r="E92" s="867"/>
      <c r="F92" s="868"/>
      <c r="G92" s="822"/>
      <c r="H92" s="877">
        <v>2</v>
      </c>
      <c r="I92" s="878">
        <v>1.96</v>
      </c>
      <c r="J92" s="827">
        <v>4</v>
      </c>
      <c r="K92" s="870">
        <v>0.98</v>
      </c>
      <c r="L92" s="869">
        <v>3</v>
      </c>
      <c r="M92" s="869">
        <v>27</v>
      </c>
      <c r="N92" s="871">
        <v>9.11</v>
      </c>
      <c r="O92" s="869" t="s">
        <v>3803</v>
      </c>
      <c r="P92" s="872" t="s">
        <v>3978</v>
      </c>
      <c r="Q92" s="873">
        <f t="shared" si="5"/>
        <v>2</v>
      </c>
      <c r="R92" s="873">
        <f t="shared" si="5"/>
        <v>1.96</v>
      </c>
      <c r="S92" s="874">
        <f t="shared" si="6"/>
        <v>18.22</v>
      </c>
      <c r="T92" s="874">
        <f t="shared" si="7"/>
        <v>8</v>
      </c>
      <c r="U92" s="874">
        <f t="shared" si="8"/>
        <v>-10.219999999999999</v>
      </c>
      <c r="V92" s="875">
        <f t="shared" si="9"/>
        <v>0.43907793633369924</v>
      </c>
      <c r="W92" s="823"/>
    </row>
    <row r="93" spans="1:23" ht="14.4" customHeight="1" x14ac:dyDescent="0.3">
      <c r="A93" s="881" t="s">
        <v>3979</v>
      </c>
      <c r="B93" s="831"/>
      <c r="C93" s="833"/>
      <c r="D93" s="834"/>
      <c r="E93" s="824">
        <v>1</v>
      </c>
      <c r="F93" s="825">
        <v>3.44</v>
      </c>
      <c r="G93" s="828">
        <v>11</v>
      </c>
      <c r="H93" s="815"/>
      <c r="I93" s="813"/>
      <c r="J93" s="814"/>
      <c r="K93" s="817">
        <v>3.44</v>
      </c>
      <c r="L93" s="815">
        <v>5</v>
      </c>
      <c r="M93" s="815">
        <v>49</v>
      </c>
      <c r="N93" s="818">
        <v>16.28</v>
      </c>
      <c r="O93" s="815" t="s">
        <v>3803</v>
      </c>
      <c r="P93" s="830" t="s">
        <v>3980</v>
      </c>
      <c r="Q93" s="819">
        <f t="shared" si="5"/>
        <v>0</v>
      </c>
      <c r="R93" s="819">
        <f t="shared" si="5"/>
        <v>0</v>
      </c>
      <c r="S93" s="831" t="str">
        <f t="shared" si="6"/>
        <v/>
      </c>
      <c r="T93" s="831" t="str">
        <f t="shared" si="7"/>
        <v/>
      </c>
      <c r="U93" s="831" t="str">
        <f t="shared" si="8"/>
        <v/>
      </c>
      <c r="V93" s="832" t="str">
        <f t="shared" si="9"/>
        <v/>
      </c>
      <c r="W93" s="820"/>
    </row>
    <row r="94" spans="1:23" ht="14.4" customHeight="1" x14ac:dyDescent="0.3">
      <c r="A94" s="880" t="s">
        <v>3981</v>
      </c>
      <c r="B94" s="874">
        <v>1</v>
      </c>
      <c r="C94" s="876">
        <v>5.76</v>
      </c>
      <c r="D94" s="835">
        <v>15</v>
      </c>
      <c r="E94" s="877"/>
      <c r="F94" s="878"/>
      <c r="G94" s="827"/>
      <c r="H94" s="869"/>
      <c r="I94" s="868"/>
      <c r="J94" s="822"/>
      <c r="K94" s="870">
        <v>5.76</v>
      </c>
      <c r="L94" s="869">
        <v>7</v>
      </c>
      <c r="M94" s="869">
        <v>62</v>
      </c>
      <c r="N94" s="871">
        <v>20.82</v>
      </c>
      <c r="O94" s="869" t="s">
        <v>3803</v>
      </c>
      <c r="P94" s="872" t="s">
        <v>3982</v>
      </c>
      <c r="Q94" s="873">
        <f t="shared" si="5"/>
        <v>-1</v>
      </c>
      <c r="R94" s="873">
        <f t="shared" si="5"/>
        <v>-5.76</v>
      </c>
      <c r="S94" s="874" t="str">
        <f t="shared" si="6"/>
        <v/>
      </c>
      <c r="T94" s="874" t="str">
        <f t="shared" si="7"/>
        <v/>
      </c>
      <c r="U94" s="874" t="str">
        <f t="shared" si="8"/>
        <v/>
      </c>
      <c r="V94" s="875" t="str">
        <f t="shared" si="9"/>
        <v/>
      </c>
      <c r="W94" s="823"/>
    </row>
    <row r="95" spans="1:23" ht="14.4" customHeight="1" x14ac:dyDescent="0.3">
      <c r="A95" s="881" t="s">
        <v>3983</v>
      </c>
      <c r="B95" s="831"/>
      <c r="C95" s="833"/>
      <c r="D95" s="834"/>
      <c r="E95" s="829">
        <v>3</v>
      </c>
      <c r="F95" s="813">
        <v>2.97</v>
      </c>
      <c r="G95" s="814">
        <v>7</v>
      </c>
      <c r="H95" s="824">
        <v>5</v>
      </c>
      <c r="I95" s="825">
        <v>4.9400000000000004</v>
      </c>
      <c r="J95" s="828">
        <v>4.5999999999999996</v>
      </c>
      <c r="K95" s="817">
        <v>0.99</v>
      </c>
      <c r="L95" s="815">
        <v>2</v>
      </c>
      <c r="M95" s="815">
        <v>19</v>
      </c>
      <c r="N95" s="818">
        <v>6.35</v>
      </c>
      <c r="O95" s="815" t="s">
        <v>3803</v>
      </c>
      <c r="P95" s="830" t="s">
        <v>3984</v>
      </c>
      <c r="Q95" s="819">
        <f t="shared" si="5"/>
        <v>5</v>
      </c>
      <c r="R95" s="819">
        <f t="shared" si="5"/>
        <v>4.9400000000000004</v>
      </c>
      <c r="S95" s="831">
        <f t="shared" si="6"/>
        <v>31.75</v>
      </c>
      <c r="T95" s="831">
        <f t="shared" si="7"/>
        <v>23</v>
      </c>
      <c r="U95" s="831">
        <f t="shared" si="8"/>
        <v>-8.75</v>
      </c>
      <c r="V95" s="832">
        <f t="shared" si="9"/>
        <v>0.72440944881889768</v>
      </c>
      <c r="W95" s="820"/>
    </row>
    <row r="96" spans="1:23" ht="14.4" customHeight="1" x14ac:dyDescent="0.3">
      <c r="A96" s="881" t="s">
        <v>3985</v>
      </c>
      <c r="B96" s="810">
        <v>11</v>
      </c>
      <c r="C96" s="811">
        <v>6.78</v>
      </c>
      <c r="D96" s="812">
        <v>4.5</v>
      </c>
      <c r="E96" s="829">
        <v>3</v>
      </c>
      <c r="F96" s="813">
        <v>1.85</v>
      </c>
      <c r="G96" s="814">
        <v>4.3</v>
      </c>
      <c r="H96" s="815">
        <v>8</v>
      </c>
      <c r="I96" s="813">
        <v>4.93</v>
      </c>
      <c r="J96" s="814">
        <v>3.6</v>
      </c>
      <c r="K96" s="817">
        <v>0.62</v>
      </c>
      <c r="L96" s="815">
        <v>2</v>
      </c>
      <c r="M96" s="815">
        <v>17</v>
      </c>
      <c r="N96" s="818">
        <v>5.56</v>
      </c>
      <c r="O96" s="815" t="s">
        <v>3803</v>
      </c>
      <c r="P96" s="830" t="s">
        <v>3986</v>
      </c>
      <c r="Q96" s="819">
        <f t="shared" si="5"/>
        <v>-3</v>
      </c>
      <c r="R96" s="819">
        <f t="shared" si="5"/>
        <v>-1.8500000000000005</v>
      </c>
      <c r="S96" s="831">
        <f t="shared" si="6"/>
        <v>44.48</v>
      </c>
      <c r="T96" s="831">
        <f t="shared" si="7"/>
        <v>28.8</v>
      </c>
      <c r="U96" s="831">
        <f t="shared" si="8"/>
        <v>-15.679999999999996</v>
      </c>
      <c r="V96" s="832">
        <f t="shared" si="9"/>
        <v>0.64748201438848929</v>
      </c>
      <c r="W96" s="820"/>
    </row>
    <row r="97" spans="1:23" ht="14.4" customHeight="1" x14ac:dyDescent="0.3">
      <c r="A97" s="880" t="s">
        <v>3987</v>
      </c>
      <c r="B97" s="865">
        <v>2</v>
      </c>
      <c r="C97" s="866">
        <v>2.21</v>
      </c>
      <c r="D97" s="821">
        <v>4.5</v>
      </c>
      <c r="E97" s="867"/>
      <c r="F97" s="868"/>
      <c r="G97" s="822"/>
      <c r="H97" s="869">
        <v>1</v>
      </c>
      <c r="I97" s="868">
        <v>1.1100000000000001</v>
      </c>
      <c r="J97" s="822">
        <v>4</v>
      </c>
      <c r="K97" s="870">
        <v>1.1100000000000001</v>
      </c>
      <c r="L97" s="869">
        <v>3</v>
      </c>
      <c r="M97" s="869">
        <v>31</v>
      </c>
      <c r="N97" s="871">
        <v>10.26</v>
      </c>
      <c r="O97" s="869" t="s">
        <v>3803</v>
      </c>
      <c r="P97" s="872" t="s">
        <v>3988</v>
      </c>
      <c r="Q97" s="873">
        <f t="shared" si="5"/>
        <v>-1</v>
      </c>
      <c r="R97" s="873">
        <f t="shared" si="5"/>
        <v>-1.0999999999999999</v>
      </c>
      <c r="S97" s="874">
        <f t="shared" si="6"/>
        <v>10.26</v>
      </c>
      <c r="T97" s="874">
        <f t="shared" si="7"/>
        <v>4</v>
      </c>
      <c r="U97" s="874">
        <f t="shared" si="8"/>
        <v>-6.26</v>
      </c>
      <c r="V97" s="875">
        <f t="shared" si="9"/>
        <v>0.38986354775828463</v>
      </c>
      <c r="W97" s="823"/>
    </row>
    <row r="98" spans="1:23" ht="14.4" customHeight="1" thickBot="1" x14ac:dyDescent="0.35">
      <c r="A98" s="882" t="s">
        <v>3989</v>
      </c>
      <c r="B98" s="883"/>
      <c r="C98" s="884"/>
      <c r="D98" s="885"/>
      <c r="E98" s="886"/>
      <c r="F98" s="887"/>
      <c r="G98" s="888"/>
      <c r="H98" s="889">
        <v>1</v>
      </c>
      <c r="I98" s="887">
        <v>1.24</v>
      </c>
      <c r="J98" s="888">
        <v>3</v>
      </c>
      <c r="K98" s="890">
        <v>1.98</v>
      </c>
      <c r="L98" s="889">
        <v>5</v>
      </c>
      <c r="M98" s="889">
        <v>44</v>
      </c>
      <c r="N98" s="891">
        <v>14.74</v>
      </c>
      <c r="O98" s="889" t="s">
        <v>3803</v>
      </c>
      <c r="P98" s="892" t="s">
        <v>3990</v>
      </c>
      <c r="Q98" s="893">
        <f t="shared" si="5"/>
        <v>1</v>
      </c>
      <c r="R98" s="893">
        <f t="shared" si="5"/>
        <v>1.24</v>
      </c>
      <c r="S98" s="894">
        <f t="shared" si="6"/>
        <v>14.74</v>
      </c>
      <c r="T98" s="894">
        <f t="shared" si="7"/>
        <v>3</v>
      </c>
      <c r="U98" s="894">
        <f t="shared" si="8"/>
        <v>-11.74</v>
      </c>
      <c r="V98" s="895">
        <f t="shared" si="9"/>
        <v>0.20352781546811397</v>
      </c>
      <c r="W98" s="896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99:Q1048576">
    <cfRule type="cellIs" dxfId="12" priority="9" stopIfTrue="1" operator="lessThan">
      <formula>0</formula>
    </cfRule>
  </conditionalFormatting>
  <conditionalFormatting sqref="U99:U1048576">
    <cfRule type="cellIs" dxfId="11" priority="8" stopIfTrue="1" operator="greaterThan">
      <formula>0</formula>
    </cfRule>
  </conditionalFormatting>
  <conditionalFormatting sqref="V99:V1048576">
    <cfRule type="cellIs" dxfId="10" priority="7" stopIfTrue="1" operator="greaterThan">
      <formula>1</formula>
    </cfRule>
  </conditionalFormatting>
  <conditionalFormatting sqref="V99:V1048576">
    <cfRule type="cellIs" dxfId="9" priority="4" stopIfTrue="1" operator="greaterThan">
      <formula>1</formula>
    </cfRule>
  </conditionalFormatting>
  <conditionalFormatting sqref="U99:U1048576">
    <cfRule type="cellIs" dxfId="8" priority="5" stopIfTrue="1" operator="greaterThan">
      <formula>0</formula>
    </cfRule>
  </conditionalFormatting>
  <conditionalFormatting sqref="Q99:Q1048576">
    <cfRule type="cellIs" dxfId="7" priority="6" stopIfTrue="1" operator="lessThan">
      <formula>0</formula>
    </cfRule>
  </conditionalFormatting>
  <conditionalFormatting sqref="V5:V98">
    <cfRule type="cellIs" dxfId="6" priority="1" stopIfTrue="1" operator="greaterThan">
      <formula>1</formula>
    </cfRule>
  </conditionalFormatting>
  <conditionalFormatting sqref="U5:U98">
    <cfRule type="cellIs" dxfId="5" priority="2" stopIfTrue="1" operator="greaterThan">
      <formula>0</formula>
    </cfRule>
  </conditionalFormatting>
  <conditionalFormatting sqref="Q5:Q98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753892</v>
      </c>
      <c r="C3" s="352">
        <f t="shared" ref="C3:L3" si="0">SUBTOTAL(9,C6:C1048576)</f>
        <v>8</v>
      </c>
      <c r="D3" s="352">
        <f t="shared" si="0"/>
        <v>826598</v>
      </c>
      <c r="E3" s="352">
        <f t="shared" si="0"/>
        <v>9.4348967172200435</v>
      </c>
      <c r="F3" s="352">
        <f t="shared" si="0"/>
        <v>906770</v>
      </c>
      <c r="G3" s="355">
        <f>IF(B3&lt;&gt;0,F3/B3,"")</f>
        <v>1.2027850142991303</v>
      </c>
      <c r="H3" s="351">
        <f t="shared" si="0"/>
        <v>104174.54000000001</v>
      </c>
      <c r="I3" s="352">
        <f t="shared" si="0"/>
        <v>2</v>
      </c>
      <c r="J3" s="352">
        <f t="shared" si="0"/>
        <v>82704.86</v>
      </c>
      <c r="K3" s="352">
        <f t="shared" si="0"/>
        <v>2.4201739977675922</v>
      </c>
      <c r="L3" s="352">
        <f t="shared" si="0"/>
        <v>112788.23</v>
      </c>
      <c r="M3" s="353">
        <f>IF(H3&lt;&gt;0,L3/H3,"")</f>
        <v>1.0826851743237837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897"/>
      <c r="B5" s="898">
        <v>2012</v>
      </c>
      <c r="C5" s="899"/>
      <c r="D5" s="899">
        <v>2013</v>
      </c>
      <c r="E5" s="899"/>
      <c r="F5" s="899">
        <v>2014</v>
      </c>
      <c r="G5" s="785" t="s">
        <v>2</v>
      </c>
      <c r="H5" s="898">
        <v>2012</v>
      </c>
      <c r="I5" s="899"/>
      <c r="J5" s="899">
        <v>2013</v>
      </c>
      <c r="K5" s="899"/>
      <c r="L5" s="899">
        <v>2014</v>
      </c>
      <c r="M5" s="785" t="s">
        <v>2</v>
      </c>
    </row>
    <row r="6" spans="1:13" ht="14.4" customHeight="1" x14ac:dyDescent="0.3">
      <c r="A6" s="747" t="s">
        <v>3992</v>
      </c>
      <c r="B6" s="786">
        <v>2529</v>
      </c>
      <c r="C6" s="733">
        <v>1</v>
      </c>
      <c r="D6" s="786"/>
      <c r="E6" s="733"/>
      <c r="F6" s="786"/>
      <c r="G6" s="738"/>
      <c r="H6" s="786"/>
      <c r="I6" s="733"/>
      <c r="J6" s="786"/>
      <c r="K6" s="733"/>
      <c r="L6" s="786"/>
      <c r="M6" s="235"/>
    </row>
    <row r="7" spans="1:13" ht="14.4" customHeight="1" x14ac:dyDescent="0.3">
      <c r="A7" s="686" t="s">
        <v>3993</v>
      </c>
      <c r="B7" s="787"/>
      <c r="C7" s="660"/>
      <c r="D7" s="787">
        <v>71640</v>
      </c>
      <c r="E7" s="660"/>
      <c r="F7" s="787">
        <v>71680</v>
      </c>
      <c r="G7" s="676"/>
      <c r="H7" s="787">
        <v>31832.120000000003</v>
      </c>
      <c r="I7" s="660">
        <v>1</v>
      </c>
      <c r="J7" s="787">
        <v>72587.37</v>
      </c>
      <c r="K7" s="660">
        <v>2.2803184330795432</v>
      </c>
      <c r="L7" s="787">
        <v>78778.649999999994</v>
      </c>
      <c r="M7" s="699">
        <v>2.4748163176062414</v>
      </c>
    </row>
    <row r="8" spans="1:13" ht="14.4" customHeight="1" x14ac:dyDescent="0.3">
      <c r="A8" s="686" t="s">
        <v>3994</v>
      </c>
      <c r="B8" s="787">
        <v>39664</v>
      </c>
      <c r="C8" s="660">
        <v>1</v>
      </c>
      <c r="D8" s="787">
        <v>90904</v>
      </c>
      <c r="E8" s="660">
        <v>2.291851553045583</v>
      </c>
      <c r="F8" s="787">
        <v>47169</v>
      </c>
      <c r="G8" s="676">
        <v>1.1892144009681322</v>
      </c>
      <c r="H8" s="787"/>
      <c r="I8" s="660"/>
      <c r="J8" s="787"/>
      <c r="K8" s="660"/>
      <c r="L8" s="787"/>
      <c r="M8" s="699"/>
    </row>
    <row r="9" spans="1:13" ht="14.4" customHeight="1" x14ac:dyDescent="0.3">
      <c r="A9" s="686" t="s">
        <v>3995</v>
      </c>
      <c r="B9" s="787">
        <v>59432</v>
      </c>
      <c r="C9" s="660">
        <v>1</v>
      </c>
      <c r="D9" s="787">
        <v>61616</v>
      </c>
      <c r="E9" s="660">
        <v>1.0367478799300041</v>
      </c>
      <c r="F9" s="787">
        <v>65555</v>
      </c>
      <c r="G9" s="676">
        <v>1.1030253062323327</v>
      </c>
      <c r="H9" s="787"/>
      <c r="I9" s="660"/>
      <c r="J9" s="787"/>
      <c r="K9" s="660"/>
      <c r="L9" s="787"/>
      <c r="M9" s="699"/>
    </row>
    <row r="10" spans="1:13" ht="14.4" customHeight="1" x14ac:dyDescent="0.3">
      <c r="A10" s="686" t="s">
        <v>3996</v>
      </c>
      <c r="B10" s="787">
        <v>234830</v>
      </c>
      <c r="C10" s="660">
        <v>1</v>
      </c>
      <c r="D10" s="787">
        <v>130881</v>
      </c>
      <c r="E10" s="660">
        <v>0.55734361027126011</v>
      </c>
      <c r="F10" s="787">
        <v>196517</v>
      </c>
      <c r="G10" s="676">
        <v>0.83684793254694889</v>
      </c>
      <c r="H10" s="787">
        <v>72342.42</v>
      </c>
      <c r="I10" s="660">
        <v>1</v>
      </c>
      <c r="J10" s="787">
        <v>10117.49</v>
      </c>
      <c r="K10" s="660">
        <v>0.13985556468804886</v>
      </c>
      <c r="L10" s="787">
        <v>34009.58</v>
      </c>
      <c r="M10" s="699">
        <v>0.47011946794149273</v>
      </c>
    </row>
    <row r="11" spans="1:13" ht="14.4" customHeight="1" x14ac:dyDescent="0.3">
      <c r="A11" s="686" t="s">
        <v>3997</v>
      </c>
      <c r="B11" s="787">
        <v>22768</v>
      </c>
      <c r="C11" s="660">
        <v>1</v>
      </c>
      <c r="D11" s="787">
        <v>71548</v>
      </c>
      <c r="E11" s="660">
        <v>3.1424806746310612</v>
      </c>
      <c r="F11" s="787">
        <v>32748</v>
      </c>
      <c r="G11" s="676">
        <v>1.4383345045678144</v>
      </c>
      <c r="H11" s="787"/>
      <c r="I11" s="660"/>
      <c r="J11" s="787"/>
      <c r="K11" s="660"/>
      <c r="L11" s="787"/>
      <c r="M11" s="699"/>
    </row>
    <row r="12" spans="1:13" ht="14.4" customHeight="1" x14ac:dyDescent="0.3">
      <c r="A12" s="686" t="s">
        <v>3998</v>
      </c>
      <c r="B12" s="787">
        <v>350259</v>
      </c>
      <c r="C12" s="660">
        <v>1</v>
      </c>
      <c r="D12" s="787">
        <v>345283</v>
      </c>
      <c r="E12" s="660">
        <v>0.9857933700490209</v>
      </c>
      <c r="F12" s="787">
        <v>386392</v>
      </c>
      <c r="G12" s="676">
        <v>1.1031608038622847</v>
      </c>
      <c r="H12" s="787"/>
      <c r="I12" s="660"/>
      <c r="J12" s="787"/>
      <c r="K12" s="660"/>
      <c r="L12" s="787"/>
      <c r="M12" s="699"/>
    </row>
    <row r="13" spans="1:13" ht="14.4" customHeight="1" x14ac:dyDescent="0.3">
      <c r="A13" s="686" t="s">
        <v>3999</v>
      </c>
      <c r="B13" s="787">
        <v>38521</v>
      </c>
      <c r="C13" s="660">
        <v>1</v>
      </c>
      <c r="D13" s="787">
        <v>54726</v>
      </c>
      <c r="E13" s="660">
        <v>1.4206796292931128</v>
      </c>
      <c r="F13" s="787">
        <v>85323</v>
      </c>
      <c r="G13" s="676">
        <v>2.2149736507359621</v>
      </c>
      <c r="H13" s="787"/>
      <c r="I13" s="660"/>
      <c r="J13" s="787"/>
      <c r="K13" s="660"/>
      <c r="L13" s="787"/>
      <c r="M13" s="699"/>
    </row>
    <row r="14" spans="1:13" ht="14.4" customHeight="1" thickBot="1" x14ac:dyDescent="0.35">
      <c r="A14" s="789" t="s">
        <v>4000</v>
      </c>
      <c r="B14" s="788">
        <v>5889</v>
      </c>
      <c r="C14" s="666">
        <v>1</v>
      </c>
      <c r="D14" s="788"/>
      <c r="E14" s="666"/>
      <c r="F14" s="788">
        <v>21386</v>
      </c>
      <c r="G14" s="677">
        <v>3.6315163864832738</v>
      </c>
      <c r="H14" s="788"/>
      <c r="I14" s="666"/>
      <c r="J14" s="788"/>
      <c r="K14" s="666"/>
      <c r="L14" s="788"/>
      <c r="M14" s="70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334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2012</v>
      </c>
      <c r="C3" s="44">
        <v>2013</v>
      </c>
      <c r="D3" s="11"/>
      <c r="E3" s="484">
        <v>2014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891.42503000000011</v>
      </c>
      <c r="C5" s="33">
        <v>1266.42056</v>
      </c>
      <c r="D5" s="12"/>
      <c r="E5" s="230">
        <v>1044.2223999999999</v>
      </c>
      <c r="F5" s="32">
        <v>1093.3763600426482</v>
      </c>
      <c r="G5" s="229">
        <f>E5-F5</f>
        <v>-49.15396004264835</v>
      </c>
      <c r="H5" s="235">
        <f>IF(F5&lt;0.00000001,"",E5/F5)</f>
        <v>0.95504387890668219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2370.63897</v>
      </c>
      <c r="C6" s="35">
        <v>3446.9085499999978</v>
      </c>
      <c r="D6" s="12"/>
      <c r="E6" s="231">
        <v>2065.9928800000002</v>
      </c>
      <c r="F6" s="34">
        <v>2106.8205656351352</v>
      </c>
      <c r="G6" s="232">
        <f>E6-F6</f>
        <v>-40.827685635134912</v>
      </c>
      <c r="H6" s="236">
        <f>IF(F6&lt;0.00000001,"",E6/F6)</f>
        <v>0.98062118516351826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19675.66358</v>
      </c>
      <c r="C7" s="35">
        <v>20638.380709999998</v>
      </c>
      <c r="D7" s="12"/>
      <c r="E7" s="231">
        <v>23427.280540000007</v>
      </c>
      <c r="F7" s="34">
        <v>19489.326905912691</v>
      </c>
      <c r="G7" s="232">
        <f>E7-F7</f>
        <v>3937.9536340873165</v>
      </c>
      <c r="H7" s="236">
        <f>IF(F7&lt;0.00000001,"",E7/F7)</f>
        <v>1.2020569336795626</v>
      </c>
    </row>
    <row r="8" spans="1:8" ht="14.4" customHeight="1" thickBot="1" x14ac:dyDescent="0.35">
      <c r="A8" s="1" t="s">
        <v>97</v>
      </c>
      <c r="B8" s="15">
        <v>7239.4139499999965</v>
      </c>
      <c r="C8" s="37">
        <v>6696.819110000004</v>
      </c>
      <c r="D8" s="12"/>
      <c r="E8" s="233">
        <v>8086.2727700000141</v>
      </c>
      <c r="F8" s="36">
        <v>8411.469206283602</v>
      </c>
      <c r="G8" s="234">
        <f>E8-F8</f>
        <v>-325.1964362835879</v>
      </c>
      <c r="H8" s="237">
        <f>IF(F8&lt;0.00000001,"",E8/F8)</f>
        <v>0.96133892566108936</v>
      </c>
    </row>
    <row r="9" spans="1:8" ht="14.4" customHeight="1" thickBot="1" x14ac:dyDescent="0.35">
      <c r="A9" s="2" t="s">
        <v>98</v>
      </c>
      <c r="B9" s="3">
        <v>30177.141529999994</v>
      </c>
      <c r="C9" s="39">
        <v>32048.52893</v>
      </c>
      <c r="D9" s="12"/>
      <c r="E9" s="3">
        <v>34623.768590000022</v>
      </c>
      <c r="F9" s="38">
        <v>31100.993037874076</v>
      </c>
      <c r="G9" s="38">
        <f>E9-F9</f>
        <v>3522.775552125946</v>
      </c>
      <c r="H9" s="238">
        <f>IF(F9&lt;0.00000001,"",E9/F9)</f>
        <v>1.1132689090613921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16968.72797</v>
      </c>
      <c r="C11" s="33">
        <f>IF(ISERROR(VLOOKUP("Celkem:",'ZV Vykáz.-A'!A:F,4,0)),0,VLOOKUP("Celkem:",'ZV Vykáz.-A'!A:F,4,0)/1000)</f>
        <v>17636.093509999995</v>
      </c>
      <c r="D11" s="12"/>
      <c r="E11" s="230">
        <f>IF(ISERROR(VLOOKUP("Celkem:",'ZV Vykáz.-A'!A:F,6,0)),0,VLOOKUP("Celkem:",'ZV Vykáz.-A'!A:F,6,0)/1000)</f>
        <v>18296.816709999996</v>
      </c>
      <c r="F11" s="32">
        <f>B11</f>
        <v>16968.72797</v>
      </c>
      <c r="G11" s="229">
        <f>E11-F11</f>
        <v>1328.0887399999956</v>
      </c>
      <c r="H11" s="235">
        <f>IF(F11&lt;0.00000001,"",E11/F11)</f>
        <v>1.078266841353577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21023.159999999996</v>
      </c>
      <c r="C12" s="37">
        <f>IF(ISERROR(VLOOKUP("Celkem",CaseMix!A:D,3,0)),0,VLOOKUP("Celkem",CaseMix!A:D,3,0)*30)</f>
        <v>15558.240000000002</v>
      </c>
      <c r="D12" s="12"/>
      <c r="E12" s="233">
        <f>IF(ISERROR(VLOOKUP("Celkem",CaseMix!A:D,4,0)),0,VLOOKUP("Celkem",CaseMix!A:D,4,0)*30)</f>
        <v>19411.11</v>
      </c>
      <c r="F12" s="36">
        <f>B12</f>
        <v>21023.159999999996</v>
      </c>
      <c r="G12" s="234">
        <f>E12-F12</f>
        <v>-1612.0499999999956</v>
      </c>
      <c r="H12" s="237">
        <f>IF(F12&lt;0.00000001,"",E12/F12)</f>
        <v>0.92332028106145814</v>
      </c>
    </row>
    <row r="13" spans="1:8" ht="14.4" customHeight="1" thickBot="1" x14ac:dyDescent="0.35">
      <c r="A13" s="4" t="s">
        <v>101</v>
      </c>
      <c r="B13" s="9">
        <f>SUM(B11:B12)</f>
        <v>37991.887969999996</v>
      </c>
      <c r="C13" s="41">
        <f>SUM(C11:C12)</f>
        <v>33194.333509999997</v>
      </c>
      <c r="D13" s="12"/>
      <c r="E13" s="9">
        <f>SUM(E11:E12)</f>
        <v>37707.92671</v>
      </c>
      <c r="F13" s="40">
        <f>SUM(F11:F12)</f>
        <v>37991.887969999996</v>
      </c>
      <c r="G13" s="40">
        <f>E13-F13</f>
        <v>-283.9612599999964</v>
      </c>
      <c r="H13" s="239">
        <f>IF(F13&lt;0.00000001,"",E13/F13)</f>
        <v>0.99252573969937419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1.258962447859123</v>
      </c>
      <c r="C15" s="43">
        <f>IF(C9=0,"",C13/C9)</f>
        <v>1.0357521739142115</v>
      </c>
      <c r="D15" s="12"/>
      <c r="E15" s="10">
        <f>IF(E9=0,"",E13/E9)</f>
        <v>1.0890763266275625</v>
      </c>
      <c r="F15" s="42">
        <f>IF(F9=0,"",F13/F9)</f>
        <v>1.2215651096328128</v>
      </c>
      <c r="G15" s="42">
        <f>IF(ISERROR(F15-E15),"",E15-F15)</f>
        <v>-0.13248878300525035</v>
      </c>
      <c r="H15" s="240">
        <f>IF(ISERROR(F15-E15),"",IF(F15&lt;0.00000001,"",E15/F15))</f>
        <v>0.89154177541541368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270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269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331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4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4459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5342.0099999999993</v>
      </c>
      <c r="G3" s="215">
        <f t="shared" si="0"/>
        <v>858066.54</v>
      </c>
      <c r="H3" s="216"/>
      <c r="I3" s="216"/>
      <c r="J3" s="211">
        <f t="shared" si="0"/>
        <v>6625.0599999999995</v>
      </c>
      <c r="K3" s="215">
        <f t="shared" si="0"/>
        <v>909302.86</v>
      </c>
      <c r="L3" s="216"/>
      <c r="M3" s="216"/>
      <c r="N3" s="211">
        <f t="shared" si="0"/>
        <v>6901.4600000000009</v>
      </c>
      <c r="O3" s="215">
        <f t="shared" si="0"/>
        <v>1019558.23</v>
      </c>
      <c r="P3" s="181">
        <f>IF(G3=0,"",O3/G3)</f>
        <v>1.1882041572207209</v>
      </c>
      <c r="Q3" s="213">
        <f>IF(N3=0,"",O3/N3)</f>
        <v>147.73080333726486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90</v>
      </c>
      <c r="E4" s="563" t="s">
        <v>11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798"/>
      <c r="E5" s="800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5"/>
    </row>
    <row r="6" spans="1:17" ht="14.4" customHeight="1" x14ac:dyDescent="0.3">
      <c r="A6" s="732" t="s">
        <v>4001</v>
      </c>
      <c r="B6" s="733" t="s">
        <v>4002</v>
      </c>
      <c r="C6" s="733" t="s">
        <v>3216</v>
      </c>
      <c r="D6" s="733" t="s">
        <v>4003</v>
      </c>
      <c r="E6" s="733" t="s">
        <v>4004</v>
      </c>
      <c r="F6" s="229">
        <v>2</v>
      </c>
      <c r="G6" s="229">
        <v>214</v>
      </c>
      <c r="H6" s="229">
        <v>1</v>
      </c>
      <c r="I6" s="229">
        <v>107</v>
      </c>
      <c r="J6" s="229"/>
      <c r="K6" s="229"/>
      <c r="L6" s="229"/>
      <c r="M6" s="229"/>
      <c r="N6" s="229"/>
      <c r="O6" s="229"/>
      <c r="P6" s="738"/>
      <c r="Q6" s="746"/>
    </row>
    <row r="7" spans="1:17" ht="14.4" customHeight="1" x14ac:dyDescent="0.3">
      <c r="A7" s="659" t="s">
        <v>4001</v>
      </c>
      <c r="B7" s="660" t="s">
        <v>4002</v>
      </c>
      <c r="C7" s="660" t="s">
        <v>3216</v>
      </c>
      <c r="D7" s="660" t="s">
        <v>4005</v>
      </c>
      <c r="E7" s="660" t="s">
        <v>4006</v>
      </c>
      <c r="F7" s="663">
        <v>3</v>
      </c>
      <c r="G7" s="663">
        <v>1362</v>
      </c>
      <c r="H7" s="663">
        <v>1</v>
      </c>
      <c r="I7" s="663">
        <v>454</v>
      </c>
      <c r="J7" s="663"/>
      <c r="K7" s="663"/>
      <c r="L7" s="663"/>
      <c r="M7" s="663"/>
      <c r="N7" s="663"/>
      <c r="O7" s="663"/>
      <c r="P7" s="676"/>
      <c r="Q7" s="664"/>
    </row>
    <row r="8" spans="1:17" ht="14.4" customHeight="1" x14ac:dyDescent="0.3">
      <c r="A8" s="659" t="s">
        <v>4001</v>
      </c>
      <c r="B8" s="660" t="s">
        <v>4002</v>
      </c>
      <c r="C8" s="660" t="s">
        <v>3216</v>
      </c>
      <c r="D8" s="660" t="s">
        <v>4007</v>
      </c>
      <c r="E8" s="660" t="s">
        <v>4008</v>
      </c>
      <c r="F8" s="663">
        <v>8</v>
      </c>
      <c r="G8" s="663">
        <v>624</v>
      </c>
      <c r="H8" s="663">
        <v>1</v>
      </c>
      <c r="I8" s="663">
        <v>78</v>
      </c>
      <c r="J8" s="663"/>
      <c r="K8" s="663"/>
      <c r="L8" s="663"/>
      <c r="M8" s="663"/>
      <c r="N8" s="663"/>
      <c r="O8" s="663"/>
      <c r="P8" s="676"/>
      <c r="Q8" s="664"/>
    </row>
    <row r="9" spans="1:17" ht="14.4" customHeight="1" x14ac:dyDescent="0.3">
      <c r="A9" s="659" t="s">
        <v>4001</v>
      </c>
      <c r="B9" s="660" t="s">
        <v>4002</v>
      </c>
      <c r="C9" s="660" t="s">
        <v>3216</v>
      </c>
      <c r="D9" s="660" t="s">
        <v>4009</v>
      </c>
      <c r="E9" s="660" t="s">
        <v>4010</v>
      </c>
      <c r="F9" s="663">
        <v>1</v>
      </c>
      <c r="G9" s="663">
        <v>163</v>
      </c>
      <c r="H9" s="663">
        <v>1</v>
      </c>
      <c r="I9" s="663">
        <v>163</v>
      </c>
      <c r="J9" s="663"/>
      <c r="K9" s="663"/>
      <c r="L9" s="663"/>
      <c r="M9" s="663"/>
      <c r="N9" s="663"/>
      <c r="O9" s="663"/>
      <c r="P9" s="676"/>
      <c r="Q9" s="664"/>
    </row>
    <row r="10" spans="1:17" ht="14.4" customHeight="1" x14ac:dyDescent="0.3">
      <c r="A10" s="659" t="s">
        <v>4001</v>
      </c>
      <c r="B10" s="660" t="s">
        <v>4002</v>
      </c>
      <c r="C10" s="660" t="s">
        <v>3216</v>
      </c>
      <c r="D10" s="660" t="s">
        <v>4011</v>
      </c>
      <c r="E10" s="660" t="s">
        <v>4012</v>
      </c>
      <c r="F10" s="663">
        <v>1</v>
      </c>
      <c r="G10" s="663">
        <v>166</v>
      </c>
      <c r="H10" s="663">
        <v>1</v>
      </c>
      <c r="I10" s="663">
        <v>166</v>
      </c>
      <c r="J10" s="663"/>
      <c r="K10" s="663"/>
      <c r="L10" s="663"/>
      <c r="M10" s="663"/>
      <c r="N10" s="663"/>
      <c r="O10" s="663"/>
      <c r="P10" s="676"/>
      <c r="Q10" s="664"/>
    </row>
    <row r="11" spans="1:17" ht="14.4" customHeight="1" x14ac:dyDescent="0.3">
      <c r="A11" s="659" t="s">
        <v>4013</v>
      </c>
      <c r="B11" s="660" t="s">
        <v>1516</v>
      </c>
      <c r="C11" s="660" t="s">
        <v>3344</v>
      </c>
      <c r="D11" s="660" t="s">
        <v>4014</v>
      </c>
      <c r="E11" s="660" t="s">
        <v>4015</v>
      </c>
      <c r="F11" s="663"/>
      <c r="G11" s="663"/>
      <c r="H11" s="663"/>
      <c r="I11" s="663"/>
      <c r="J11" s="663">
        <v>0.9</v>
      </c>
      <c r="K11" s="663">
        <v>1780.22</v>
      </c>
      <c r="L11" s="663"/>
      <c r="M11" s="663">
        <v>1978.0222222222221</v>
      </c>
      <c r="N11" s="663">
        <v>0.5</v>
      </c>
      <c r="O11" s="663">
        <v>989.02</v>
      </c>
      <c r="P11" s="676"/>
      <c r="Q11" s="664">
        <v>1978.04</v>
      </c>
    </row>
    <row r="12" spans="1:17" ht="14.4" customHeight="1" x14ac:dyDescent="0.3">
      <c r="A12" s="659" t="s">
        <v>4013</v>
      </c>
      <c r="B12" s="660" t="s">
        <v>1516</v>
      </c>
      <c r="C12" s="660" t="s">
        <v>3344</v>
      </c>
      <c r="D12" s="660" t="s">
        <v>4016</v>
      </c>
      <c r="E12" s="660" t="s">
        <v>4017</v>
      </c>
      <c r="F12" s="663"/>
      <c r="G12" s="663"/>
      <c r="H12" s="663"/>
      <c r="I12" s="663"/>
      <c r="J12" s="663">
        <v>0.30000000000000004</v>
      </c>
      <c r="K12" s="663">
        <v>326.69</v>
      </c>
      <c r="L12" s="663"/>
      <c r="M12" s="663">
        <v>1088.9666666666665</v>
      </c>
      <c r="N12" s="663"/>
      <c r="O12" s="663"/>
      <c r="P12" s="676"/>
      <c r="Q12" s="664"/>
    </row>
    <row r="13" spans="1:17" ht="14.4" customHeight="1" x14ac:dyDescent="0.3">
      <c r="A13" s="659" t="s">
        <v>4013</v>
      </c>
      <c r="B13" s="660" t="s">
        <v>1516</v>
      </c>
      <c r="C13" s="660" t="s">
        <v>3344</v>
      </c>
      <c r="D13" s="660" t="s">
        <v>4018</v>
      </c>
      <c r="E13" s="660" t="s">
        <v>4017</v>
      </c>
      <c r="F13" s="663">
        <v>1.1000000000000001</v>
      </c>
      <c r="G13" s="663">
        <v>2381.86</v>
      </c>
      <c r="H13" s="663">
        <v>1</v>
      </c>
      <c r="I13" s="663">
        <v>2165.3272727272729</v>
      </c>
      <c r="J13" s="663">
        <v>0.85</v>
      </c>
      <c r="K13" s="663">
        <v>1848.11</v>
      </c>
      <c r="L13" s="663">
        <v>0.77591042294677259</v>
      </c>
      <c r="M13" s="663">
        <v>2174.2470588235292</v>
      </c>
      <c r="N13" s="663">
        <v>1.85</v>
      </c>
      <c r="O13" s="663">
        <v>4040.9800000000005</v>
      </c>
      <c r="P13" s="676">
        <v>1.6965648694717574</v>
      </c>
      <c r="Q13" s="664">
        <v>2184.3135135135135</v>
      </c>
    </row>
    <row r="14" spans="1:17" ht="14.4" customHeight="1" x14ac:dyDescent="0.3">
      <c r="A14" s="659" t="s">
        <v>4013</v>
      </c>
      <c r="B14" s="660" t="s">
        <v>1516</v>
      </c>
      <c r="C14" s="660" t="s">
        <v>3344</v>
      </c>
      <c r="D14" s="660" t="s">
        <v>4019</v>
      </c>
      <c r="E14" s="660" t="s">
        <v>4020</v>
      </c>
      <c r="F14" s="663">
        <v>0.1</v>
      </c>
      <c r="G14" s="663">
        <v>93.66</v>
      </c>
      <c r="H14" s="663">
        <v>1</v>
      </c>
      <c r="I14" s="663">
        <v>936.59999999999991</v>
      </c>
      <c r="J14" s="663">
        <v>0.08</v>
      </c>
      <c r="K14" s="663">
        <v>70.86</v>
      </c>
      <c r="L14" s="663">
        <v>0.75656630365150546</v>
      </c>
      <c r="M14" s="663">
        <v>885.75</v>
      </c>
      <c r="N14" s="663">
        <v>0.13</v>
      </c>
      <c r="O14" s="663">
        <v>118.1</v>
      </c>
      <c r="P14" s="676">
        <v>1.2609438394191756</v>
      </c>
      <c r="Q14" s="664">
        <v>908.46153846153834</v>
      </c>
    </row>
    <row r="15" spans="1:17" ht="14.4" customHeight="1" x14ac:dyDescent="0.3">
      <c r="A15" s="659" t="s">
        <v>4013</v>
      </c>
      <c r="B15" s="660" t="s">
        <v>1516</v>
      </c>
      <c r="C15" s="660" t="s">
        <v>3486</v>
      </c>
      <c r="D15" s="660" t="s">
        <v>4021</v>
      </c>
      <c r="E15" s="660" t="s">
        <v>3206</v>
      </c>
      <c r="F15" s="663">
        <v>403</v>
      </c>
      <c r="G15" s="663">
        <v>13000.78</v>
      </c>
      <c r="H15" s="663">
        <v>1</v>
      </c>
      <c r="I15" s="663">
        <v>32.260000000000005</v>
      </c>
      <c r="J15" s="663">
        <v>848</v>
      </c>
      <c r="K15" s="663">
        <v>28212.959999999999</v>
      </c>
      <c r="L15" s="663">
        <v>2.1700974864585048</v>
      </c>
      <c r="M15" s="663">
        <v>33.269999999999996</v>
      </c>
      <c r="N15" s="663">
        <v>824</v>
      </c>
      <c r="O15" s="663">
        <v>27439.199999999997</v>
      </c>
      <c r="P15" s="676">
        <v>2.1105810574442452</v>
      </c>
      <c r="Q15" s="664">
        <v>33.299999999999997</v>
      </c>
    </row>
    <row r="16" spans="1:17" ht="14.4" customHeight="1" x14ac:dyDescent="0.3">
      <c r="A16" s="659" t="s">
        <v>4013</v>
      </c>
      <c r="B16" s="660" t="s">
        <v>1516</v>
      </c>
      <c r="C16" s="660" t="s">
        <v>3486</v>
      </c>
      <c r="D16" s="660" t="s">
        <v>4021</v>
      </c>
      <c r="E16" s="660" t="s">
        <v>4022</v>
      </c>
      <c r="F16" s="663">
        <v>507</v>
      </c>
      <c r="G16" s="663">
        <v>16355.82</v>
      </c>
      <c r="H16" s="663">
        <v>1</v>
      </c>
      <c r="I16" s="663">
        <v>32.26</v>
      </c>
      <c r="J16" s="663">
        <v>1212</v>
      </c>
      <c r="K16" s="663">
        <v>40348.53</v>
      </c>
      <c r="L16" s="663">
        <v>2.466921866344824</v>
      </c>
      <c r="M16" s="663">
        <v>33.290866336633663</v>
      </c>
      <c r="N16" s="663">
        <v>1245</v>
      </c>
      <c r="O16" s="663">
        <v>41769.75</v>
      </c>
      <c r="P16" s="676">
        <v>2.5538157059688844</v>
      </c>
      <c r="Q16" s="664">
        <v>33.549999999999997</v>
      </c>
    </row>
    <row r="17" spans="1:17" ht="14.4" customHeight="1" x14ac:dyDescent="0.3">
      <c r="A17" s="659" t="s">
        <v>4013</v>
      </c>
      <c r="B17" s="660" t="s">
        <v>1516</v>
      </c>
      <c r="C17" s="660" t="s">
        <v>3496</v>
      </c>
      <c r="D17" s="660" t="s">
        <v>4023</v>
      </c>
      <c r="E17" s="660" t="s">
        <v>4024</v>
      </c>
      <c r="F17" s="663"/>
      <c r="G17" s="663"/>
      <c r="H17" s="663"/>
      <c r="I17" s="663"/>
      <c r="J17" s="663"/>
      <c r="K17" s="663"/>
      <c r="L17" s="663"/>
      <c r="M17" s="663"/>
      <c r="N17" s="663">
        <v>5</v>
      </c>
      <c r="O17" s="663">
        <v>4421.6000000000004</v>
      </c>
      <c r="P17" s="676"/>
      <c r="Q17" s="664">
        <v>884.32</v>
      </c>
    </row>
    <row r="18" spans="1:17" ht="14.4" customHeight="1" x14ac:dyDescent="0.3">
      <c r="A18" s="659" t="s">
        <v>4013</v>
      </c>
      <c r="B18" s="660" t="s">
        <v>1516</v>
      </c>
      <c r="C18" s="660" t="s">
        <v>3216</v>
      </c>
      <c r="D18" s="660" t="s">
        <v>4025</v>
      </c>
      <c r="E18" s="660" t="s">
        <v>4026</v>
      </c>
      <c r="F18" s="663"/>
      <c r="G18" s="663"/>
      <c r="H18" s="663"/>
      <c r="I18" s="663"/>
      <c r="J18" s="663">
        <v>5</v>
      </c>
      <c r="K18" s="663">
        <v>71640</v>
      </c>
      <c r="L18" s="663"/>
      <c r="M18" s="663">
        <v>14328</v>
      </c>
      <c r="N18" s="663">
        <v>5</v>
      </c>
      <c r="O18" s="663">
        <v>71680</v>
      </c>
      <c r="P18" s="676"/>
      <c r="Q18" s="664">
        <v>14336</v>
      </c>
    </row>
    <row r="19" spans="1:17" ht="14.4" customHeight="1" x14ac:dyDescent="0.3">
      <c r="A19" s="659" t="s">
        <v>4027</v>
      </c>
      <c r="B19" s="660" t="s">
        <v>4028</v>
      </c>
      <c r="C19" s="660" t="s">
        <v>3216</v>
      </c>
      <c r="D19" s="660" t="s">
        <v>4029</v>
      </c>
      <c r="E19" s="660" t="s">
        <v>4030</v>
      </c>
      <c r="F19" s="663"/>
      <c r="G19" s="663"/>
      <c r="H19" s="663"/>
      <c r="I19" s="663"/>
      <c r="J19" s="663">
        <v>2</v>
      </c>
      <c r="K19" s="663">
        <v>1808</v>
      </c>
      <c r="L19" s="663"/>
      <c r="M19" s="663">
        <v>904</v>
      </c>
      <c r="N19" s="663"/>
      <c r="O19" s="663"/>
      <c r="P19" s="676"/>
      <c r="Q19" s="664"/>
    </row>
    <row r="20" spans="1:17" ht="14.4" customHeight="1" x14ac:dyDescent="0.3">
      <c r="A20" s="659" t="s">
        <v>4027</v>
      </c>
      <c r="B20" s="660" t="s">
        <v>4028</v>
      </c>
      <c r="C20" s="660" t="s">
        <v>3216</v>
      </c>
      <c r="D20" s="660" t="s">
        <v>4031</v>
      </c>
      <c r="E20" s="660" t="s">
        <v>4032</v>
      </c>
      <c r="F20" s="663"/>
      <c r="G20" s="663"/>
      <c r="H20" s="663"/>
      <c r="I20" s="663"/>
      <c r="J20" s="663">
        <v>1</v>
      </c>
      <c r="K20" s="663">
        <v>10084</v>
      </c>
      <c r="L20" s="663"/>
      <c r="M20" s="663">
        <v>10084</v>
      </c>
      <c r="N20" s="663"/>
      <c r="O20" s="663"/>
      <c r="P20" s="676"/>
      <c r="Q20" s="664"/>
    </row>
    <row r="21" spans="1:17" ht="14.4" customHeight="1" x14ac:dyDescent="0.3">
      <c r="A21" s="659" t="s">
        <v>4027</v>
      </c>
      <c r="B21" s="660" t="s">
        <v>4028</v>
      </c>
      <c r="C21" s="660" t="s">
        <v>3216</v>
      </c>
      <c r="D21" s="660" t="s">
        <v>4033</v>
      </c>
      <c r="E21" s="660" t="s">
        <v>4034</v>
      </c>
      <c r="F21" s="663"/>
      <c r="G21" s="663"/>
      <c r="H21" s="663"/>
      <c r="I21" s="663"/>
      <c r="J21" s="663">
        <v>4</v>
      </c>
      <c r="K21" s="663">
        <v>4980</v>
      </c>
      <c r="L21" s="663"/>
      <c r="M21" s="663">
        <v>1245</v>
      </c>
      <c r="N21" s="663"/>
      <c r="O21" s="663"/>
      <c r="P21" s="676"/>
      <c r="Q21" s="664"/>
    </row>
    <row r="22" spans="1:17" ht="14.4" customHeight="1" x14ac:dyDescent="0.3">
      <c r="A22" s="659" t="s">
        <v>4027</v>
      </c>
      <c r="B22" s="660" t="s">
        <v>4028</v>
      </c>
      <c r="C22" s="660" t="s">
        <v>3216</v>
      </c>
      <c r="D22" s="660" t="s">
        <v>4035</v>
      </c>
      <c r="E22" s="660" t="s">
        <v>4036</v>
      </c>
      <c r="F22" s="663"/>
      <c r="G22" s="663"/>
      <c r="H22" s="663"/>
      <c r="I22" s="663"/>
      <c r="J22" s="663">
        <v>1</v>
      </c>
      <c r="K22" s="663">
        <v>9337</v>
      </c>
      <c r="L22" s="663"/>
      <c r="M22" s="663">
        <v>9337</v>
      </c>
      <c r="N22" s="663"/>
      <c r="O22" s="663"/>
      <c r="P22" s="676"/>
      <c r="Q22" s="664"/>
    </row>
    <row r="23" spans="1:17" ht="14.4" customHeight="1" x14ac:dyDescent="0.3">
      <c r="A23" s="659" t="s">
        <v>4027</v>
      </c>
      <c r="B23" s="660" t="s">
        <v>4028</v>
      </c>
      <c r="C23" s="660" t="s">
        <v>3216</v>
      </c>
      <c r="D23" s="660" t="s">
        <v>4037</v>
      </c>
      <c r="E23" s="660" t="s">
        <v>4038</v>
      </c>
      <c r="F23" s="663"/>
      <c r="G23" s="663"/>
      <c r="H23" s="663"/>
      <c r="I23" s="663"/>
      <c r="J23" s="663">
        <v>2</v>
      </c>
      <c r="K23" s="663">
        <v>2004</v>
      </c>
      <c r="L23" s="663"/>
      <c r="M23" s="663">
        <v>1002</v>
      </c>
      <c r="N23" s="663"/>
      <c r="O23" s="663"/>
      <c r="P23" s="676"/>
      <c r="Q23" s="664"/>
    </row>
    <row r="24" spans="1:17" ht="14.4" customHeight="1" x14ac:dyDescent="0.3">
      <c r="A24" s="659" t="s">
        <v>4027</v>
      </c>
      <c r="B24" s="660" t="s">
        <v>4028</v>
      </c>
      <c r="C24" s="660" t="s">
        <v>3216</v>
      </c>
      <c r="D24" s="660" t="s">
        <v>4039</v>
      </c>
      <c r="E24" s="660" t="s">
        <v>4040</v>
      </c>
      <c r="F24" s="663"/>
      <c r="G24" s="663"/>
      <c r="H24" s="663"/>
      <c r="I24" s="663"/>
      <c r="J24" s="663">
        <v>4</v>
      </c>
      <c r="K24" s="663">
        <v>8932</v>
      </c>
      <c r="L24" s="663"/>
      <c r="M24" s="663">
        <v>2233</v>
      </c>
      <c r="N24" s="663"/>
      <c r="O24" s="663"/>
      <c r="P24" s="676"/>
      <c r="Q24" s="664"/>
    </row>
    <row r="25" spans="1:17" ht="14.4" customHeight="1" x14ac:dyDescent="0.3">
      <c r="A25" s="659" t="s">
        <v>4027</v>
      </c>
      <c r="B25" s="660" t="s">
        <v>4028</v>
      </c>
      <c r="C25" s="660" t="s">
        <v>3216</v>
      </c>
      <c r="D25" s="660" t="s">
        <v>4041</v>
      </c>
      <c r="E25" s="660" t="s">
        <v>4042</v>
      </c>
      <c r="F25" s="663"/>
      <c r="G25" s="663"/>
      <c r="H25" s="663"/>
      <c r="I25" s="663"/>
      <c r="J25" s="663">
        <v>2</v>
      </c>
      <c r="K25" s="663">
        <v>732</v>
      </c>
      <c r="L25" s="663"/>
      <c r="M25" s="663">
        <v>366</v>
      </c>
      <c r="N25" s="663"/>
      <c r="O25" s="663"/>
      <c r="P25" s="676"/>
      <c r="Q25" s="664"/>
    </row>
    <row r="26" spans="1:17" ht="14.4" customHeight="1" x14ac:dyDescent="0.3">
      <c r="A26" s="659" t="s">
        <v>4027</v>
      </c>
      <c r="B26" s="660" t="s">
        <v>4043</v>
      </c>
      <c r="C26" s="660" t="s">
        <v>3216</v>
      </c>
      <c r="D26" s="660" t="s">
        <v>4044</v>
      </c>
      <c r="E26" s="660" t="s">
        <v>4045</v>
      </c>
      <c r="F26" s="663"/>
      <c r="G26" s="663"/>
      <c r="H26" s="663"/>
      <c r="I26" s="663"/>
      <c r="J26" s="663">
        <v>2</v>
      </c>
      <c r="K26" s="663">
        <v>994</v>
      </c>
      <c r="L26" s="663"/>
      <c r="M26" s="663">
        <v>497</v>
      </c>
      <c r="N26" s="663"/>
      <c r="O26" s="663"/>
      <c r="P26" s="676"/>
      <c r="Q26" s="664"/>
    </row>
    <row r="27" spans="1:17" ht="14.4" customHeight="1" x14ac:dyDescent="0.3">
      <c r="A27" s="659" t="s">
        <v>4027</v>
      </c>
      <c r="B27" s="660" t="s">
        <v>4043</v>
      </c>
      <c r="C27" s="660" t="s">
        <v>3216</v>
      </c>
      <c r="D27" s="660" t="s">
        <v>4046</v>
      </c>
      <c r="E27" s="660" t="s">
        <v>4047</v>
      </c>
      <c r="F27" s="663"/>
      <c r="G27" s="663"/>
      <c r="H27" s="663"/>
      <c r="I27" s="663"/>
      <c r="J27" s="663">
        <v>3</v>
      </c>
      <c r="K27" s="663">
        <v>1050</v>
      </c>
      <c r="L27" s="663"/>
      <c r="M27" s="663">
        <v>350</v>
      </c>
      <c r="N27" s="663"/>
      <c r="O27" s="663"/>
      <c r="P27" s="676"/>
      <c r="Q27" s="664"/>
    </row>
    <row r="28" spans="1:17" ht="14.4" customHeight="1" x14ac:dyDescent="0.3">
      <c r="A28" s="659" t="s">
        <v>4027</v>
      </c>
      <c r="B28" s="660" t="s">
        <v>4043</v>
      </c>
      <c r="C28" s="660" t="s">
        <v>3216</v>
      </c>
      <c r="D28" s="660" t="s">
        <v>4048</v>
      </c>
      <c r="E28" s="660" t="s">
        <v>4049</v>
      </c>
      <c r="F28" s="663">
        <v>227</v>
      </c>
      <c r="G28" s="663">
        <v>14528</v>
      </c>
      <c r="H28" s="663">
        <v>1</v>
      </c>
      <c r="I28" s="663">
        <v>64</v>
      </c>
      <c r="J28" s="663">
        <v>200</v>
      </c>
      <c r="K28" s="663">
        <v>13000</v>
      </c>
      <c r="L28" s="663">
        <v>0.89482378854625555</v>
      </c>
      <c r="M28" s="663">
        <v>65</v>
      </c>
      <c r="N28" s="663">
        <v>251</v>
      </c>
      <c r="O28" s="663">
        <v>16315</v>
      </c>
      <c r="P28" s="676">
        <v>1.1230038546255507</v>
      </c>
      <c r="Q28" s="664">
        <v>65</v>
      </c>
    </row>
    <row r="29" spans="1:17" ht="14.4" customHeight="1" x14ac:dyDescent="0.3">
      <c r="A29" s="659" t="s">
        <v>4027</v>
      </c>
      <c r="B29" s="660" t="s">
        <v>4043</v>
      </c>
      <c r="C29" s="660" t="s">
        <v>3216</v>
      </c>
      <c r="D29" s="660" t="s">
        <v>4050</v>
      </c>
      <c r="E29" s="660" t="s">
        <v>4051</v>
      </c>
      <c r="F29" s="663">
        <v>4</v>
      </c>
      <c r="G29" s="663">
        <v>2356</v>
      </c>
      <c r="H29" s="663">
        <v>1</v>
      </c>
      <c r="I29" s="663">
        <v>589</v>
      </c>
      <c r="J29" s="663">
        <v>9</v>
      </c>
      <c r="K29" s="663">
        <v>5310</v>
      </c>
      <c r="L29" s="663">
        <v>2.2538200339558574</v>
      </c>
      <c r="M29" s="663">
        <v>590</v>
      </c>
      <c r="N29" s="663">
        <v>5</v>
      </c>
      <c r="O29" s="663">
        <v>2954</v>
      </c>
      <c r="P29" s="676">
        <v>1.2538200339558574</v>
      </c>
      <c r="Q29" s="664">
        <v>590.79999999999995</v>
      </c>
    </row>
    <row r="30" spans="1:17" ht="14.4" customHeight="1" x14ac:dyDescent="0.3">
      <c r="A30" s="659" t="s">
        <v>4027</v>
      </c>
      <c r="B30" s="660" t="s">
        <v>4043</v>
      </c>
      <c r="C30" s="660" t="s">
        <v>3216</v>
      </c>
      <c r="D30" s="660" t="s">
        <v>4052</v>
      </c>
      <c r="E30" s="660" t="s">
        <v>4053</v>
      </c>
      <c r="F30" s="663">
        <v>9</v>
      </c>
      <c r="G30" s="663">
        <v>207</v>
      </c>
      <c r="H30" s="663">
        <v>1</v>
      </c>
      <c r="I30" s="663">
        <v>23</v>
      </c>
      <c r="J30" s="663">
        <v>4</v>
      </c>
      <c r="K30" s="663">
        <v>92</v>
      </c>
      <c r="L30" s="663">
        <v>0.44444444444444442</v>
      </c>
      <c r="M30" s="663">
        <v>23</v>
      </c>
      <c r="N30" s="663">
        <v>4</v>
      </c>
      <c r="O30" s="663">
        <v>96</v>
      </c>
      <c r="P30" s="676">
        <v>0.46376811594202899</v>
      </c>
      <c r="Q30" s="664">
        <v>24</v>
      </c>
    </row>
    <row r="31" spans="1:17" ht="14.4" customHeight="1" x14ac:dyDescent="0.3">
      <c r="A31" s="659" t="s">
        <v>4027</v>
      </c>
      <c r="B31" s="660" t="s">
        <v>4043</v>
      </c>
      <c r="C31" s="660" t="s">
        <v>3216</v>
      </c>
      <c r="D31" s="660" t="s">
        <v>4054</v>
      </c>
      <c r="E31" s="660" t="s">
        <v>4055</v>
      </c>
      <c r="F31" s="663">
        <v>3</v>
      </c>
      <c r="G31" s="663">
        <v>162</v>
      </c>
      <c r="H31" s="663">
        <v>1</v>
      </c>
      <c r="I31" s="663">
        <v>54</v>
      </c>
      <c r="J31" s="663">
        <v>3</v>
      </c>
      <c r="K31" s="663">
        <v>162</v>
      </c>
      <c r="L31" s="663">
        <v>1</v>
      </c>
      <c r="M31" s="663">
        <v>54</v>
      </c>
      <c r="N31" s="663">
        <v>7</v>
      </c>
      <c r="O31" s="663">
        <v>378</v>
      </c>
      <c r="P31" s="676">
        <v>2.3333333333333335</v>
      </c>
      <c r="Q31" s="664">
        <v>54</v>
      </c>
    </row>
    <row r="32" spans="1:17" ht="14.4" customHeight="1" x14ac:dyDescent="0.3">
      <c r="A32" s="659" t="s">
        <v>4027</v>
      </c>
      <c r="B32" s="660" t="s">
        <v>4043</v>
      </c>
      <c r="C32" s="660" t="s">
        <v>3216</v>
      </c>
      <c r="D32" s="660" t="s">
        <v>4056</v>
      </c>
      <c r="E32" s="660" t="s">
        <v>4057</v>
      </c>
      <c r="F32" s="663">
        <v>228</v>
      </c>
      <c r="G32" s="663">
        <v>17556</v>
      </c>
      <c r="H32" s="663">
        <v>1</v>
      </c>
      <c r="I32" s="663">
        <v>77</v>
      </c>
      <c r="J32" s="663">
        <v>208</v>
      </c>
      <c r="K32" s="663">
        <v>16016</v>
      </c>
      <c r="L32" s="663">
        <v>0.91228070175438591</v>
      </c>
      <c r="M32" s="663">
        <v>77</v>
      </c>
      <c r="N32" s="663">
        <v>231</v>
      </c>
      <c r="O32" s="663">
        <v>17787</v>
      </c>
      <c r="P32" s="676">
        <v>1.013157894736842</v>
      </c>
      <c r="Q32" s="664">
        <v>77</v>
      </c>
    </row>
    <row r="33" spans="1:17" ht="14.4" customHeight="1" x14ac:dyDescent="0.3">
      <c r="A33" s="659" t="s">
        <v>4027</v>
      </c>
      <c r="B33" s="660" t="s">
        <v>4043</v>
      </c>
      <c r="C33" s="660" t="s">
        <v>3216</v>
      </c>
      <c r="D33" s="660" t="s">
        <v>4058</v>
      </c>
      <c r="E33" s="660" t="s">
        <v>4059</v>
      </c>
      <c r="F33" s="663">
        <v>29</v>
      </c>
      <c r="G33" s="663">
        <v>638</v>
      </c>
      <c r="H33" s="663">
        <v>1</v>
      </c>
      <c r="I33" s="663">
        <v>22</v>
      </c>
      <c r="J33" s="663">
        <v>28</v>
      </c>
      <c r="K33" s="663">
        <v>616</v>
      </c>
      <c r="L33" s="663">
        <v>0.96551724137931039</v>
      </c>
      <c r="M33" s="663">
        <v>22</v>
      </c>
      <c r="N33" s="663">
        <v>26</v>
      </c>
      <c r="O33" s="663">
        <v>592</v>
      </c>
      <c r="P33" s="676">
        <v>0.92789968652037613</v>
      </c>
      <c r="Q33" s="664">
        <v>22.76923076923077</v>
      </c>
    </row>
    <row r="34" spans="1:17" ht="14.4" customHeight="1" x14ac:dyDescent="0.3">
      <c r="A34" s="659" t="s">
        <v>4027</v>
      </c>
      <c r="B34" s="660" t="s">
        <v>4043</v>
      </c>
      <c r="C34" s="660" t="s">
        <v>3216</v>
      </c>
      <c r="D34" s="660" t="s">
        <v>4060</v>
      </c>
      <c r="E34" s="660" t="s">
        <v>4061</v>
      </c>
      <c r="F34" s="663"/>
      <c r="G34" s="663"/>
      <c r="H34" s="663"/>
      <c r="I34" s="663"/>
      <c r="J34" s="663">
        <v>2</v>
      </c>
      <c r="K34" s="663">
        <v>418</v>
      </c>
      <c r="L34" s="663"/>
      <c r="M34" s="663">
        <v>209</v>
      </c>
      <c r="N34" s="663"/>
      <c r="O34" s="663"/>
      <c r="P34" s="676"/>
      <c r="Q34" s="664"/>
    </row>
    <row r="35" spans="1:17" ht="14.4" customHeight="1" x14ac:dyDescent="0.3">
      <c r="A35" s="659" t="s">
        <v>4027</v>
      </c>
      <c r="B35" s="660" t="s">
        <v>4043</v>
      </c>
      <c r="C35" s="660" t="s">
        <v>3216</v>
      </c>
      <c r="D35" s="660" t="s">
        <v>4062</v>
      </c>
      <c r="E35" s="660" t="s">
        <v>4063</v>
      </c>
      <c r="F35" s="663"/>
      <c r="G35" s="663"/>
      <c r="H35" s="663"/>
      <c r="I35" s="663"/>
      <c r="J35" s="663">
        <v>1</v>
      </c>
      <c r="K35" s="663">
        <v>66</v>
      </c>
      <c r="L35" s="663"/>
      <c r="M35" s="663">
        <v>66</v>
      </c>
      <c r="N35" s="663">
        <v>3</v>
      </c>
      <c r="O35" s="663">
        <v>198</v>
      </c>
      <c r="P35" s="676"/>
      <c r="Q35" s="664">
        <v>66</v>
      </c>
    </row>
    <row r="36" spans="1:17" ht="14.4" customHeight="1" x14ac:dyDescent="0.3">
      <c r="A36" s="659" t="s">
        <v>4027</v>
      </c>
      <c r="B36" s="660" t="s">
        <v>4043</v>
      </c>
      <c r="C36" s="660" t="s">
        <v>3216</v>
      </c>
      <c r="D36" s="660" t="s">
        <v>4064</v>
      </c>
      <c r="E36" s="660" t="s">
        <v>4065</v>
      </c>
      <c r="F36" s="663"/>
      <c r="G36" s="663"/>
      <c r="H36" s="663"/>
      <c r="I36" s="663"/>
      <c r="J36" s="663">
        <v>19</v>
      </c>
      <c r="K36" s="663">
        <v>6612</v>
      </c>
      <c r="L36" s="663"/>
      <c r="M36" s="663">
        <v>348</v>
      </c>
      <c r="N36" s="663"/>
      <c r="O36" s="663"/>
      <c r="P36" s="676"/>
      <c r="Q36" s="664"/>
    </row>
    <row r="37" spans="1:17" ht="14.4" customHeight="1" x14ac:dyDescent="0.3">
      <c r="A37" s="659" t="s">
        <v>4027</v>
      </c>
      <c r="B37" s="660" t="s">
        <v>4043</v>
      </c>
      <c r="C37" s="660" t="s">
        <v>3216</v>
      </c>
      <c r="D37" s="660" t="s">
        <v>4066</v>
      </c>
      <c r="E37" s="660" t="s">
        <v>4067</v>
      </c>
      <c r="F37" s="663">
        <v>19</v>
      </c>
      <c r="G37" s="663">
        <v>437</v>
      </c>
      <c r="H37" s="663">
        <v>1</v>
      </c>
      <c r="I37" s="663">
        <v>23</v>
      </c>
      <c r="J37" s="663">
        <v>24</v>
      </c>
      <c r="K37" s="663">
        <v>576</v>
      </c>
      <c r="L37" s="663">
        <v>1.3180778032036613</v>
      </c>
      <c r="M37" s="663">
        <v>24</v>
      </c>
      <c r="N37" s="663">
        <v>22</v>
      </c>
      <c r="O37" s="663">
        <v>528</v>
      </c>
      <c r="P37" s="676">
        <v>1.208237986270023</v>
      </c>
      <c r="Q37" s="664">
        <v>24</v>
      </c>
    </row>
    <row r="38" spans="1:17" ht="14.4" customHeight="1" x14ac:dyDescent="0.3">
      <c r="A38" s="659" t="s">
        <v>4027</v>
      </c>
      <c r="B38" s="660" t="s">
        <v>4043</v>
      </c>
      <c r="C38" s="660" t="s">
        <v>3216</v>
      </c>
      <c r="D38" s="660" t="s">
        <v>4068</v>
      </c>
      <c r="E38" s="660" t="s">
        <v>4069</v>
      </c>
      <c r="F38" s="663">
        <v>9</v>
      </c>
      <c r="G38" s="663">
        <v>1620</v>
      </c>
      <c r="H38" s="663">
        <v>1</v>
      </c>
      <c r="I38" s="663">
        <v>180</v>
      </c>
      <c r="J38" s="663">
        <v>8</v>
      </c>
      <c r="K38" s="663">
        <v>1440</v>
      </c>
      <c r="L38" s="663">
        <v>0.88888888888888884</v>
      </c>
      <c r="M38" s="663">
        <v>180</v>
      </c>
      <c r="N38" s="663">
        <v>2</v>
      </c>
      <c r="O38" s="663">
        <v>360</v>
      </c>
      <c r="P38" s="676">
        <v>0.22222222222222221</v>
      </c>
      <c r="Q38" s="664">
        <v>180</v>
      </c>
    </row>
    <row r="39" spans="1:17" ht="14.4" customHeight="1" x14ac:dyDescent="0.3">
      <c r="A39" s="659" t="s">
        <v>4027</v>
      </c>
      <c r="B39" s="660" t="s">
        <v>4043</v>
      </c>
      <c r="C39" s="660" t="s">
        <v>3216</v>
      </c>
      <c r="D39" s="660" t="s">
        <v>4070</v>
      </c>
      <c r="E39" s="660" t="s">
        <v>4071</v>
      </c>
      <c r="F39" s="663"/>
      <c r="G39" s="663"/>
      <c r="H39" s="663"/>
      <c r="I39" s="663"/>
      <c r="J39" s="663">
        <v>3</v>
      </c>
      <c r="K39" s="663">
        <v>759</v>
      </c>
      <c r="L39" s="663"/>
      <c r="M39" s="663">
        <v>253</v>
      </c>
      <c r="N39" s="663">
        <v>5</v>
      </c>
      <c r="O39" s="663">
        <v>1265</v>
      </c>
      <c r="P39" s="676"/>
      <c r="Q39" s="664">
        <v>253</v>
      </c>
    </row>
    <row r="40" spans="1:17" ht="14.4" customHeight="1" x14ac:dyDescent="0.3">
      <c r="A40" s="659" t="s">
        <v>4027</v>
      </c>
      <c r="B40" s="660" t="s">
        <v>4043</v>
      </c>
      <c r="C40" s="660" t="s">
        <v>3216</v>
      </c>
      <c r="D40" s="660" t="s">
        <v>4072</v>
      </c>
      <c r="E40" s="660" t="s">
        <v>4073</v>
      </c>
      <c r="F40" s="663">
        <v>10</v>
      </c>
      <c r="G40" s="663">
        <v>2160</v>
      </c>
      <c r="H40" s="663">
        <v>1</v>
      </c>
      <c r="I40" s="663">
        <v>216</v>
      </c>
      <c r="J40" s="663">
        <v>11</v>
      </c>
      <c r="K40" s="663">
        <v>2376</v>
      </c>
      <c r="L40" s="663">
        <v>1.1000000000000001</v>
      </c>
      <c r="M40" s="663">
        <v>216</v>
      </c>
      <c r="N40" s="663">
        <v>8</v>
      </c>
      <c r="O40" s="663">
        <v>1728</v>
      </c>
      <c r="P40" s="676">
        <v>0.8</v>
      </c>
      <c r="Q40" s="664">
        <v>216</v>
      </c>
    </row>
    <row r="41" spans="1:17" ht="14.4" customHeight="1" x14ac:dyDescent="0.3">
      <c r="A41" s="659" t="s">
        <v>4027</v>
      </c>
      <c r="B41" s="660" t="s">
        <v>4043</v>
      </c>
      <c r="C41" s="660" t="s">
        <v>3216</v>
      </c>
      <c r="D41" s="660" t="s">
        <v>4074</v>
      </c>
      <c r="E41" s="660" t="s">
        <v>4075</v>
      </c>
      <c r="F41" s="663"/>
      <c r="G41" s="663"/>
      <c r="H41" s="663"/>
      <c r="I41" s="663"/>
      <c r="J41" s="663">
        <v>6</v>
      </c>
      <c r="K41" s="663">
        <v>3540</v>
      </c>
      <c r="L41" s="663"/>
      <c r="M41" s="663">
        <v>590</v>
      </c>
      <c r="N41" s="663"/>
      <c r="O41" s="663"/>
      <c r="P41" s="676"/>
      <c r="Q41" s="664"/>
    </row>
    <row r="42" spans="1:17" ht="14.4" customHeight="1" x14ac:dyDescent="0.3">
      <c r="A42" s="659" t="s">
        <v>4027</v>
      </c>
      <c r="B42" s="660" t="s">
        <v>4043</v>
      </c>
      <c r="C42" s="660" t="s">
        <v>3216</v>
      </c>
      <c r="D42" s="660" t="s">
        <v>4076</v>
      </c>
      <c r="E42" s="660" t="s">
        <v>4077</v>
      </c>
      <c r="F42" s="663"/>
      <c r="G42" s="663"/>
      <c r="H42" s="663"/>
      <c r="I42" s="663"/>
      <c r="J42" s="663"/>
      <c r="K42" s="663"/>
      <c r="L42" s="663"/>
      <c r="M42" s="663"/>
      <c r="N42" s="663">
        <v>5</v>
      </c>
      <c r="O42" s="663">
        <v>2034</v>
      </c>
      <c r="P42" s="676"/>
      <c r="Q42" s="664">
        <v>406.8</v>
      </c>
    </row>
    <row r="43" spans="1:17" ht="14.4" customHeight="1" x14ac:dyDescent="0.3">
      <c r="A43" s="659" t="s">
        <v>4027</v>
      </c>
      <c r="B43" s="660" t="s">
        <v>4043</v>
      </c>
      <c r="C43" s="660" t="s">
        <v>3216</v>
      </c>
      <c r="D43" s="660" t="s">
        <v>4078</v>
      </c>
      <c r="E43" s="660" t="s">
        <v>4079</v>
      </c>
      <c r="F43" s="663"/>
      <c r="G43" s="663"/>
      <c r="H43" s="663"/>
      <c r="I43" s="663"/>
      <c r="J43" s="663"/>
      <c r="K43" s="663"/>
      <c r="L43" s="663"/>
      <c r="M43" s="663"/>
      <c r="N43" s="663">
        <v>5</v>
      </c>
      <c r="O43" s="663">
        <v>2934</v>
      </c>
      <c r="P43" s="676"/>
      <c r="Q43" s="664">
        <v>586.79999999999995</v>
      </c>
    </row>
    <row r="44" spans="1:17" ht="14.4" customHeight="1" x14ac:dyDescent="0.3">
      <c r="A44" s="659" t="s">
        <v>4080</v>
      </c>
      <c r="B44" s="660" t="s">
        <v>4081</v>
      </c>
      <c r="C44" s="660" t="s">
        <v>3216</v>
      </c>
      <c r="D44" s="660" t="s">
        <v>4082</v>
      </c>
      <c r="E44" s="660" t="s">
        <v>4083</v>
      </c>
      <c r="F44" s="663">
        <v>87</v>
      </c>
      <c r="G44" s="663">
        <v>2349</v>
      </c>
      <c r="H44" s="663">
        <v>1</v>
      </c>
      <c r="I44" s="663">
        <v>27</v>
      </c>
      <c r="J44" s="663">
        <v>85</v>
      </c>
      <c r="K44" s="663">
        <v>2295</v>
      </c>
      <c r="L44" s="663">
        <v>0.97701149425287359</v>
      </c>
      <c r="M44" s="663">
        <v>27</v>
      </c>
      <c r="N44" s="663">
        <v>89</v>
      </c>
      <c r="O44" s="663">
        <v>2403</v>
      </c>
      <c r="P44" s="676">
        <v>1.0229885057471264</v>
      </c>
      <c r="Q44" s="664">
        <v>27</v>
      </c>
    </row>
    <row r="45" spans="1:17" ht="14.4" customHeight="1" x14ac:dyDescent="0.3">
      <c r="A45" s="659" t="s">
        <v>4080</v>
      </c>
      <c r="B45" s="660" t="s">
        <v>4081</v>
      </c>
      <c r="C45" s="660" t="s">
        <v>3216</v>
      </c>
      <c r="D45" s="660" t="s">
        <v>4084</v>
      </c>
      <c r="E45" s="660" t="s">
        <v>4085</v>
      </c>
      <c r="F45" s="663">
        <v>10</v>
      </c>
      <c r="G45" s="663">
        <v>540</v>
      </c>
      <c r="H45" s="663">
        <v>1</v>
      </c>
      <c r="I45" s="663">
        <v>54</v>
      </c>
      <c r="J45" s="663">
        <v>10</v>
      </c>
      <c r="K45" s="663">
        <v>540</v>
      </c>
      <c r="L45" s="663">
        <v>1</v>
      </c>
      <c r="M45" s="663">
        <v>54</v>
      </c>
      <c r="N45" s="663">
        <v>7</v>
      </c>
      <c r="O45" s="663">
        <v>378</v>
      </c>
      <c r="P45" s="676">
        <v>0.7</v>
      </c>
      <c r="Q45" s="664">
        <v>54</v>
      </c>
    </row>
    <row r="46" spans="1:17" ht="14.4" customHeight="1" x14ac:dyDescent="0.3">
      <c r="A46" s="659" t="s">
        <v>4080</v>
      </c>
      <c r="B46" s="660" t="s">
        <v>4081</v>
      </c>
      <c r="C46" s="660" t="s">
        <v>3216</v>
      </c>
      <c r="D46" s="660" t="s">
        <v>4086</v>
      </c>
      <c r="E46" s="660" t="s">
        <v>4087</v>
      </c>
      <c r="F46" s="663">
        <v>78</v>
      </c>
      <c r="G46" s="663">
        <v>1872</v>
      </c>
      <c r="H46" s="663">
        <v>1</v>
      </c>
      <c r="I46" s="663">
        <v>24</v>
      </c>
      <c r="J46" s="663">
        <v>77</v>
      </c>
      <c r="K46" s="663">
        <v>1848</v>
      </c>
      <c r="L46" s="663">
        <v>0.98717948717948723</v>
      </c>
      <c r="M46" s="663">
        <v>24</v>
      </c>
      <c r="N46" s="663">
        <v>89</v>
      </c>
      <c r="O46" s="663">
        <v>2136</v>
      </c>
      <c r="P46" s="676">
        <v>1.141025641025641</v>
      </c>
      <c r="Q46" s="664">
        <v>24</v>
      </c>
    </row>
    <row r="47" spans="1:17" ht="14.4" customHeight="1" x14ac:dyDescent="0.3">
      <c r="A47" s="659" t="s">
        <v>4080</v>
      </c>
      <c r="B47" s="660" t="s">
        <v>4081</v>
      </c>
      <c r="C47" s="660" t="s">
        <v>3216</v>
      </c>
      <c r="D47" s="660" t="s">
        <v>4088</v>
      </c>
      <c r="E47" s="660" t="s">
        <v>4089</v>
      </c>
      <c r="F47" s="663">
        <v>89</v>
      </c>
      <c r="G47" s="663">
        <v>2403</v>
      </c>
      <c r="H47" s="663">
        <v>1</v>
      </c>
      <c r="I47" s="663">
        <v>27</v>
      </c>
      <c r="J47" s="663">
        <v>90</v>
      </c>
      <c r="K47" s="663">
        <v>2430</v>
      </c>
      <c r="L47" s="663">
        <v>1.0112359550561798</v>
      </c>
      <c r="M47" s="663">
        <v>27</v>
      </c>
      <c r="N47" s="663">
        <v>103</v>
      </c>
      <c r="O47" s="663">
        <v>2781</v>
      </c>
      <c r="P47" s="676">
        <v>1.1573033707865168</v>
      </c>
      <c r="Q47" s="664">
        <v>27</v>
      </c>
    </row>
    <row r="48" spans="1:17" ht="14.4" customHeight="1" x14ac:dyDescent="0.3">
      <c r="A48" s="659" t="s">
        <v>4080</v>
      </c>
      <c r="B48" s="660" t="s">
        <v>4081</v>
      </c>
      <c r="C48" s="660" t="s">
        <v>3216</v>
      </c>
      <c r="D48" s="660" t="s">
        <v>4090</v>
      </c>
      <c r="E48" s="660" t="s">
        <v>4091</v>
      </c>
      <c r="F48" s="663">
        <v>19</v>
      </c>
      <c r="G48" s="663">
        <v>1064</v>
      </c>
      <c r="H48" s="663">
        <v>1</v>
      </c>
      <c r="I48" s="663">
        <v>56</v>
      </c>
      <c r="J48" s="663">
        <v>9</v>
      </c>
      <c r="K48" s="663">
        <v>504</v>
      </c>
      <c r="L48" s="663">
        <v>0.47368421052631576</v>
      </c>
      <c r="M48" s="663">
        <v>56</v>
      </c>
      <c r="N48" s="663"/>
      <c r="O48" s="663"/>
      <c r="P48" s="676"/>
      <c r="Q48" s="664"/>
    </row>
    <row r="49" spans="1:17" ht="14.4" customHeight="1" x14ac:dyDescent="0.3">
      <c r="A49" s="659" t="s">
        <v>4080</v>
      </c>
      <c r="B49" s="660" t="s">
        <v>4081</v>
      </c>
      <c r="C49" s="660" t="s">
        <v>3216</v>
      </c>
      <c r="D49" s="660" t="s">
        <v>4092</v>
      </c>
      <c r="E49" s="660" t="s">
        <v>4093</v>
      </c>
      <c r="F49" s="663">
        <v>68</v>
      </c>
      <c r="G49" s="663">
        <v>1836</v>
      </c>
      <c r="H49" s="663">
        <v>1</v>
      </c>
      <c r="I49" s="663">
        <v>27</v>
      </c>
      <c r="J49" s="663">
        <v>72</v>
      </c>
      <c r="K49" s="663">
        <v>1944</v>
      </c>
      <c r="L49" s="663">
        <v>1.0588235294117647</v>
      </c>
      <c r="M49" s="663">
        <v>27</v>
      </c>
      <c r="N49" s="663">
        <v>84</v>
      </c>
      <c r="O49" s="663">
        <v>2268</v>
      </c>
      <c r="P49" s="676">
        <v>1.2352941176470589</v>
      </c>
      <c r="Q49" s="664">
        <v>27</v>
      </c>
    </row>
    <row r="50" spans="1:17" ht="14.4" customHeight="1" x14ac:dyDescent="0.3">
      <c r="A50" s="659" t="s">
        <v>4080</v>
      </c>
      <c r="B50" s="660" t="s">
        <v>4081</v>
      </c>
      <c r="C50" s="660" t="s">
        <v>3216</v>
      </c>
      <c r="D50" s="660" t="s">
        <v>4094</v>
      </c>
      <c r="E50" s="660" t="s">
        <v>4095</v>
      </c>
      <c r="F50" s="663">
        <v>97</v>
      </c>
      <c r="G50" s="663">
        <v>2134</v>
      </c>
      <c r="H50" s="663">
        <v>1</v>
      </c>
      <c r="I50" s="663">
        <v>22</v>
      </c>
      <c r="J50" s="663">
        <v>99</v>
      </c>
      <c r="K50" s="663">
        <v>2178</v>
      </c>
      <c r="L50" s="663">
        <v>1.0206185567010309</v>
      </c>
      <c r="M50" s="663">
        <v>22</v>
      </c>
      <c r="N50" s="663">
        <v>104</v>
      </c>
      <c r="O50" s="663">
        <v>2288</v>
      </c>
      <c r="P50" s="676">
        <v>1.0721649484536082</v>
      </c>
      <c r="Q50" s="664">
        <v>22</v>
      </c>
    </row>
    <row r="51" spans="1:17" ht="14.4" customHeight="1" x14ac:dyDescent="0.3">
      <c r="A51" s="659" t="s">
        <v>4080</v>
      </c>
      <c r="B51" s="660" t="s">
        <v>4081</v>
      </c>
      <c r="C51" s="660" t="s">
        <v>3216</v>
      </c>
      <c r="D51" s="660" t="s">
        <v>4096</v>
      </c>
      <c r="E51" s="660" t="s">
        <v>4097</v>
      </c>
      <c r="F51" s="663">
        <v>1</v>
      </c>
      <c r="G51" s="663">
        <v>62</v>
      </c>
      <c r="H51" s="663">
        <v>1</v>
      </c>
      <c r="I51" s="663">
        <v>62</v>
      </c>
      <c r="J51" s="663">
        <v>2</v>
      </c>
      <c r="K51" s="663">
        <v>124</v>
      </c>
      <c r="L51" s="663">
        <v>2</v>
      </c>
      <c r="M51" s="663">
        <v>62</v>
      </c>
      <c r="N51" s="663"/>
      <c r="O51" s="663"/>
      <c r="P51" s="676"/>
      <c r="Q51" s="664"/>
    </row>
    <row r="52" spans="1:17" ht="14.4" customHeight="1" x14ac:dyDescent="0.3">
      <c r="A52" s="659" t="s">
        <v>4080</v>
      </c>
      <c r="B52" s="660" t="s">
        <v>4081</v>
      </c>
      <c r="C52" s="660" t="s">
        <v>3216</v>
      </c>
      <c r="D52" s="660" t="s">
        <v>4098</v>
      </c>
      <c r="E52" s="660" t="s">
        <v>4099</v>
      </c>
      <c r="F52" s="663">
        <v>18</v>
      </c>
      <c r="G52" s="663">
        <v>1098</v>
      </c>
      <c r="H52" s="663">
        <v>1</v>
      </c>
      <c r="I52" s="663">
        <v>61</v>
      </c>
      <c r="J52" s="663">
        <v>9</v>
      </c>
      <c r="K52" s="663">
        <v>549</v>
      </c>
      <c r="L52" s="663">
        <v>0.5</v>
      </c>
      <c r="M52" s="663">
        <v>61</v>
      </c>
      <c r="N52" s="663">
        <v>4</v>
      </c>
      <c r="O52" s="663">
        <v>248</v>
      </c>
      <c r="P52" s="676">
        <v>0.22586520947176686</v>
      </c>
      <c r="Q52" s="664">
        <v>62</v>
      </c>
    </row>
    <row r="53" spans="1:17" ht="14.4" customHeight="1" x14ac:dyDescent="0.3">
      <c r="A53" s="659" t="s">
        <v>4080</v>
      </c>
      <c r="B53" s="660" t="s">
        <v>4081</v>
      </c>
      <c r="C53" s="660" t="s">
        <v>3216</v>
      </c>
      <c r="D53" s="660" t="s">
        <v>4100</v>
      </c>
      <c r="E53" s="660" t="s">
        <v>4101</v>
      </c>
      <c r="F53" s="663">
        <v>1</v>
      </c>
      <c r="G53" s="663">
        <v>394</v>
      </c>
      <c r="H53" s="663">
        <v>1</v>
      </c>
      <c r="I53" s="663">
        <v>394</v>
      </c>
      <c r="J53" s="663"/>
      <c r="K53" s="663"/>
      <c r="L53" s="663"/>
      <c r="M53" s="663"/>
      <c r="N53" s="663"/>
      <c r="O53" s="663"/>
      <c r="P53" s="676"/>
      <c r="Q53" s="664"/>
    </row>
    <row r="54" spans="1:17" ht="14.4" customHeight="1" x14ac:dyDescent="0.3">
      <c r="A54" s="659" t="s">
        <v>4080</v>
      </c>
      <c r="B54" s="660" t="s">
        <v>4081</v>
      </c>
      <c r="C54" s="660" t="s">
        <v>3216</v>
      </c>
      <c r="D54" s="660" t="s">
        <v>4102</v>
      </c>
      <c r="E54" s="660" t="s">
        <v>4103</v>
      </c>
      <c r="F54" s="663">
        <v>6</v>
      </c>
      <c r="G54" s="663">
        <v>5922</v>
      </c>
      <c r="H54" s="663">
        <v>1</v>
      </c>
      <c r="I54" s="663">
        <v>987</v>
      </c>
      <c r="J54" s="663">
        <v>13</v>
      </c>
      <c r="K54" s="663">
        <v>12831</v>
      </c>
      <c r="L54" s="663">
        <v>2.1666666666666665</v>
      </c>
      <c r="M54" s="663">
        <v>987</v>
      </c>
      <c r="N54" s="663">
        <v>9</v>
      </c>
      <c r="O54" s="663">
        <v>8883</v>
      </c>
      <c r="P54" s="676">
        <v>1.5</v>
      </c>
      <c r="Q54" s="664">
        <v>987</v>
      </c>
    </row>
    <row r="55" spans="1:17" ht="14.4" customHeight="1" x14ac:dyDescent="0.3">
      <c r="A55" s="659" t="s">
        <v>4080</v>
      </c>
      <c r="B55" s="660" t="s">
        <v>4081</v>
      </c>
      <c r="C55" s="660" t="s">
        <v>3216</v>
      </c>
      <c r="D55" s="660" t="s">
        <v>4104</v>
      </c>
      <c r="E55" s="660" t="s">
        <v>4105</v>
      </c>
      <c r="F55" s="663"/>
      <c r="G55" s="663"/>
      <c r="H55" s="663"/>
      <c r="I55" s="663"/>
      <c r="J55" s="663">
        <v>2</v>
      </c>
      <c r="K55" s="663">
        <v>126</v>
      </c>
      <c r="L55" s="663"/>
      <c r="M55" s="663">
        <v>63</v>
      </c>
      <c r="N55" s="663">
        <v>1</v>
      </c>
      <c r="O55" s="663">
        <v>63</v>
      </c>
      <c r="P55" s="676"/>
      <c r="Q55" s="664">
        <v>63</v>
      </c>
    </row>
    <row r="56" spans="1:17" ht="14.4" customHeight="1" x14ac:dyDescent="0.3">
      <c r="A56" s="659" t="s">
        <v>4080</v>
      </c>
      <c r="B56" s="660" t="s">
        <v>4081</v>
      </c>
      <c r="C56" s="660" t="s">
        <v>3216</v>
      </c>
      <c r="D56" s="660" t="s">
        <v>4106</v>
      </c>
      <c r="E56" s="660" t="s">
        <v>4107</v>
      </c>
      <c r="F56" s="663">
        <v>13</v>
      </c>
      <c r="G56" s="663">
        <v>221</v>
      </c>
      <c r="H56" s="663">
        <v>1</v>
      </c>
      <c r="I56" s="663">
        <v>17</v>
      </c>
      <c r="J56" s="663">
        <v>14</v>
      </c>
      <c r="K56" s="663">
        <v>238</v>
      </c>
      <c r="L56" s="663">
        <v>1.0769230769230769</v>
      </c>
      <c r="M56" s="663">
        <v>17</v>
      </c>
      <c r="N56" s="663">
        <v>24</v>
      </c>
      <c r="O56" s="663">
        <v>408</v>
      </c>
      <c r="P56" s="676">
        <v>1.8461538461538463</v>
      </c>
      <c r="Q56" s="664">
        <v>17</v>
      </c>
    </row>
    <row r="57" spans="1:17" ht="14.4" customHeight="1" x14ac:dyDescent="0.3">
      <c r="A57" s="659" t="s">
        <v>4080</v>
      </c>
      <c r="B57" s="660" t="s">
        <v>4081</v>
      </c>
      <c r="C57" s="660" t="s">
        <v>3216</v>
      </c>
      <c r="D57" s="660" t="s">
        <v>4108</v>
      </c>
      <c r="E57" s="660" t="s">
        <v>4109</v>
      </c>
      <c r="F57" s="663"/>
      <c r="G57" s="663"/>
      <c r="H57" s="663"/>
      <c r="I57" s="663"/>
      <c r="J57" s="663"/>
      <c r="K57" s="663"/>
      <c r="L57" s="663"/>
      <c r="M57" s="663"/>
      <c r="N57" s="663">
        <v>1</v>
      </c>
      <c r="O57" s="663">
        <v>47</v>
      </c>
      <c r="P57" s="676"/>
      <c r="Q57" s="664">
        <v>47</v>
      </c>
    </row>
    <row r="58" spans="1:17" ht="14.4" customHeight="1" x14ac:dyDescent="0.3">
      <c r="A58" s="659" t="s">
        <v>4080</v>
      </c>
      <c r="B58" s="660" t="s">
        <v>4081</v>
      </c>
      <c r="C58" s="660" t="s">
        <v>3216</v>
      </c>
      <c r="D58" s="660" t="s">
        <v>4110</v>
      </c>
      <c r="E58" s="660" t="s">
        <v>4111</v>
      </c>
      <c r="F58" s="663">
        <v>2</v>
      </c>
      <c r="G58" s="663">
        <v>120</v>
      </c>
      <c r="H58" s="663">
        <v>1</v>
      </c>
      <c r="I58" s="663">
        <v>60</v>
      </c>
      <c r="J58" s="663">
        <v>1</v>
      </c>
      <c r="K58" s="663">
        <v>60</v>
      </c>
      <c r="L58" s="663">
        <v>0.5</v>
      </c>
      <c r="M58" s="663">
        <v>60</v>
      </c>
      <c r="N58" s="663"/>
      <c r="O58" s="663"/>
      <c r="P58" s="676"/>
      <c r="Q58" s="664"/>
    </row>
    <row r="59" spans="1:17" ht="14.4" customHeight="1" x14ac:dyDescent="0.3">
      <c r="A59" s="659" t="s">
        <v>4080</v>
      </c>
      <c r="B59" s="660" t="s">
        <v>4081</v>
      </c>
      <c r="C59" s="660" t="s">
        <v>3216</v>
      </c>
      <c r="D59" s="660" t="s">
        <v>4112</v>
      </c>
      <c r="E59" s="660" t="s">
        <v>4113</v>
      </c>
      <c r="F59" s="663">
        <v>6</v>
      </c>
      <c r="G59" s="663">
        <v>114</v>
      </c>
      <c r="H59" s="663">
        <v>1</v>
      </c>
      <c r="I59" s="663">
        <v>19</v>
      </c>
      <c r="J59" s="663">
        <v>1</v>
      </c>
      <c r="K59" s="663">
        <v>19</v>
      </c>
      <c r="L59" s="663">
        <v>0.16666666666666666</v>
      </c>
      <c r="M59" s="663">
        <v>19</v>
      </c>
      <c r="N59" s="663"/>
      <c r="O59" s="663"/>
      <c r="P59" s="676"/>
      <c r="Q59" s="664"/>
    </row>
    <row r="60" spans="1:17" ht="14.4" customHeight="1" x14ac:dyDescent="0.3">
      <c r="A60" s="659" t="s">
        <v>4080</v>
      </c>
      <c r="B60" s="660" t="s">
        <v>4081</v>
      </c>
      <c r="C60" s="660" t="s">
        <v>3216</v>
      </c>
      <c r="D60" s="660" t="s">
        <v>4114</v>
      </c>
      <c r="E60" s="660" t="s">
        <v>4115</v>
      </c>
      <c r="F60" s="663">
        <v>2</v>
      </c>
      <c r="G60" s="663">
        <v>922</v>
      </c>
      <c r="H60" s="663">
        <v>1</v>
      </c>
      <c r="I60" s="663">
        <v>461</v>
      </c>
      <c r="J60" s="663">
        <v>2</v>
      </c>
      <c r="K60" s="663">
        <v>922</v>
      </c>
      <c r="L60" s="663">
        <v>1</v>
      </c>
      <c r="M60" s="663">
        <v>461</v>
      </c>
      <c r="N60" s="663"/>
      <c r="O60" s="663"/>
      <c r="P60" s="676"/>
      <c r="Q60" s="664"/>
    </row>
    <row r="61" spans="1:17" ht="14.4" customHeight="1" x14ac:dyDescent="0.3">
      <c r="A61" s="659" t="s">
        <v>4080</v>
      </c>
      <c r="B61" s="660" t="s">
        <v>4081</v>
      </c>
      <c r="C61" s="660" t="s">
        <v>3216</v>
      </c>
      <c r="D61" s="660" t="s">
        <v>4116</v>
      </c>
      <c r="E61" s="660" t="s">
        <v>4117</v>
      </c>
      <c r="F61" s="663"/>
      <c r="G61" s="663"/>
      <c r="H61" s="663"/>
      <c r="I61" s="663"/>
      <c r="J61" s="663">
        <v>1</v>
      </c>
      <c r="K61" s="663">
        <v>312</v>
      </c>
      <c r="L61" s="663"/>
      <c r="M61" s="663">
        <v>312</v>
      </c>
      <c r="N61" s="663"/>
      <c r="O61" s="663"/>
      <c r="P61" s="676"/>
      <c r="Q61" s="664"/>
    </row>
    <row r="62" spans="1:17" ht="14.4" customHeight="1" x14ac:dyDescent="0.3">
      <c r="A62" s="659" t="s">
        <v>4080</v>
      </c>
      <c r="B62" s="660" t="s">
        <v>4081</v>
      </c>
      <c r="C62" s="660" t="s">
        <v>3216</v>
      </c>
      <c r="D62" s="660" t="s">
        <v>4118</v>
      </c>
      <c r="E62" s="660" t="s">
        <v>4119</v>
      </c>
      <c r="F62" s="663">
        <v>1</v>
      </c>
      <c r="G62" s="663">
        <v>850</v>
      </c>
      <c r="H62" s="663">
        <v>1</v>
      </c>
      <c r="I62" s="663">
        <v>850</v>
      </c>
      <c r="J62" s="663">
        <v>3</v>
      </c>
      <c r="K62" s="663">
        <v>2553</v>
      </c>
      <c r="L62" s="663">
        <v>3.0035294117647058</v>
      </c>
      <c r="M62" s="663">
        <v>851</v>
      </c>
      <c r="N62" s="663">
        <v>3</v>
      </c>
      <c r="O62" s="663">
        <v>2555</v>
      </c>
      <c r="P62" s="676">
        <v>3.0058823529411764</v>
      </c>
      <c r="Q62" s="664">
        <v>851.66666666666663</v>
      </c>
    </row>
    <row r="63" spans="1:17" ht="14.4" customHeight="1" x14ac:dyDescent="0.3">
      <c r="A63" s="659" t="s">
        <v>4080</v>
      </c>
      <c r="B63" s="660" t="s">
        <v>4081</v>
      </c>
      <c r="C63" s="660" t="s">
        <v>3216</v>
      </c>
      <c r="D63" s="660" t="s">
        <v>4120</v>
      </c>
      <c r="E63" s="660" t="s">
        <v>4121</v>
      </c>
      <c r="F63" s="663"/>
      <c r="G63" s="663"/>
      <c r="H63" s="663"/>
      <c r="I63" s="663"/>
      <c r="J63" s="663">
        <v>1</v>
      </c>
      <c r="K63" s="663">
        <v>166</v>
      </c>
      <c r="L63" s="663"/>
      <c r="M63" s="663">
        <v>166</v>
      </c>
      <c r="N63" s="663"/>
      <c r="O63" s="663"/>
      <c r="P63" s="676"/>
      <c r="Q63" s="664"/>
    </row>
    <row r="64" spans="1:17" ht="14.4" customHeight="1" x14ac:dyDescent="0.3">
      <c r="A64" s="659" t="s">
        <v>4080</v>
      </c>
      <c r="B64" s="660" t="s">
        <v>4081</v>
      </c>
      <c r="C64" s="660" t="s">
        <v>3216</v>
      </c>
      <c r="D64" s="660" t="s">
        <v>4122</v>
      </c>
      <c r="E64" s="660" t="s">
        <v>4123</v>
      </c>
      <c r="F64" s="663">
        <v>1</v>
      </c>
      <c r="G64" s="663">
        <v>165</v>
      </c>
      <c r="H64" s="663">
        <v>1</v>
      </c>
      <c r="I64" s="663">
        <v>165</v>
      </c>
      <c r="J64" s="663"/>
      <c r="K64" s="663"/>
      <c r="L64" s="663"/>
      <c r="M64" s="663"/>
      <c r="N64" s="663"/>
      <c r="O64" s="663"/>
      <c r="P64" s="676"/>
      <c r="Q64" s="664"/>
    </row>
    <row r="65" spans="1:17" ht="14.4" customHeight="1" x14ac:dyDescent="0.3">
      <c r="A65" s="659" t="s">
        <v>4080</v>
      </c>
      <c r="B65" s="660" t="s">
        <v>4081</v>
      </c>
      <c r="C65" s="660" t="s">
        <v>3216</v>
      </c>
      <c r="D65" s="660" t="s">
        <v>4124</v>
      </c>
      <c r="E65" s="660" t="s">
        <v>4125</v>
      </c>
      <c r="F65" s="663"/>
      <c r="G65" s="663"/>
      <c r="H65" s="663"/>
      <c r="I65" s="663"/>
      <c r="J65" s="663">
        <v>1</v>
      </c>
      <c r="K65" s="663">
        <v>308</v>
      </c>
      <c r="L65" s="663"/>
      <c r="M65" s="663">
        <v>308</v>
      </c>
      <c r="N65" s="663">
        <v>1</v>
      </c>
      <c r="O65" s="663">
        <v>309</v>
      </c>
      <c r="P65" s="676"/>
      <c r="Q65" s="664">
        <v>309</v>
      </c>
    </row>
    <row r="66" spans="1:17" ht="14.4" customHeight="1" x14ac:dyDescent="0.3">
      <c r="A66" s="659" t="s">
        <v>4080</v>
      </c>
      <c r="B66" s="660" t="s">
        <v>4081</v>
      </c>
      <c r="C66" s="660" t="s">
        <v>3216</v>
      </c>
      <c r="D66" s="660" t="s">
        <v>4126</v>
      </c>
      <c r="E66" s="660" t="s">
        <v>4127</v>
      </c>
      <c r="F66" s="663"/>
      <c r="G66" s="663"/>
      <c r="H66" s="663"/>
      <c r="I66" s="663"/>
      <c r="J66" s="663"/>
      <c r="K66" s="663"/>
      <c r="L66" s="663"/>
      <c r="M66" s="663"/>
      <c r="N66" s="663">
        <v>1</v>
      </c>
      <c r="O66" s="663">
        <v>783</v>
      </c>
      <c r="P66" s="676"/>
      <c r="Q66" s="664">
        <v>783</v>
      </c>
    </row>
    <row r="67" spans="1:17" ht="14.4" customHeight="1" x14ac:dyDescent="0.3">
      <c r="A67" s="659" t="s">
        <v>4080</v>
      </c>
      <c r="B67" s="660" t="s">
        <v>4081</v>
      </c>
      <c r="C67" s="660" t="s">
        <v>3216</v>
      </c>
      <c r="D67" s="660" t="s">
        <v>4128</v>
      </c>
      <c r="E67" s="660" t="s">
        <v>4129</v>
      </c>
      <c r="F67" s="663"/>
      <c r="G67" s="663"/>
      <c r="H67" s="663"/>
      <c r="I67" s="663"/>
      <c r="J67" s="663">
        <v>1</v>
      </c>
      <c r="K67" s="663">
        <v>186</v>
      </c>
      <c r="L67" s="663"/>
      <c r="M67" s="663">
        <v>186</v>
      </c>
      <c r="N67" s="663"/>
      <c r="O67" s="663"/>
      <c r="P67" s="676"/>
      <c r="Q67" s="664"/>
    </row>
    <row r="68" spans="1:17" ht="14.4" customHeight="1" x14ac:dyDescent="0.3">
      <c r="A68" s="659" t="s">
        <v>4080</v>
      </c>
      <c r="B68" s="660" t="s">
        <v>4081</v>
      </c>
      <c r="C68" s="660" t="s">
        <v>3216</v>
      </c>
      <c r="D68" s="660" t="s">
        <v>4130</v>
      </c>
      <c r="E68" s="660" t="s">
        <v>4131</v>
      </c>
      <c r="F68" s="663">
        <v>3</v>
      </c>
      <c r="G68" s="663">
        <v>678</v>
      </c>
      <c r="H68" s="663">
        <v>1</v>
      </c>
      <c r="I68" s="663">
        <v>226</v>
      </c>
      <c r="J68" s="663"/>
      <c r="K68" s="663"/>
      <c r="L68" s="663"/>
      <c r="M68" s="663"/>
      <c r="N68" s="663"/>
      <c r="O68" s="663"/>
      <c r="P68" s="676"/>
      <c r="Q68" s="664"/>
    </row>
    <row r="69" spans="1:17" ht="14.4" customHeight="1" x14ac:dyDescent="0.3">
      <c r="A69" s="659" t="s">
        <v>4080</v>
      </c>
      <c r="B69" s="660" t="s">
        <v>4081</v>
      </c>
      <c r="C69" s="660" t="s">
        <v>3216</v>
      </c>
      <c r="D69" s="660" t="s">
        <v>4132</v>
      </c>
      <c r="E69" s="660" t="s">
        <v>4133</v>
      </c>
      <c r="F69" s="663">
        <v>1</v>
      </c>
      <c r="G69" s="663">
        <v>559</v>
      </c>
      <c r="H69" s="663">
        <v>1</v>
      </c>
      <c r="I69" s="663">
        <v>559</v>
      </c>
      <c r="J69" s="663">
        <v>1</v>
      </c>
      <c r="K69" s="663">
        <v>560</v>
      </c>
      <c r="L69" s="663">
        <v>1.0017889087656529</v>
      </c>
      <c r="M69" s="663">
        <v>560</v>
      </c>
      <c r="N69" s="663"/>
      <c r="O69" s="663"/>
      <c r="P69" s="676"/>
      <c r="Q69" s="664"/>
    </row>
    <row r="70" spans="1:17" ht="14.4" customHeight="1" x14ac:dyDescent="0.3">
      <c r="A70" s="659" t="s">
        <v>4080</v>
      </c>
      <c r="B70" s="660" t="s">
        <v>4081</v>
      </c>
      <c r="C70" s="660" t="s">
        <v>3216</v>
      </c>
      <c r="D70" s="660" t="s">
        <v>4134</v>
      </c>
      <c r="E70" s="660" t="s">
        <v>4135</v>
      </c>
      <c r="F70" s="663">
        <v>1</v>
      </c>
      <c r="G70" s="663">
        <v>130</v>
      </c>
      <c r="H70" s="663">
        <v>1</v>
      </c>
      <c r="I70" s="663">
        <v>130</v>
      </c>
      <c r="J70" s="663"/>
      <c r="K70" s="663"/>
      <c r="L70" s="663"/>
      <c r="M70" s="663"/>
      <c r="N70" s="663">
        <v>1</v>
      </c>
      <c r="O70" s="663">
        <v>132</v>
      </c>
      <c r="P70" s="676">
        <v>1.0153846153846153</v>
      </c>
      <c r="Q70" s="664">
        <v>132</v>
      </c>
    </row>
    <row r="71" spans="1:17" ht="14.4" customHeight="1" x14ac:dyDescent="0.3">
      <c r="A71" s="659" t="s">
        <v>4080</v>
      </c>
      <c r="B71" s="660" t="s">
        <v>4081</v>
      </c>
      <c r="C71" s="660" t="s">
        <v>3216</v>
      </c>
      <c r="D71" s="660" t="s">
        <v>4136</v>
      </c>
      <c r="E71" s="660" t="s">
        <v>4137</v>
      </c>
      <c r="F71" s="663">
        <v>3</v>
      </c>
      <c r="G71" s="663">
        <v>2814</v>
      </c>
      <c r="H71" s="663">
        <v>1</v>
      </c>
      <c r="I71" s="663">
        <v>938</v>
      </c>
      <c r="J71" s="663"/>
      <c r="K71" s="663"/>
      <c r="L71" s="663"/>
      <c r="M71" s="663"/>
      <c r="N71" s="663">
        <v>1</v>
      </c>
      <c r="O71" s="663">
        <v>940</v>
      </c>
      <c r="P71" s="676">
        <v>0.33404406538734899</v>
      </c>
      <c r="Q71" s="664">
        <v>940</v>
      </c>
    </row>
    <row r="72" spans="1:17" ht="14.4" customHeight="1" x14ac:dyDescent="0.3">
      <c r="A72" s="659" t="s">
        <v>4080</v>
      </c>
      <c r="B72" s="660" t="s">
        <v>4081</v>
      </c>
      <c r="C72" s="660" t="s">
        <v>3216</v>
      </c>
      <c r="D72" s="660" t="s">
        <v>4138</v>
      </c>
      <c r="E72" s="660" t="s">
        <v>4139</v>
      </c>
      <c r="F72" s="663">
        <v>112</v>
      </c>
      <c r="G72" s="663">
        <v>3248</v>
      </c>
      <c r="H72" s="663">
        <v>1</v>
      </c>
      <c r="I72" s="663">
        <v>29</v>
      </c>
      <c r="J72" s="663">
        <v>105</v>
      </c>
      <c r="K72" s="663">
        <v>3045</v>
      </c>
      <c r="L72" s="663">
        <v>0.9375</v>
      </c>
      <c r="M72" s="663">
        <v>29</v>
      </c>
      <c r="N72" s="663">
        <v>104</v>
      </c>
      <c r="O72" s="663">
        <v>3099</v>
      </c>
      <c r="P72" s="676">
        <v>0.95412561576354682</v>
      </c>
      <c r="Q72" s="664">
        <v>29.798076923076923</v>
      </c>
    </row>
    <row r="73" spans="1:17" ht="14.4" customHeight="1" x14ac:dyDescent="0.3">
      <c r="A73" s="659" t="s">
        <v>4080</v>
      </c>
      <c r="B73" s="660" t="s">
        <v>4081</v>
      </c>
      <c r="C73" s="660" t="s">
        <v>3216</v>
      </c>
      <c r="D73" s="660" t="s">
        <v>4140</v>
      </c>
      <c r="E73" s="660" t="s">
        <v>4141</v>
      </c>
      <c r="F73" s="663">
        <v>2</v>
      </c>
      <c r="G73" s="663">
        <v>100</v>
      </c>
      <c r="H73" s="663">
        <v>1</v>
      </c>
      <c r="I73" s="663">
        <v>50</v>
      </c>
      <c r="J73" s="663">
        <v>1</v>
      </c>
      <c r="K73" s="663">
        <v>50</v>
      </c>
      <c r="L73" s="663">
        <v>0.5</v>
      </c>
      <c r="M73" s="663">
        <v>50</v>
      </c>
      <c r="N73" s="663"/>
      <c r="O73" s="663"/>
      <c r="P73" s="676"/>
      <c r="Q73" s="664"/>
    </row>
    <row r="74" spans="1:17" ht="14.4" customHeight="1" x14ac:dyDescent="0.3">
      <c r="A74" s="659" t="s">
        <v>4080</v>
      </c>
      <c r="B74" s="660" t="s">
        <v>4081</v>
      </c>
      <c r="C74" s="660" t="s">
        <v>3216</v>
      </c>
      <c r="D74" s="660" t="s">
        <v>4142</v>
      </c>
      <c r="E74" s="660" t="s">
        <v>4143</v>
      </c>
      <c r="F74" s="663">
        <v>9</v>
      </c>
      <c r="G74" s="663">
        <v>108</v>
      </c>
      <c r="H74" s="663">
        <v>1</v>
      </c>
      <c r="I74" s="663">
        <v>12</v>
      </c>
      <c r="J74" s="663">
        <v>9</v>
      </c>
      <c r="K74" s="663">
        <v>108</v>
      </c>
      <c r="L74" s="663">
        <v>1</v>
      </c>
      <c r="M74" s="663">
        <v>12</v>
      </c>
      <c r="N74" s="663">
        <v>4</v>
      </c>
      <c r="O74" s="663">
        <v>48</v>
      </c>
      <c r="P74" s="676">
        <v>0.44444444444444442</v>
      </c>
      <c r="Q74" s="664">
        <v>12</v>
      </c>
    </row>
    <row r="75" spans="1:17" ht="14.4" customHeight="1" x14ac:dyDescent="0.3">
      <c r="A75" s="659" t="s">
        <v>4080</v>
      </c>
      <c r="B75" s="660" t="s">
        <v>4081</v>
      </c>
      <c r="C75" s="660" t="s">
        <v>3216</v>
      </c>
      <c r="D75" s="660" t="s">
        <v>4144</v>
      </c>
      <c r="E75" s="660" t="s">
        <v>4145</v>
      </c>
      <c r="F75" s="663">
        <v>3</v>
      </c>
      <c r="G75" s="663">
        <v>540</v>
      </c>
      <c r="H75" s="663">
        <v>1</v>
      </c>
      <c r="I75" s="663">
        <v>180</v>
      </c>
      <c r="J75" s="663">
        <v>1</v>
      </c>
      <c r="K75" s="663">
        <v>181</v>
      </c>
      <c r="L75" s="663">
        <v>0.3351851851851852</v>
      </c>
      <c r="M75" s="663">
        <v>181</v>
      </c>
      <c r="N75" s="663">
        <v>2</v>
      </c>
      <c r="O75" s="663">
        <v>364</v>
      </c>
      <c r="P75" s="676">
        <v>0.67407407407407405</v>
      </c>
      <c r="Q75" s="664">
        <v>182</v>
      </c>
    </row>
    <row r="76" spans="1:17" ht="14.4" customHeight="1" x14ac:dyDescent="0.3">
      <c r="A76" s="659" t="s">
        <v>4080</v>
      </c>
      <c r="B76" s="660" t="s">
        <v>4081</v>
      </c>
      <c r="C76" s="660" t="s">
        <v>3216</v>
      </c>
      <c r="D76" s="660" t="s">
        <v>4146</v>
      </c>
      <c r="E76" s="660" t="s">
        <v>4147</v>
      </c>
      <c r="F76" s="663">
        <v>20</v>
      </c>
      <c r="G76" s="663">
        <v>1420</v>
      </c>
      <c r="H76" s="663">
        <v>1</v>
      </c>
      <c r="I76" s="663">
        <v>71</v>
      </c>
      <c r="J76" s="663">
        <v>12</v>
      </c>
      <c r="K76" s="663">
        <v>852</v>
      </c>
      <c r="L76" s="663">
        <v>0.6</v>
      </c>
      <c r="M76" s="663">
        <v>71</v>
      </c>
      <c r="N76" s="663"/>
      <c r="O76" s="663"/>
      <c r="P76" s="676"/>
      <c r="Q76" s="664"/>
    </row>
    <row r="77" spans="1:17" ht="14.4" customHeight="1" x14ac:dyDescent="0.3">
      <c r="A77" s="659" t="s">
        <v>4080</v>
      </c>
      <c r="B77" s="660" t="s">
        <v>4081</v>
      </c>
      <c r="C77" s="660" t="s">
        <v>3216</v>
      </c>
      <c r="D77" s="660" t="s">
        <v>4148</v>
      </c>
      <c r="E77" s="660" t="s">
        <v>4149</v>
      </c>
      <c r="F77" s="663">
        <v>2</v>
      </c>
      <c r="G77" s="663">
        <v>362</v>
      </c>
      <c r="H77" s="663">
        <v>1</v>
      </c>
      <c r="I77" s="663">
        <v>181</v>
      </c>
      <c r="J77" s="663"/>
      <c r="K77" s="663"/>
      <c r="L77" s="663"/>
      <c r="M77" s="663"/>
      <c r="N77" s="663"/>
      <c r="O77" s="663"/>
      <c r="P77" s="676"/>
      <c r="Q77" s="664"/>
    </row>
    <row r="78" spans="1:17" ht="14.4" customHeight="1" x14ac:dyDescent="0.3">
      <c r="A78" s="659" t="s">
        <v>4080</v>
      </c>
      <c r="B78" s="660" t="s">
        <v>4081</v>
      </c>
      <c r="C78" s="660" t="s">
        <v>3216</v>
      </c>
      <c r="D78" s="660" t="s">
        <v>4033</v>
      </c>
      <c r="E78" s="660" t="s">
        <v>4034</v>
      </c>
      <c r="F78" s="663"/>
      <c r="G78" s="663"/>
      <c r="H78" s="663"/>
      <c r="I78" s="663"/>
      <c r="J78" s="663"/>
      <c r="K78" s="663"/>
      <c r="L78" s="663"/>
      <c r="M78" s="663"/>
      <c r="N78" s="663">
        <v>1</v>
      </c>
      <c r="O78" s="663">
        <v>1245</v>
      </c>
      <c r="P78" s="676"/>
      <c r="Q78" s="664">
        <v>1245</v>
      </c>
    </row>
    <row r="79" spans="1:17" ht="14.4" customHeight="1" x14ac:dyDescent="0.3">
      <c r="A79" s="659" t="s">
        <v>4080</v>
      </c>
      <c r="B79" s="660" t="s">
        <v>4081</v>
      </c>
      <c r="C79" s="660" t="s">
        <v>3216</v>
      </c>
      <c r="D79" s="660" t="s">
        <v>4150</v>
      </c>
      <c r="E79" s="660" t="s">
        <v>4151</v>
      </c>
      <c r="F79" s="663">
        <v>21</v>
      </c>
      <c r="G79" s="663">
        <v>3087</v>
      </c>
      <c r="H79" s="663">
        <v>1</v>
      </c>
      <c r="I79" s="663">
        <v>147</v>
      </c>
      <c r="J79" s="663">
        <v>69</v>
      </c>
      <c r="K79" s="663">
        <v>10143</v>
      </c>
      <c r="L79" s="663">
        <v>3.2857142857142856</v>
      </c>
      <c r="M79" s="663">
        <v>147</v>
      </c>
      <c r="N79" s="663">
        <v>98</v>
      </c>
      <c r="O79" s="663">
        <v>14488</v>
      </c>
      <c r="P79" s="676">
        <v>4.6932296728215093</v>
      </c>
      <c r="Q79" s="664">
        <v>147.83673469387756</v>
      </c>
    </row>
    <row r="80" spans="1:17" ht="14.4" customHeight="1" x14ac:dyDescent="0.3">
      <c r="A80" s="659" t="s">
        <v>4080</v>
      </c>
      <c r="B80" s="660" t="s">
        <v>4081</v>
      </c>
      <c r="C80" s="660" t="s">
        <v>3216</v>
      </c>
      <c r="D80" s="660" t="s">
        <v>4152</v>
      </c>
      <c r="E80" s="660" t="s">
        <v>4153</v>
      </c>
      <c r="F80" s="663">
        <v>129</v>
      </c>
      <c r="G80" s="663">
        <v>3741</v>
      </c>
      <c r="H80" s="663">
        <v>1</v>
      </c>
      <c r="I80" s="663">
        <v>29</v>
      </c>
      <c r="J80" s="663">
        <v>113</v>
      </c>
      <c r="K80" s="663">
        <v>3277</v>
      </c>
      <c r="L80" s="663">
        <v>0.87596899224806202</v>
      </c>
      <c r="M80" s="663">
        <v>29</v>
      </c>
      <c r="N80" s="663">
        <v>111</v>
      </c>
      <c r="O80" s="663">
        <v>3306</v>
      </c>
      <c r="P80" s="676">
        <v>0.88372093023255816</v>
      </c>
      <c r="Q80" s="664">
        <v>29.783783783783782</v>
      </c>
    </row>
    <row r="81" spans="1:17" ht="14.4" customHeight="1" x14ac:dyDescent="0.3">
      <c r="A81" s="659" t="s">
        <v>4080</v>
      </c>
      <c r="B81" s="660" t="s">
        <v>4081</v>
      </c>
      <c r="C81" s="660" t="s">
        <v>3216</v>
      </c>
      <c r="D81" s="660" t="s">
        <v>4154</v>
      </c>
      <c r="E81" s="660" t="s">
        <v>4155</v>
      </c>
      <c r="F81" s="663">
        <v>77</v>
      </c>
      <c r="G81" s="663">
        <v>2387</v>
      </c>
      <c r="H81" s="663">
        <v>1</v>
      </c>
      <c r="I81" s="663">
        <v>31</v>
      </c>
      <c r="J81" s="663">
        <v>69</v>
      </c>
      <c r="K81" s="663">
        <v>2139</v>
      </c>
      <c r="L81" s="663">
        <v>0.89610389610389607</v>
      </c>
      <c r="M81" s="663">
        <v>31</v>
      </c>
      <c r="N81" s="663">
        <v>84</v>
      </c>
      <c r="O81" s="663">
        <v>2604</v>
      </c>
      <c r="P81" s="676">
        <v>1.0909090909090908</v>
      </c>
      <c r="Q81" s="664">
        <v>31</v>
      </c>
    </row>
    <row r="82" spans="1:17" ht="14.4" customHeight="1" x14ac:dyDescent="0.3">
      <c r="A82" s="659" t="s">
        <v>4080</v>
      </c>
      <c r="B82" s="660" t="s">
        <v>4081</v>
      </c>
      <c r="C82" s="660" t="s">
        <v>3216</v>
      </c>
      <c r="D82" s="660" t="s">
        <v>4156</v>
      </c>
      <c r="E82" s="660" t="s">
        <v>4157</v>
      </c>
      <c r="F82" s="663">
        <v>87</v>
      </c>
      <c r="G82" s="663">
        <v>2349</v>
      </c>
      <c r="H82" s="663">
        <v>1</v>
      </c>
      <c r="I82" s="663">
        <v>27</v>
      </c>
      <c r="J82" s="663">
        <v>86</v>
      </c>
      <c r="K82" s="663">
        <v>2322</v>
      </c>
      <c r="L82" s="663">
        <v>0.9885057471264368</v>
      </c>
      <c r="M82" s="663">
        <v>27</v>
      </c>
      <c r="N82" s="663">
        <v>89</v>
      </c>
      <c r="O82" s="663">
        <v>2403</v>
      </c>
      <c r="P82" s="676">
        <v>1.0229885057471264</v>
      </c>
      <c r="Q82" s="664">
        <v>27</v>
      </c>
    </row>
    <row r="83" spans="1:17" ht="14.4" customHeight="1" x14ac:dyDescent="0.3">
      <c r="A83" s="659" t="s">
        <v>4080</v>
      </c>
      <c r="B83" s="660" t="s">
        <v>4081</v>
      </c>
      <c r="C83" s="660" t="s">
        <v>3216</v>
      </c>
      <c r="D83" s="660" t="s">
        <v>4158</v>
      </c>
      <c r="E83" s="660" t="s">
        <v>4159</v>
      </c>
      <c r="F83" s="663">
        <v>2</v>
      </c>
      <c r="G83" s="663">
        <v>506</v>
      </c>
      <c r="H83" s="663">
        <v>1</v>
      </c>
      <c r="I83" s="663">
        <v>253</v>
      </c>
      <c r="J83" s="663"/>
      <c r="K83" s="663"/>
      <c r="L83" s="663"/>
      <c r="M83" s="663"/>
      <c r="N83" s="663"/>
      <c r="O83" s="663"/>
      <c r="P83" s="676"/>
      <c r="Q83" s="664"/>
    </row>
    <row r="84" spans="1:17" ht="14.4" customHeight="1" x14ac:dyDescent="0.3">
      <c r="A84" s="659" t="s">
        <v>4080</v>
      </c>
      <c r="B84" s="660" t="s">
        <v>4081</v>
      </c>
      <c r="C84" s="660" t="s">
        <v>3216</v>
      </c>
      <c r="D84" s="660" t="s">
        <v>4160</v>
      </c>
      <c r="E84" s="660" t="s">
        <v>4161</v>
      </c>
      <c r="F84" s="663">
        <v>2</v>
      </c>
      <c r="G84" s="663">
        <v>44</v>
      </c>
      <c r="H84" s="663">
        <v>1</v>
      </c>
      <c r="I84" s="663">
        <v>22</v>
      </c>
      <c r="J84" s="663">
        <v>3</v>
      </c>
      <c r="K84" s="663">
        <v>66</v>
      </c>
      <c r="L84" s="663">
        <v>1.5</v>
      </c>
      <c r="M84" s="663">
        <v>22</v>
      </c>
      <c r="N84" s="663">
        <v>2</v>
      </c>
      <c r="O84" s="663">
        <v>44</v>
      </c>
      <c r="P84" s="676">
        <v>1</v>
      </c>
      <c r="Q84" s="664">
        <v>22</v>
      </c>
    </row>
    <row r="85" spans="1:17" ht="14.4" customHeight="1" x14ac:dyDescent="0.3">
      <c r="A85" s="659" t="s">
        <v>4080</v>
      </c>
      <c r="B85" s="660" t="s">
        <v>4081</v>
      </c>
      <c r="C85" s="660" t="s">
        <v>3216</v>
      </c>
      <c r="D85" s="660" t="s">
        <v>4162</v>
      </c>
      <c r="E85" s="660" t="s">
        <v>4163</v>
      </c>
      <c r="F85" s="663">
        <v>89</v>
      </c>
      <c r="G85" s="663">
        <v>2225</v>
      </c>
      <c r="H85" s="663">
        <v>1</v>
      </c>
      <c r="I85" s="663">
        <v>25</v>
      </c>
      <c r="J85" s="663">
        <v>91</v>
      </c>
      <c r="K85" s="663">
        <v>2275</v>
      </c>
      <c r="L85" s="663">
        <v>1.0224719101123596</v>
      </c>
      <c r="M85" s="663">
        <v>25</v>
      </c>
      <c r="N85" s="663">
        <v>103</v>
      </c>
      <c r="O85" s="663">
        <v>2575</v>
      </c>
      <c r="P85" s="676">
        <v>1.1573033707865168</v>
      </c>
      <c r="Q85" s="664">
        <v>25</v>
      </c>
    </row>
    <row r="86" spans="1:17" ht="14.4" customHeight="1" x14ac:dyDescent="0.3">
      <c r="A86" s="659" t="s">
        <v>4080</v>
      </c>
      <c r="B86" s="660" t="s">
        <v>4081</v>
      </c>
      <c r="C86" s="660" t="s">
        <v>3216</v>
      </c>
      <c r="D86" s="660" t="s">
        <v>4164</v>
      </c>
      <c r="E86" s="660" t="s">
        <v>4165</v>
      </c>
      <c r="F86" s="663"/>
      <c r="G86" s="663"/>
      <c r="H86" s="663"/>
      <c r="I86" s="663"/>
      <c r="J86" s="663">
        <v>1</v>
      </c>
      <c r="K86" s="663">
        <v>33</v>
      </c>
      <c r="L86" s="663"/>
      <c r="M86" s="663">
        <v>33</v>
      </c>
      <c r="N86" s="663">
        <v>2</v>
      </c>
      <c r="O86" s="663">
        <v>66</v>
      </c>
      <c r="P86" s="676"/>
      <c r="Q86" s="664">
        <v>33</v>
      </c>
    </row>
    <row r="87" spans="1:17" ht="14.4" customHeight="1" x14ac:dyDescent="0.3">
      <c r="A87" s="659" t="s">
        <v>4080</v>
      </c>
      <c r="B87" s="660" t="s">
        <v>4081</v>
      </c>
      <c r="C87" s="660" t="s">
        <v>3216</v>
      </c>
      <c r="D87" s="660" t="s">
        <v>4166</v>
      </c>
      <c r="E87" s="660" t="s">
        <v>4167</v>
      </c>
      <c r="F87" s="663"/>
      <c r="G87" s="663"/>
      <c r="H87" s="663"/>
      <c r="I87" s="663"/>
      <c r="J87" s="663"/>
      <c r="K87" s="663"/>
      <c r="L87" s="663"/>
      <c r="M87" s="663"/>
      <c r="N87" s="663">
        <v>1</v>
      </c>
      <c r="O87" s="663">
        <v>30</v>
      </c>
      <c r="P87" s="676"/>
      <c r="Q87" s="664">
        <v>30</v>
      </c>
    </row>
    <row r="88" spans="1:17" ht="14.4" customHeight="1" x14ac:dyDescent="0.3">
      <c r="A88" s="659" t="s">
        <v>4080</v>
      </c>
      <c r="B88" s="660" t="s">
        <v>4081</v>
      </c>
      <c r="C88" s="660" t="s">
        <v>3216</v>
      </c>
      <c r="D88" s="660" t="s">
        <v>4168</v>
      </c>
      <c r="E88" s="660" t="s">
        <v>4169</v>
      </c>
      <c r="F88" s="663">
        <v>6</v>
      </c>
      <c r="G88" s="663">
        <v>156</v>
      </c>
      <c r="H88" s="663">
        <v>1</v>
      </c>
      <c r="I88" s="663">
        <v>26</v>
      </c>
      <c r="J88" s="663">
        <v>1</v>
      </c>
      <c r="K88" s="663">
        <v>26</v>
      </c>
      <c r="L88" s="663">
        <v>0.16666666666666666</v>
      </c>
      <c r="M88" s="663">
        <v>26</v>
      </c>
      <c r="N88" s="663">
        <v>10</v>
      </c>
      <c r="O88" s="663">
        <v>260</v>
      </c>
      <c r="P88" s="676">
        <v>1.6666666666666667</v>
      </c>
      <c r="Q88" s="664">
        <v>26</v>
      </c>
    </row>
    <row r="89" spans="1:17" ht="14.4" customHeight="1" x14ac:dyDescent="0.3">
      <c r="A89" s="659" t="s">
        <v>4080</v>
      </c>
      <c r="B89" s="660" t="s">
        <v>4081</v>
      </c>
      <c r="C89" s="660" t="s">
        <v>3216</v>
      </c>
      <c r="D89" s="660" t="s">
        <v>4170</v>
      </c>
      <c r="E89" s="660" t="s">
        <v>4171</v>
      </c>
      <c r="F89" s="663">
        <v>1</v>
      </c>
      <c r="G89" s="663">
        <v>84</v>
      </c>
      <c r="H89" s="663">
        <v>1</v>
      </c>
      <c r="I89" s="663">
        <v>84</v>
      </c>
      <c r="J89" s="663"/>
      <c r="K89" s="663"/>
      <c r="L89" s="663"/>
      <c r="M89" s="663"/>
      <c r="N89" s="663">
        <v>1</v>
      </c>
      <c r="O89" s="663">
        <v>84</v>
      </c>
      <c r="P89" s="676">
        <v>1</v>
      </c>
      <c r="Q89" s="664">
        <v>84</v>
      </c>
    </row>
    <row r="90" spans="1:17" ht="14.4" customHeight="1" x14ac:dyDescent="0.3">
      <c r="A90" s="659" t="s">
        <v>4080</v>
      </c>
      <c r="B90" s="660" t="s">
        <v>4081</v>
      </c>
      <c r="C90" s="660" t="s">
        <v>3216</v>
      </c>
      <c r="D90" s="660" t="s">
        <v>4172</v>
      </c>
      <c r="E90" s="660" t="s">
        <v>4173</v>
      </c>
      <c r="F90" s="663">
        <v>7</v>
      </c>
      <c r="G90" s="663">
        <v>1211</v>
      </c>
      <c r="H90" s="663">
        <v>1</v>
      </c>
      <c r="I90" s="663">
        <v>173</v>
      </c>
      <c r="J90" s="663">
        <v>1</v>
      </c>
      <c r="K90" s="663">
        <v>174</v>
      </c>
      <c r="L90" s="663">
        <v>0.14368290668868702</v>
      </c>
      <c r="M90" s="663">
        <v>174</v>
      </c>
      <c r="N90" s="663">
        <v>6</v>
      </c>
      <c r="O90" s="663">
        <v>1050</v>
      </c>
      <c r="P90" s="676">
        <v>0.86705202312138729</v>
      </c>
      <c r="Q90" s="664">
        <v>175</v>
      </c>
    </row>
    <row r="91" spans="1:17" ht="14.4" customHeight="1" x14ac:dyDescent="0.3">
      <c r="A91" s="659" t="s">
        <v>4080</v>
      </c>
      <c r="B91" s="660" t="s">
        <v>4081</v>
      </c>
      <c r="C91" s="660" t="s">
        <v>3216</v>
      </c>
      <c r="D91" s="660" t="s">
        <v>4174</v>
      </c>
      <c r="E91" s="660" t="s">
        <v>4175</v>
      </c>
      <c r="F91" s="663">
        <v>1</v>
      </c>
      <c r="G91" s="663">
        <v>250</v>
      </c>
      <c r="H91" s="663">
        <v>1</v>
      </c>
      <c r="I91" s="663">
        <v>250</v>
      </c>
      <c r="J91" s="663"/>
      <c r="K91" s="663"/>
      <c r="L91" s="663"/>
      <c r="M91" s="663"/>
      <c r="N91" s="663"/>
      <c r="O91" s="663"/>
      <c r="P91" s="676"/>
      <c r="Q91" s="664"/>
    </row>
    <row r="92" spans="1:17" ht="14.4" customHeight="1" x14ac:dyDescent="0.3">
      <c r="A92" s="659" t="s">
        <v>4080</v>
      </c>
      <c r="B92" s="660" t="s">
        <v>4081</v>
      </c>
      <c r="C92" s="660" t="s">
        <v>3216</v>
      </c>
      <c r="D92" s="660" t="s">
        <v>4176</v>
      </c>
      <c r="E92" s="660" t="s">
        <v>4177</v>
      </c>
      <c r="F92" s="663">
        <v>15</v>
      </c>
      <c r="G92" s="663">
        <v>225</v>
      </c>
      <c r="H92" s="663">
        <v>1</v>
      </c>
      <c r="I92" s="663">
        <v>15</v>
      </c>
      <c r="J92" s="663">
        <v>21</v>
      </c>
      <c r="K92" s="663">
        <v>315</v>
      </c>
      <c r="L92" s="663">
        <v>1.4</v>
      </c>
      <c r="M92" s="663">
        <v>15</v>
      </c>
      <c r="N92" s="663">
        <v>27</v>
      </c>
      <c r="O92" s="663">
        <v>405</v>
      </c>
      <c r="P92" s="676">
        <v>1.8</v>
      </c>
      <c r="Q92" s="664">
        <v>15</v>
      </c>
    </row>
    <row r="93" spans="1:17" ht="14.4" customHeight="1" x14ac:dyDescent="0.3">
      <c r="A93" s="659" t="s">
        <v>4080</v>
      </c>
      <c r="B93" s="660" t="s">
        <v>4081</v>
      </c>
      <c r="C93" s="660" t="s">
        <v>3216</v>
      </c>
      <c r="D93" s="660" t="s">
        <v>4178</v>
      </c>
      <c r="E93" s="660" t="s">
        <v>4179</v>
      </c>
      <c r="F93" s="663">
        <v>2</v>
      </c>
      <c r="G93" s="663">
        <v>46</v>
      </c>
      <c r="H93" s="663">
        <v>1</v>
      </c>
      <c r="I93" s="663">
        <v>23</v>
      </c>
      <c r="J93" s="663">
        <v>1</v>
      </c>
      <c r="K93" s="663">
        <v>23</v>
      </c>
      <c r="L93" s="663">
        <v>0.5</v>
      </c>
      <c r="M93" s="663">
        <v>23</v>
      </c>
      <c r="N93" s="663">
        <v>5</v>
      </c>
      <c r="O93" s="663">
        <v>115</v>
      </c>
      <c r="P93" s="676">
        <v>2.5</v>
      </c>
      <c r="Q93" s="664">
        <v>23</v>
      </c>
    </row>
    <row r="94" spans="1:17" ht="14.4" customHeight="1" x14ac:dyDescent="0.3">
      <c r="A94" s="659" t="s">
        <v>4080</v>
      </c>
      <c r="B94" s="660" t="s">
        <v>4081</v>
      </c>
      <c r="C94" s="660" t="s">
        <v>3216</v>
      </c>
      <c r="D94" s="660" t="s">
        <v>4180</v>
      </c>
      <c r="E94" s="660" t="s">
        <v>4181</v>
      </c>
      <c r="F94" s="663">
        <v>2</v>
      </c>
      <c r="G94" s="663">
        <v>498</v>
      </c>
      <c r="H94" s="663">
        <v>1</v>
      </c>
      <c r="I94" s="663">
        <v>249</v>
      </c>
      <c r="J94" s="663"/>
      <c r="K94" s="663"/>
      <c r="L94" s="663"/>
      <c r="M94" s="663"/>
      <c r="N94" s="663"/>
      <c r="O94" s="663"/>
      <c r="P94" s="676"/>
      <c r="Q94" s="664"/>
    </row>
    <row r="95" spans="1:17" ht="14.4" customHeight="1" x14ac:dyDescent="0.3">
      <c r="A95" s="659" t="s">
        <v>4080</v>
      </c>
      <c r="B95" s="660" t="s">
        <v>4081</v>
      </c>
      <c r="C95" s="660" t="s">
        <v>3216</v>
      </c>
      <c r="D95" s="660" t="s">
        <v>4182</v>
      </c>
      <c r="E95" s="660" t="s">
        <v>4183</v>
      </c>
      <c r="F95" s="663">
        <v>1</v>
      </c>
      <c r="G95" s="663">
        <v>37</v>
      </c>
      <c r="H95" s="663">
        <v>1</v>
      </c>
      <c r="I95" s="663">
        <v>37</v>
      </c>
      <c r="J95" s="663">
        <v>1</v>
      </c>
      <c r="K95" s="663">
        <v>37</v>
      </c>
      <c r="L95" s="663">
        <v>1</v>
      </c>
      <c r="M95" s="663">
        <v>37</v>
      </c>
      <c r="N95" s="663">
        <v>2</v>
      </c>
      <c r="O95" s="663">
        <v>74</v>
      </c>
      <c r="P95" s="676">
        <v>2</v>
      </c>
      <c r="Q95" s="664">
        <v>37</v>
      </c>
    </row>
    <row r="96" spans="1:17" ht="14.4" customHeight="1" x14ac:dyDescent="0.3">
      <c r="A96" s="659" t="s">
        <v>4080</v>
      </c>
      <c r="B96" s="660" t="s">
        <v>4081</v>
      </c>
      <c r="C96" s="660" t="s">
        <v>3216</v>
      </c>
      <c r="D96" s="660" t="s">
        <v>4184</v>
      </c>
      <c r="E96" s="660" t="s">
        <v>4185</v>
      </c>
      <c r="F96" s="663">
        <v>95</v>
      </c>
      <c r="G96" s="663">
        <v>2185</v>
      </c>
      <c r="H96" s="663">
        <v>1</v>
      </c>
      <c r="I96" s="663">
        <v>23</v>
      </c>
      <c r="J96" s="663">
        <v>82</v>
      </c>
      <c r="K96" s="663">
        <v>1886</v>
      </c>
      <c r="L96" s="663">
        <v>0.86315789473684212</v>
      </c>
      <c r="M96" s="663">
        <v>23</v>
      </c>
      <c r="N96" s="663">
        <v>94</v>
      </c>
      <c r="O96" s="663">
        <v>2162</v>
      </c>
      <c r="P96" s="676">
        <v>0.98947368421052628</v>
      </c>
      <c r="Q96" s="664">
        <v>23</v>
      </c>
    </row>
    <row r="97" spans="1:17" ht="14.4" customHeight="1" x14ac:dyDescent="0.3">
      <c r="A97" s="659" t="s">
        <v>4080</v>
      </c>
      <c r="B97" s="660" t="s">
        <v>4081</v>
      </c>
      <c r="C97" s="660" t="s">
        <v>3216</v>
      </c>
      <c r="D97" s="660" t="s">
        <v>4186</v>
      </c>
      <c r="E97" s="660" t="s">
        <v>4187</v>
      </c>
      <c r="F97" s="663"/>
      <c r="G97" s="663"/>
      <c r="H97" s="663"/>
      <c r="I97" s="663"/>
      <c r="J97" s="663">
        <v>1</v>
      </c>
      <c r="K97" s="663">
        <v>169</v>
      </c>
      <c r="L97" s="663"/>
      <c r="M97" s="663">
        <v>169</v>
      </c>
      <c r="N97" s="663"/>
      <c r="O97" s="663"/>
      <c r="P97" s="676"/>
      <c r="Q97" s="664"/>
    </row>
    <row r="98" spans="1:17" ht="14.4" customHeight="1" x14ac:dyDescent="0.3">
      <c r="A98" s="659" t="s">
        <v>4080</v>
      </c>
      <c r="B98" s="660" t="s">
        <v>4081</v>
      </c>
      <c r="C98" s="660" t="s">
        <v>3216</v>
      </c>
      <c r="D98" s="660" t="s">
        <v>4188</v>
      </c>
      <c r="E98" s="660" t="s">
        <v>4189</v>
      </c>
      <c r="F98" s="663">
        <v>2</v>
      </c>
      <c r="G98" s="663">
        <v>662</v>
      </c>
      <c r="H98" s="663">
        <v>1</v>
      </c>
      <c r="I98" s="663">
        <v>331</v>
      </c>
      <c r="J98" s="663"/>
      <c r="K98" s="663"/>
      <c r="L98" s="663"/>
      <c r="M98" s="663"/>
      <c r="N98" s="663"/>
      <c r="O98" s="663"/>
      <c r="P98" s="676"/>
      <c r="Q98" s="664"/>
    </row>
    <row r="99" spans="1:17" ht="14.4" customHeight="1" x14ac:dyDescent="0.3">
      <c r="A99" s="659" t="s">
        <v>4080</v>
      </c>
      <c r="B99" s="660" t="s">
        <v>4081</v>
      </c>
      <c r="C99" s="660" t="s">
        <v>3216</v>
      </c>
      <c r="D99" s="660" t="s">
        <v>4190</v>
      </c>
      <c r="E99" s="660" t="s">
        <v>4191</v>
      </c>
      <c r="F99" s="663">
        <v>7</v>
      </c>
      <c r="G99" s="663">
        <v>203</v>
      </c>
      <c r="H99" s="663">
        <v>1</v>
      </c>
      <c r="I99" s="663">
        <v>29</v>
      </c>
      <c r="J99" s="663">
        <v>3</v>
      </c>
      <c r="K99" s="663">
        <v>87</v>
      </c>
      <c r="L99" s="663">
        <v>0.42857142857142855</v>
      </c>
      <c r="M99" s="663">
        <v>29</v>
      </c>
      <c r="N99" s="663">
        <v>15</v>
      </c>
      <c r="O99" s="663">
        <v>435</v>
      </c>
      <c r="P99" s="676">
        <v>2.1428571428571428</v>
      </c>
      <c r="Q99" s="664">
        <v>29</v>
      </c>
    </row>
    <row r="100" spans="1:17" ht="14.4" customHeight="1" x14ac:dyDescent="0.3">
      <c r="A100" s="659" t="s">
        <v>4080</v>
      </c>
      <c r="B100" s="660" t="s">
        <v>4081</v>
      </c>
      <c r="C100" s="660" t="s">
        <v>3216</v>
      </c>
      <c r="D100" s="660" t="s">
        <v>4192</v>
      </c>
      <c r="E100" s="660" t="s">
        <v>4193</v>
      </c>
      <c r="F100" s="663">
        <v>1</v>
      </c>
      <c r="G100" s="663">
        <v>176</v>
      </c>
      <c r="H100" s="663">
        <v>1</v>
      </c>
      <c r="I100" s="663">
        <v>176</v>
      </c>
      <c r="J100" s="663">
        <v>1</v>
      </c>
      <c r="K100" s="663">
        <v>176</v>
      </c>
      <c r="L100" s="663">
        <v>1</v>
      </c>
      <c r="M100" s="663">
        <v>176</v>
      </c>
      <c r="N100" s="663"/>
      <c r="O100" s="663"/>
      <c r="P100" s="676"/>
      <c r="Q100" s="664"/>
    </row>
    <row r="101" spans="1:17" ht="14.4" customHeight="1" x14ac:dyDescent="0.3">
      <c r="A101" s="659" t="s">
        <v>4080</v>
      </c>
      <c r="B101" s="660" t="s">
        <v>4081</v>
      </c>
      <c r="C101" s="660" t="s">
        <v>3216</v>
      </c>
      <c r="D101" s="660" t="s">
        <v>4194</v>
      </c>
      <c r="E101" s="660" t="s">
        <v>4195</v>
      </c>
      <c r="F101" s="663"/>
      <c r="G101" s="663"/>
      <c r="H101" s="663"/>
      <c r="I101" s="663"/>
      <c r="J101" s="663"/>
      <c r="K101" s="663"/>
      <c r="L101" s="663"/>
      <c r="M101" s="663"/>
      <c r="N101" s="663">
        <v>1</v>
      </c>
      <c r="O101" s="663">
        <v>15</v>
      </c>
      <c r="P101" s="676"/>
      <c r="Q101" s="664">
        <v>15</v>
      </c>
    </row>
    <row r="102" spans="1:17" ht="14.4" customHeight="1" x14ac:dyDescent="0.3">
      <c r="A102" s="659" t="s">
        <v>4080</v>
      </c>
      <c r="B102" s="660" t="s">
        <v>4081</v>
      </c>
      <c r="C102" s="660" t="s">
        <v>3216</v>
      </c>
      <c r="D102" s="660" t="s">
        <v>4196</v>
      </c>
      <c r="E102" s="660" t="s">
        <v>4197</v>
      </c>
      <c r="F102" s="663">
        <v>14</v>
      </c>
      <c r="G102" s="663">
        <v>266</v>
      </c>
      <c r="H102" s="663">
        <v>1</v>
      </c>
      <c r="I102" s="663">
        <v>19</v>
      </c>
      <c r="J102" s="663">
        <v>15</v>
      </c>
      <c r="K102" s="663">
        <v>285</v>
      </c>
      <c r="L102" s="663">
        <v>1.0714285714285714</v>
      </c>
      <c r="M102" s="663">
        <v>19</v>
      </c>
      <c r="N102" s="663">
        <v>24</v>
      </c>
      <c r="O102" s="663">
        <v>456</v>
      </c>
      <c r="P102" s="676">
        <v>1.7142857142857142</v>
      </c>
      <c r="Q102" s="664">
        <v>19</v>
      </c>
    </row>
    <row r="103" spans="1:17" ht="14.4" customHeight="1" x14ac:dyDescent="0.3">
      <c r="A103" s="659" t="s">
        <v>4080</v>
      </c>
      <c r="B103" s="660" t="s">
        <v>4081</v>
      </c>
      <c r="C103" s="660" t="s">
        <v>3216</v>
      </c>
      <c r="D103" s="660" t="s">
        <v>4198</v>
      </c>
      <c r="E103" s="660" t="s">
        <v>4199</v>
      </c>
      <c r="F103" s="663">
        <v>20</v>
      </c>
      <c r="G103" s="663">
        <v>400</v>
      </c>
      <c r="H103" s="663">
        <v>1</v>
      </c>
      <c r="I103" s="663">
        <v>20</v>
      </c>
      <c r="J103" s="663">
        <v>12</v>
      </c>
      <c r="K103" s="663">
        <v>240</v>
      </c>
      <c r="L103" s="663">
        <v>0.6</v>
      </c>
      <c r="M103" s="663">
        <v>20</v>
      </c>
      <c r="N103" s="663">
        <v>13</v>
      </c>
      <c r="O103" s="663">
        <v>260</v>
      </c>
      <c r="P103" s="676">
        <v>0.65</v>
      </c>
      <c r="Q103" s="664">
        <v>20</v>
      </c>
    </row>
    <row r="104" spans="1:17" ht="14.4" customHeight="1" x14ac:dyDescent="0.3">
      <c r="A104" s="659" t="s">
        <v>4080</v>
      </c>
      <c r="B104" s="660" t="s">
        <v>4081</v>
      </c>
      <c r="C104" s="660" t="s">
        <v>3216</v>
      </c>
      <c r="D104" s="660" t="s">
        <v>4200</v>
      </c>
      <c r="E104" s="660" t="s">
        <v>4201</v>
      </c>
      <c r="F104" s="663"/>
      <c r="G104" s="663"/>
      <c r="H104" s="663"/>
      <c r="I104" s="663"/>
      <c r="J104" s="663">
        <v>1</v>
      </c>
      <c r="K104" s="663">
        <v>266</v>
      </c>
      <c r="L104" s="663"/>
      <c r="M104" s="663">
        <v>266</v>
      </c>
      <c r="N104" s="663"/>
      <c r="O104" s="663"/>
      <c r="P104" s="676"/>
      <c r="Q104" s="664"/>
    </row>
    <row r="105" spans="1:17" ht="14.4" customHeight="1" x14ac:dyDescent="0.3">
      <c r="A105" s="659" t="s">
        <v>4080</v>
      </c>
      <c r="B105" s="660" t="s">
        <v>4081</v>
      </c>
      <c r="C105" s="660" t="s">
        <v>3216</v>
      </c>
      <c r="D105" s="660" t="s">
        <v>4202</v>
      </c>
      <c r="E105" s="660" t="s">
        <v>4203</v>
      </c>
      <c r="F105" s="663"/>
      <c r="G105" s="663"/>
      <c r="H105" s="663"/>
      <c r="I105" s="663"/>
      <c r="J105" s="663">
        <v>1</v>
      </c>
      <c r="K105" s="663">
        <v>172</v>
      </c>
      <c r="L105" s="663"/>
      <c r="M105" s="663">
        <v>172</v>
      </c>
      <c r="N105" s="663"/>
      <c r="O105" s="663"/>
      <c r="P105" s="676"/>
      <c r="Q105" s="664"/>
    </row>
    <row r="106" spans="1:17" ht="14.4" customHeight="1" x14ac:dyDescent="0.3">
      <c r="A106" s="659" t="s">
        <v>4080</v>
      </c>
      <c r="B106" s="660" t="s">
        <v>4081</v>
      </c>
      <c r="C106" s="660" t="s">
        <v>3216</v>
      </c>
      <c r="D106" s="660" t="s">
        <v>4204</v>
      </c>
      <c r="E106" s="660" t="s">
        <v>4205</v>
      </c>
      <c r="F106" s="663"/>
      <c r="G106" s="663"/>
      <c r="H106" s="663"/>
      <c r="I106" s="663"/>
      <c r="J106" s="663">
        <v>1</v>
      </c>
      <c r="K106" s="663">
        <v>84</v>
      </c>
      <c r="L106" s="663"/>
      <c r="M106" s="663">
        <v>84</v>
      </c>
      <c r="N106" s="663">
        <v>1</v>
      </c>
      <c r="O106" s="663">
        <v>84</v>
      </c>
      <c r="P106" s="676"/>
      <c r="Q106" s="664">
        <v>84</v>
      </c>
    </row>
    <row r="107" spans="1:17" ht="14.4" customHeight="1" x14ac:dyDescent="0.3">
      <c r="A107" s="659" t="s">
        <v>4080</v>
      </c>
      <c r="B107" s="660" t="s">
        <v>4081</v>
      </c>
      <c r="C107" s="660" t="s">
        <v>3216</v>
      </c>
      <c r="D107" s="660" t="s">
        <v>4206</v>
      </c>
      <c r="E107" s="660" t="s">
        <v>4207</v>
      </c>
      <c r="F107" s="663">
        <v>1</v>
      </c>
      <c r="G107" s="663">
        <v>78</v>
      </c>
      <c r="H107" s="663">
        <v>1</v>
      </c>
      <c r="I107" s="663">
        <v>78</v>
      </c>
      <c r="J107" s="663"/>
      <c r="K107" s="663"/>
      <c r="L107" s="663"/>
      <c r="M107" s="663"/>
      <c r="N107" s="663"/>
      <c r="O107" s="663"/>
      <c r="P107" s="676"/>
      <c r="Q107" s="664"/>
    </row>
    <row r="108" spans="1:17" ht="14.4" customHeight="1" x14ac:dyDescent="0.3">
      <c r="A108" s="659" t="s">
        <v>4080</v>
      </c>
      <c r="B108" s="660" t="s">
        <v>4081</v>
      </c>
      <c r="C108" s="660" t="s">
        <v>3216</v>
      </c>
      <c r="D108" s="660" t="s">
        <v>4208</v>
      </c>
      <c r="E108" s="660" t="s">
        <v>4209</v>
      </c>
      <c r="F108" s="663">
        <v>2</v>
      </c>
      <c r="G108" s="663">
        <v>44</v>
      </c>
      <c r="H108" s="663">
        <v>1</v>
      </c>
      <c r="I108" s="663">
        <v>22</v>
      </c>
      <c r="J108" s="663"/>
      <c r="K108" s="663"/>
      <c r="L108" s="663"/>
      <c r="M108" s="663"/>
      <c r="N108" s="663">
        <v>5</v>
      </c>
      <c r="O108" s="663">
        <v>110</v>
      </c>
      <c r="P108" s="676">
        <v>2.5</v>
      </c>
      <c r="Q108" s="664">
        <v>22</v>
      </c>
    </row>
    <row r="109" spans="1:17" ht="14.4" customHeight="1" x14ac:dyDescent="0.3">
      <c r="A109" s="659" t="s">
        <v>4080</v>
      </c>
      <c r="B109" s="660" t="s">
        <v>4081</v>
      </c>
      <c r="C109" s="660" t="s">
        <v>3216</v>
      </c>
      <c r="D109" s="660" t="s">
        <v>4210</v>
      </c>
      <c r="E109" s="660" t="s">
        <v>4211</v>
      </c>
      <c r="F109" s="663">
        <v>3</v>
      </c>
      <c r="G109" s="663">
        <v>1485</v>
      </c>
      <c r="H109" s="663">
        <v>1</v>
      </c>
      <c r="I109" s="663">
        <v>495</v>
      </c>
      <c r="J109" s="663">
        <v>1</v>
      </c>
      <c r="K109" s="663">
        <v>495</v>
      </c>
      <c r="L109" s="663">
        <v>0.33333333333333331</v>
      </c>
      <c r="M109" s="663">
        <v>495</v>
      </c>
      <c r="N109" s="663"/>
      <c r="O109" s="663"/>
      <c r="P109" s="676"/>
      <c r="Q109" s="664"/>
    </row>
    <row r="110" spans="1:17" ht="14.4" customHeight="1" x14ac:dyDescent="0.3">
      <c r="A110" s="659" t="s">
        <v>4080</v>
      </c>
      <c r="B110" s="660" t="s">
        <v>4081</v>
      </c>
      <c r="C110" s="660" t="s">
        <v>3216</v>
      </c>
      <c r="D110" s="660" t="s">
        <v>4212</v>
      </c>
      <c r="E110" s="660" t="s">
        <v>4213</v>
      </c>
      <c r="F110" s="663">
        <v>1</v>
      </c>
      <c r="G110" s="663">
        <v>562</v>
      </c>
      <c r="H110" s="663">
        <v>1</v>
      </c>
      <c r="I110" s="663">
        <v>562</v>
      </c>
      <c r="J110" s="663"/>
      <c r="K110" s="663"/>
      <c r="L110" s="663"/>
      <c r="M110" s="663"/>
      <c r="N110" s="663">
        <v>1</v>
      </c>
      <c r="O110" s="663">
        <v>564</v>
      </c>
      <c r="P110" s="676">
        <v>1.0035587188612101</v>
      </c>
      <c r="Q110" s="664">
        <v>564</v>
      </c>
    </row>
    <row r="111" spans="1:17" ht="14.4" customHeight="1" x14ac:dyDescent="0.3">
      <c r="A111" s="659" t="s">
        <v>4080</v>
      </c>
      <c r="B111" s="660" t="s">
        <v>4081</v>
      </c>
      <c r="C111" s="660" t="s">
        <v>3216</v>
      </c>
      <c r="D111" s="660" t="s">
        <v>4037</v>
      </c>
      <c r="E111" s="660" t="s">
        <v>4038</v>
      </c>
      <c r="F111" s="663">
        <v>1</v>
      </c>
      <c r="G111" s="663">
        <v>1000</v>
      </c>
      <c r="H111" s="663">
        <v>1</v>
      </c>
      <c r="I111" s="663">
        <v>1000</v>
      </c>
      <c r="J111" s="663"/>
      <c r="K111" s="663"/>
      <c r="L111" s="663"/>
      <c r="M111" s="663"/>
      <c r="N111" s="663">
        <v>1</v>
      </c>
      <c r="O111" s="663">
        <v>1002</v>
      </c>
      <c r="P111" s="676">
        <v>1.002</v>
      </c>
      <c r="Q111" s="664">
        <v>1002</v>
      </c>
    </row>
    <row r="112" spans="1:17" ht="14.4" customHeight="1" x14ac:dyDescent="0.3">
      <c r="A112" s="659" t="s">
        <v>4080</v>
      </c>
      <c r="B112" s="660" t="s">
        <v>4081</v>
      </c>
      <c r="C112" s="660" t="s">
        <v>3216</v>
      </c>
      <c r="D112" s="660" t="s">
        <v>4214</v>
      </c>
      <c r="E112" s="660" t="s">
        <v>4215</v>
      </c>
      <c r="F112" s="663"/>
      <c r="G112" s="663"/>
      <c r="H112" s="663"/>
      <c r="I112" s="663"/>
      <c r="J112" s="663"/>
      <c r="K112" s="663"/>
      <c r="L112" s="663"/>
      <c r="M112" s="663"/>
      <c r="N112" s="663">
        <v>2</v>
      </c>
      <c r="O112" s="663">
        <v>334</v>
      </c>
      <c r="P112" s="676"/>
      <c r="Q112" s="664">
        <v>167</v>
      </c>
    </row>
    <row r="113" spans="1:17" ht="14.4" customHeight="1" x14ac:dyDescent="0.3">
      <c r="A113" s="659" t="s">
        <v>4080</v>
      </c>
      <c r="B113" s="660" t="s">
        <v>4081</v>
      </c>
      <c r="C113" s="660" t="s">
        <v>3216</v>
      </c>
      <c r="D113" s="660" t="s">
        <v>4216</v>
      </c>
      <c r="E113" s="660" t="s">
        <v>4217</v>
      </c>
      <c r="F113" s="663"/>
      <c r="G113" s="663"/>
      <c r="H113" s="663"/>
      <c r="I113" s="663"/>
      <c r="J113" s="663">
        <v>1</v>
      </c>
      <c r="K113" s="663">
        <v>261</v>
      </c>
      <c r="L113" s="663"/>
      <c r="M113" s="663">
        <v>261</v>
      </c>
      <c r="N113" s="663"/>
      <c r="O113" s="663"/>
      <c r="P113" s="676"/>
      <c r="Q113" s="664"/>
    </row>
    <row r="114" spans="1:17" ht="14.4" customHeight="1" x14ac:dyDescent="0.3">
      <c r="A114" s="659" t="s">
        <v>4080</v>
      </c>
      <c r="B114" s="660" t="s">
        <v>4081</v>
      </c>
      <c r="C114" s="660" t="s">
        <v>3216</v>
      </c>
      <c r="D114" s="660" t="s">
        <v>4218</v>
      </c>
      <c r="E114" s="660" t="s">
        <v>4219</v>
      </c>
      <c r="F114" s="663">
        <v>1</v>
      </c>
      <c r="G114" s="663">
        <v>310</v>
      </c>
      <c r="H114" s="663">
        <v>1</v>
      </c>
      <c r="I114" s="663">
        <v>310</v>
      </c>
      <c r="J114" s="663"/>
      <c r="K114" s="663"/>
      <c r="L114" s="663"/>
      <c r="M114" s="663"/>
      <c r="N114" s="663"/>
      <c r="O114" s="663"/>
      <c r="P114" s="676"/>
      <c r="Q114" s="664"/>
    </row>
    <row r="115" spans="1:17" ht="14.4" customHeight="1" x14ac:dyDescent="0.3">
      <c r="A115" s="659" t="s">
        <v>4080</v>
      </c>
      <c r="B115" s="660" t="s">
        <v>4081</v>
      </c>
      <c r="C115" s="660" t="s">
        <v>3216</v>
      </c>
      <c r="D115" s="660" t="s">
        <v>4220</v>
      </c>
      <c r="E115" s="660" t="s">
        <v>4221</v>
      </c>
      <c r="F115" s="663">
        <v>2</v>
      </c>
      <c r="G115" s="663">
        <v>1298</v>
      </c>
      <c r="H115" s="663">
        <v>1</v>
      </c>
      <c r="I115" s="663">
        <v>649</v>
      </c>
      <c r="J115" s="663"/>
      <c r="K115" s="663"/>
      <c r="L115" s="663"/>
      <c r="M115" s="663"/>
      <c r="N115" s="663">
        <v>1</v>
      </c>
      <c r="O115" s="663">
        <v>650</v>
      </c>
      <c r="P115" s="676">
        <v>0.50077041602465333</v>
      </c>
      <c r="Q115" s="664">
        <v>650</v>
      </c>
    </row>
    <row r="116" spans="1:17" ht="14.4" customHeight="1" x14ac:dyDescent="0.3">
      <c r="A116" s="659" t="s">
        <v>4080</v>
      </c>
      <c r="B116" s="660" t="s">
        <v>4081</v>
      </c>
      <c r="C116" s="660" t="s">
        <v>3216</v>
      </c>
      <c r="D116" s="660" t="s">
        <v>4222</v>
      </c>
      <c r="E116" s="660" t="s">
        <v>4223</v>
      </c>
      <c r="F116" s="663">
        <v>1</v>
      </c>
      <c r="G116" s="663">
        <v>291</v>
      </c>
      <c r="H116" s="663">
        <v>1</v>
      </c>
      <c r="I116" s="663">
        <v>291</v>
      </c>
      <c r="J116" s="663"/>
      <c r="K116" s="663"/>
      <c r="L116" s="663"/>
      <c r="M116" s="663"/>
      <c r="N116" s="663">
        <v>1</v>
      </c>
      <c r="O116" s="663">
        <v>292</v>
      </c>
      <c r="P116" s="676">
        <v>1.0034364261168385</v>
      </c>
      <c r="Q116" s="664">
        <v>292</v>
      </c>
    </row>
    <row r="117" spans="1:17" ht="14.4" customHeight="1" x14ac:dyDescent="0.3">
      <c r="A117" s="659" t="s">
        <v>4080</v>
      </c>
      <c r="B117" s="660" t="s">
        <v>4081</v>
      </c>
      <c r="C117" s="660" t="s">
        <v>3216</v>
      </c>
      <c r="D117" s="660" t="s">
        <v>4041</v>
      </c>
      <c r="E117" s="660" t="s">
        <v>4042</v>
      </c>
      <c r="F117" s="663">
        <v>1</v>
      </c>
      <c r="G117" s="663">
        <v>365</v>
      </c>
      <c r="H117" s="663">
        <v>1</v>
      </c>
      <c r="I117" s="663">
        <v>365</v>
      </c>
      <c r="J117" s="663"/>
      <c r="K117" s="663"/>
      <c r="L117" s="663"/>
      <c r="M117" s="663"/>
      <c r="N117" s="663"/>
      <c r="O117" s="663"/>
      <c r="P117" s="676"/>
      <c r="Q117" s="664"/>
    </row>
    <row r="118" spans="1:17" ht="14.4" customHeight="1" x14ac:dyDescent="0.3">
      <c r="A118" s="659" t="s">
        <v>4080</v>
      </c>
      <c r="B118" s="660" t="s">
        <v>4081</v>
      </c>
      <c r="C118" s="660" t="s">
        <v>3216</v>
      </c>
      <c r="D118" s="660" t="s">
        <v>4224</v>
      </c>
      <c r="E118" s="660" t="s">
        <v>4225</v>
      </c>
      <c r="F118" s="663"/>
      <c r="G118" s="663"/>
      <c r="H118" s="663"/>
      <c r="I118" s="663"/>
      <c r="J118" s="663">
        <v>2</v>
      </c>
      <c r="K118" s="663">
        <v>90</v>
      </c>
      <c r="L118" s="663"/>
      <c r="M118" s="663">
        <v>45</v>
      </c>
      <c r="N118" s="663"/>
      <c r="O118" s="663"/>
      <c r="P118" s="676"/>
      <c r="Q118" s="664"/>
    </row>
    <row r="119" spans="1:17" ht="14.4" customHeight="1" x14ac:dyDescent="0.3">
      <c r="A119" s="659" t="s">
        <v>4080</v>
      </c>
      <c r="B119" s="660" t="s">
        <v>4081</v>
      </c>
      <c r="C119" s="660" t="s">
        <v>3216</v>
      </c>
      <c r="D119" s="660" t="s">
        <v>4226</v>
      </c>
      <c r="E119" s="660" t="s">
        <v>4227</v>
      </c>
      <c r="F119" s="663"/>
      <c r="G119" s="663"/>
      <c r="H119" s="663"/>
      <c r="I119" s="663"/>
      <c r="J119" s="663">
        <v>1</v>
      </c>
      <c r="K119" s="663">
        <v>308</v>
      </c>
      <c r="L119" s="663"/>
      <c r="M119" s="663">
        <v>308</v>
      </c>
      <c r="N119" s="663">
        <v>1</v>
      </c>
      <c r="O119" s="663">
        <v>309</v>
      </c>
      <c r="P119" s="676"/>
      <c r="Q119" s="664">
        <v>309</v>
      </c>
    </row>
    <row r="120" spans="1:17" ht="14.4" customHeight="1" x14ac:dyDescent="0.3">
      <c r="A120" s="659" t="s">
        <v>4080</v>
      </c>
      <c r="B120" s="660" t="s">
        <v>4081</v>
      </c>
      <c r="C120" s="660" t="s">
        <v>3216</v>
      </c>
      <c r="D120" s="660" t="s">
        <v>4228</v>
      </c>
      <c r="E120" s="660" t="s">
        <v>4229</v>
      </c>
      <c r="F120" s="663"/>
      <c r="G120" s="663"/>
      <c r="H120" s="663"/>
      <c r="I120" s="663"/>
      <c r="J120" s="663">
        <v>3</v>
      </c>
      <c r="K120" s="663">
        <v>303</v>
      </c>
      <c r="L120" s="663"/>
      <c r="M120" s="663">
        <v>101</v>
      </c>
      <c r="N120" s="663"/>
      <c r="O120" s="663"/>
      <c r="P120" s="676"/>
      <c r="Q120" s="664"/>
    </row>
    <row r="121" spans="1:17" ht="14.4" customHeight="1" x14ac:dyDescent="0.3">
      <c r="A121" s="659" t="s">
        <v>4080</v>
      </c>
      <c r="B121" s="660" t="s">
        <v>4230</v>
      </c>
      <c r="C121" s="660" t="s">
        <v>3216</v>
      </c>
      <c r="D121" s="660" t="s">
        <v>4231</v>
      </c>
      <c r="E121" s="660" t="s">
        <v>4232</v>
      </c>
      <c r="F121" s="663"/>
      <c r="G121" s="663"/>
      <c r="H121" s="663"/>
      <c r="I121" s="663"/>
      <c r="J121" s="663">
        <v>1</v>
      </c>
      <c r="K121" s="663">
        <v>1035</v>
      </c>
      <c r="L121" s="663"/>
      <c r="M121" s="663">
        <v>1035</v>
      </c>
      <c r="N121" s="663"/>
      <c r="O121" s="663"/>
      <c r="P121" s="676"/>
      <c r="Q121" s="664"/>
    </row>
    <row r="122" spans="1:17" ht="14.4" customHeight="1" x14ac:dyDescent="0.3">
      <c r="A122" s="659" t="s">
        <v>4080</v>
      </c>
      <c r="B122" s="660" t="s">
        <v>4230</v>
      </c>
      <c r="C122" s="660" t="s">
        <v>3216</v>
      </c>
      <c r="D122" s="660" t="s">
        <v>4033</v>
      </c>
      <c r="E122" s="660" t="s">
        <v>4034</v>
      </c>
      <c r="F122" s="663">
        <v>1</v>
      </c>
      <c r="G122" s="663">
        <v>1236</v>
      </c>
      <c r="H122" s="663">
        <v>1</v>
      </c>
      <c r="I122" s="663">
        <v>1236</v>
      </c>
      <c r="J122" s="663"/>
      <c r="K122" s="663"/>
      <c r="L122" s="663"/>
      <c r="M122" s="663"/>
      <c r="N122" s="663"/>
      <c r="O122" s="663"/>
      <c r="P122" s="676"/>
      <c r="Q122" s="664"/>
    </row>
    <row r="123" spans="1:17" ht="14.4" customHeight="1" x14ac:dyDescent="0.3">
      <c r="A123" s="659" t="s">
        <v>4233</v>
      </c>
      <c r="B123" s="660" t="s">
        <v>4234</v>
      </c>
      <c r="C123" s="660" t="s">
        <v>3344</v>
      </c>
      <c r="D123" s="660" t="s">
        <v>4235</v>
      </c>
      <c r="E123" s="660" t="s">
        <v>4015</v>
      </c>
      <c r="F123" s="663">
        <v>3.6999999999999997</v>
      </c>
      <c r="G123" s="663">
        <v>4595.5499999999993</v>
      </c>
      <c r="H123" s="663">
        <v>1</v>
      </c>
      <c r="I123" s="663">
        <v>1242.0405405405404</v>
      </c>
      <c r="J123" s="663"/>
      <c r="K123" s="663"/>
      <c r="L123" s="663"/>
      <c r="M123" s="663"/>
      <c r="N123" s="663">
        <v>2.5</v>
      </c>
      <c r="O123" s="663">
        <v>2472.56</v>
      </c>
      <c r="P123" s="676">
        <v>0.53803353243898999</v>
      </c>
      <c r="Q123" s="664">
        <v>989.024</v>
      </c>
    </row>
    <row r="124" spans="1:17" ht="14.4" customHeight="1" x14ac:dyDescent="0.3">
      <c r="A124" s="659" t="s">
        <v>4233</v>
      </c>
      <c r="B124" s="660" t="s">
        <v>4234</v>
      </c>
      <c r="C124" s="660" t="s">
        <v>3344</v>
      </c>
      <c r="D124" s="660" t="s">
        <v>4236</v>
      </c>
      <c r="E124" s="660" t="s">
        <v>4237</v>
      </c>
      <c r="F124" s="663">
        <v>0.41000000000000003</v>
      </c>
      <c r="G124" s="663">
        <v>5288.95</v>
      </c>
      <c r="H124" s="663">
        <v>1</v>
      </c>
      <c r="I124" s="663">
        <v>12899.878048780487</v>
      </c>
      <c r="J124" s="663">
        <v>0.04</v>
      </c>
      <c r="K124" s="663">
        <v>413.49</v>
      </c>
      <c r="L124" s="663">
        <v>7.8179979012847539E-2</v>
      </c>
      <c r="M124" s="663">
        <v>10337.25</v>
      </c>
      <c r="N124" s="663">
        <v>0.14000000000000001</v>
      </c>
      <c r="O124" s="663">
        <v>1447.23</v>
      </c>
      <c r="P124" s="676">
        <v>0.2736327626466501</v>
      </c>
      <c r="Q124" s="664">
        <v>10337.357142857141</v>
      </c>
    </row>
    <row r="125" spans="1:17" ht="14.4" customHeight="1" x14ac:dyDescent="0.3">
      <c r="A125" s="659" t="s">
        <v>4233</v>
      </c>
      <c r="B125" s="660" t="s">
        <v>4234</v>
      </c>
      <c r="C125" s="660" t="s">
        <v>3344</v>
      </c>
      <c r="D125" s="660" t="s">
        <v>4238</v>
      </c>
      <c r="E125" s="660" t="s">
        <v>4239</v>
      </c>
      <c r="F125" s="663">
        <v>1</v>
      </c>
      <c r="G125" s="663">
        <v>966.74</v>
      </c>
      <c r="H125" s="663">
        <v>1</v>
      </c>
      <c r="I125" s="663">
        <v>966.74</v>
      </c>
      <c r="J125" s="663"/>
      <c r="K125" s="663"/>
      <c r="L125" s="663"/>
      <c r="M125" s="663"/>
      <c r="N125" s="663">
        <v>1</v>
      </c>
      <c r="O125" s="663">
        <v>975.22</v>
      </c>
      <c r="P125" s="676">
        <v>1.0087717483501253</v>
      </c>
      <c r="Q125" s="664">
        <v>975.22</v>
      </c>
    </row>
    <row r="126" spans="1:17" ht="14.4" customHeight="1" x14ac:dyDescent="0.3">
      <c r="A126" s="659" t="s">
        <v>4233</v>
      </c>
      <c r="B126" s="660" t="s">
        <v>4234</v>
      </c>
      <c r="C126" s="660" t="s">
        <v>3344</v>
      </c>
      <c r="D126" s="660" t="s">
        <v>4240</v>
      </c>
      <c r="E126" s="660" t="s">
        <v>4017</v>
      </c>
      <c r="F126" s="663">
        <v>0.7</v>
      </c>
      <c r="G126" s="663">
        <v>7578.5800000000008</v>
      </c>
      <c r="H126" s="663">
        <v>1</v>
      </c>
      <c r="I126" s="663">
        <v>10826.542857142858</v>
      </c>
      <c r="J126" s="663">
        <v>0.8899999999999999</v>
      </c>
      <c r="K126" s="663">
        <v>9704</v>
      </c>
      <c r="L126" s="663">
        <v>1.2804509551921335</v>
      </c>
      <c r="M126" s="663">
        <v>10903.370786516854</v>
      </c>
      <c r="N126" s="663">
        <v>0.61</v>
      </c>
      <c r="O126" s="663">
        <v>6662.12</v>
      </c>
      <c r="P126" s="676">
        <v>0.87907233281168762</v>
      </c>
      <c r="Q126" s="664">
        <v>10921.508196721312</v>
      </c>
    </row>
    <row r="127" spans="1:17" ht="14.4" customHeight="1" x14ac:dyDescent="0.3">
      <c r="A127" s="659" t="s">
        <v>4233</v>
      </c>
      <c r="B127" s="660" t="s">
        <v>4234</v>
      </c>
      <c r="C127" s="660" t="s">
        <v>3344</v>
      </c>
      <c r="D127" s="660" t="s">
        <v>4018</v>
      </c>
      <c r="E127" s="660" t="s">
        <v>4017</v>
      </c>
      <c r="F127" s="663"/>
      <c r="G127" s="663"/>
      <c r="H127" s="663"/>
      <c r="I127" s="663"/>
      <c r="J127" s="663"/>
      <c r="K127" s="663"/>
      <c r="L127" s="663"/>
      <c r="M127" s="663"/>
      <c r="N127" s="663">
        <v>1.65</v>
      </c>
      <c r="O127" s="663">
        <v>3604.1</v>
      </c>
      <c r="P127" s="676"/>
      <c r="Q127" s="664">
        <v>2184.3030303030305</v>
      </c>
    </row>
    <row r="128" spans="1:17" ht="14.4" customHeight="1" x14ac:dyDescent="0.3">
      <c r="A128" s="659" t="s">
        <v>4233</v>
      </c>
      <c r="B128" s="660" t="s">
        <v>4234</v>
      </c>
      <c r="C128" s="660" t="s">
        <v>3344</v>
      </c>
      <c r="D128" s="660" t="s">
        <v>4241</v>
      </c>
      <c r="E128" s="660" t="s">
        <v>4242</v>
      </c>
      <c r="F128" s="663"/>
      <c r="G128" s="663"/>
      <c r="H128" s="663"/>
      <c r="I128" s="663"/>
      <c r="J128" s="663"/>
      <c r="K128" s="663"/>
      <c r="L128" s="663"/>
      <c r="M128" s="663"/>
      <c r="N128" s="663">
        <v>0.05</v>
      </c>
      <c r="O128" s="663">
        <v>18.96</v>
      </c>
      <c r="P128" s="676"/>
      <c r="Q128" s="664">
        <v>379.2</v>
      </c>
    </row>
    <row r="129" spans="1:17" ht="14.4" customHeight="1" x14ac:dyDescent="0.3">
      <c r="A129" s="659" t="s">
        <v>4233</v>
      </c>
      <c r="B129" s="660" t="s">
        <v>4234</v>
      </c>
      <c r="C129" s="660" t="s">
        <v>3344</v>
      </c>
      <c r="D129" s="660" t="s">
        <v>4243</v>
      </c>
      <c r="E129" s="660" t="s">
        <v>4017</v>
      </c>
      <c r="F129" s="663"/>
      <c r="G129" s="663"/>
      <c r="H129" s="663"/>
      <c r="I129" s="663"/>
      <c r="J129" s="663"/>
      <c r="K129" s="663"/>
      <c r="L129" s="663"/>
      <c r="M129" s="663"/>
      <c r="N129" s="663">
        <v>0.03</v>
      </c>
      <c r="O129" s="663">
        <v>1310.5899999999999</v>
      </c>
      <c r="P129" s="676"/>
      <c r="Q129" s="664">
        <v>43686.333333333336</v>
      </c>
    </row>
    <row r="130" spans="1:17" ht="14.4" customHeight="1" x14ac:dyDescent="0.3">
      <c r="A130" s="659" t="s">
        <v>4233</v>
      </c>
      <c r="B130" s="660" t="s">
        <v>4234</v>
      </c>
      <c r="C130" s="660" t="s">
        <v>3496</v>
      </c>
      <c r="D130" s="660" t="s">
        <v>4244</v>
      </c>
      <c r="E130" s="660" t="s">
        <v>4245</v>
      </c>
      <c r="F130" s="663"/>
      <c r="G130" s="663"/>
      <c r="H130" s="663"/>
      <c r="I130" s="663"/>
      <c r="J130" s="663"/>
      <c r="K130" s="663"/>
      <c r="L130" s="663"/>
      <c r="M130" s="663"/>
      <c r="N130" s="663">
        <v>1</v>
      </c>
      <c r="O130" s="663">
        <v>1707.31</v>
      </c>
      <c r="P130" s="676"/>
      <c r="Q130" s="664">
        <v>1707.31</v>
      </c>
    </row>
    <row r="131" spans="1:17" ht="14.4" customHeight="1" x14ac:dyDescent="0.3">
      <c r="A131" s="659" t="s">
        <v>4233</v>
      </c>
      <c r="B131" s="660" t="s">
        <v>4234</v>
      </c>
      <c r="C131" s="660" t="s">
        <v>3496</v>
      </c>
      <c r="D131" s="660" t="s">
        <v>4246</v>
      </c>
      <c r="E131" s="660" t="s">
        <v>4245</v>
      </c>
      <c r="F131" s="663">
        <v>1</v>
      </c>
      <c r="G131" s="663">
        <v>2066.3000000000002</v>
      </c>
      <c r="H131" s="663">
        <v>1</v>
      </c>
      <c r="I131" s="663">
        <v>2066.3000000000002</v>
      </c>
      <c r="J131" s="663"/>
      <c r="K131" s="663"/>
      <c r="L131" s="663"/>
      <c r="M131" s="663"/>
      <c r="N131" s="663"/>
      <c r="O131" s="663"/>
      <c r="P131" s="676"/>
      <c r="Q131" s="664"/>
    </row>
    <row r="132" spans="1:17" ht="14.4" customHeight="1" x14ac:dyDescent="0.3">
      <c r="A132" s="659" t="s">
        <v>4233</v>
      </c>
      <c r="B132" s="660" t="s">
        <v>4234</v>
      </c>
      <c r="C132" s="660" t="s">
        <v>3496</v>
      </c>
      <c r="D132" s="660" t="s">
        <v>4247</v>
      </c>
      <c r="E132" s="660" t="s">
        <v>4248</v>
      </c>
      <c r="F132" s="663">
        <v>1</v>
      </c>
      <c r="G132" s="663">
        <v>1027.76</v>
      </c>
      <c r="H132" s="663">
        <v>1</v>
      </c>
      <c r="I132" s="663">
        <v>1027.76</v>
      </c>
      <c r="J132" s="663"/>
      <c r="K132" s="663"/>
      <c r="L132" s="663"/>
      <c r="M132" s="663"/>
      <c r="N132" s="663">
        <v>1</v>
      </c>
      <c r="O132" s="663">
        <v>1027.76</v>
      </c>
      <c r="P132" s="676">
        <v>1</v>
      </c>
      <c r="Q132" s="664">
        <v>1027.76</v>
      </c>
    </row>
    <row r="133" spans="1:17" ht="14.4" customHeight="1" x14ac:dyDescent="0.3">
      <c r="A133" s="659" t="s">
        <v>4233</v>
      </c>
      <c r="B133" s="660" t="s">
        <v>4234</v>
      </c>
      <c r="C133" s="660" t="s">
        <v>3496</v>
      </c>
      <c r="D133" s="660" t="s">
        <v>4249</v>
      </c>
      <c r="E133" s="660" t="s">
        <v>4250</v>
      </c>
      <c r="F133" s="663">
        <v>2</v>
      </c>
      <c r="G133" s="663">
        <v>13781.56</v>
      </c>
      <c r="H133" s="663">
        <v>1</v>
      </c>
      <c r="I133" s="663">
        <v>6890.78</v>
      </c>
      <c r="J133" s="663"/>
      <c r="K133" s="663"/>
      <c r="L133" s="663"/>
      <c r="M133" s="663"/>
      <c r="N133" s="663">
        <v>1</v>
      </c>
      <c r="O133" s="663">
        <v>6890.78</v>
      </c>
      <c r="P133" s="676">
        <v>0.5</v>
      </c>
      <c r="Q133" s="664">
        <v>6890.78</v>
      </c>
    </row>
    <row r="134" spans="1:17" ht="14.4" customHeight="1" x14ac:dyDescent="0.3">
      <c r="A134" s="659" t="s">
        <v>4233</v>
      </c>
      <c r="B134" s="660" t="s">
        <v>4234</v>
      </c>
      <c r="C134" s="660" t="s">
        <v>3496</v>
      </c>
      <c r="D134" s="660" t="s">
        <v>4251</v>
      </c>
      <c r="E134" s="660" t="s">
        <v>4252</v>
      </c>
      <c r="F134" s="663">
        <v>1</v>
      </c>
      <c r="G134" s="663">
        <v>34900</v>
      </c>
      <c r="H134" s="663">
        <v>1</v>
      </c>
      <c r="I134" s="663">
        <v>34900</v>
      </c>
      <c r="J134" s="663"/>
      <c r="K134" s="663"/>
      <c r="L134" s="663"/>
      <c r="M134" s="663"/>
      <c r="N134" s="663"/>
      <c r="O134" s="663"/>
      <c r="P134" s="676"/>
      <c r="Q134" s="664"/>
    </row>
    <row r="135" spans="1:17" ht="14.4" customHeight="1" x14ac:dyDescent="0.3">
      <c r="A135" s="659" t="s">
        <v>4233</v>
      </c>
      <c r="B135" s="660" t="s">
        <v>4234</v>
      </c>
      <c r="C135" s="660" t="s">
        <v>3496</v>
      </c>
      <c r="D135" s="660" t="s">
        <v>4253</v>
      </c>
      <c r="E135" s="660" t="s">
        <v>4254</v>
      </c>
      <c r="F135" s="663">
        <v>1</v>
      </c>
      <c r="G135" s="663">
        <v>831.16</v>
      </c>
      <c r="H135" s="663">
        <v>1</v>
      </c>
      <c r="I135" s="663">
        <v>831.16</v>
      </c>
      <c r="J135" s="663"/>
      <c r="K135" s="663"/>
      <c r="L135" s="663"/>
      <c r="M135" s="663"/>
      <c r="N135" s="663"/>
      <c r="O135" s="663"/>
      <c r="P135" s="676"/>
      <c r="Q135" s="664"/>
    </row>
    <row r="136" spans="1:17" ht="14.4" customHeight="1" x14ac:dyDescent="0.3">
      <c r="A136" s="659" t="s">
        <v>4233</v>
      </c>
      <c r="B136" s="660" t="s">
        <v>4234</v>
      </c>
      <c r="C136" s="660" t="s">
        <v>3496</v>
      </c>
      <c r="D136" s="660" t="s">
        <v>4255</v>
      </c>
      <c r="E136" s="660" t="s">
        <v>4256</v>
      </c>
      <c r="F136" s="663">
        <v>1</v>
      </c>
      <c r="G136" s="663">
        <v>1305.82</v>
      </c>
      <c r="H136" s="663">
        <v>1</v>
      </c>
      <c r="I136" s="663">
        <v>1305.82</v>
      </c>
      <c r="J136" s="663"/>
      <c r="K136" s="663"/>
      <c r="L136" s="663"/>
      <c r="M136" s="663"/>
      <c r="N136" s="663">
        <v>1</v>
      </c>
      <c r="O136" s="663">
        <v>1305.82</v>
      </c>
      <c r="P136" s="676">
        <v>1</v>
      </c>
      <c r="Q136" s="664">
        <v>1305.82</v>
      </c>
    </row>
    <row r="137" spans="1:17" ht="14.4" customHeight="1" x14ac:dyDescent="0.3">
      <c r="A137" s="659" t="s">
        <v>4233</v>
      </c>
      <c r="B137" s="660" t="s">
        <v>4234</v>
      </c>
      <c r="C137" s="660" t="s">
        <v>3496</v>
      </c>
      <c r="D137" s="660" t="s">
        <v>4257</v>
      </c>
      <c r="E137" s="660" t="s">
        <v>4258</v>
      </c>
      <c r="F137" s="663"/>
      <c r="G137" s="663"/>
      <c r="H137" s="663"/>
      <c r="I137" s="663"/>
      <c r="J137" s="663"/>
      <c r="K137" s="663"/>
      <c r="L137" s="663"/>
      <c r="M137" s="663"/>
      <c r="N137" s="663">
        <v>1</v>
      </c>
      <c r="O137" s="663">
        <v>6587.13</v>
      </c>
      <c r="P137" s="676"/>
      <c r="Q137" s="664">
        <v>6587.13</v>
      </c>
    </row>
    <row r="138" spans="1:17" ht="14.4" customHeight="1" x14ac:dyDescent="0.3">
      <c r="A138" s="659" t="s">
        <v>4233</v>
      </c>
      <c r="B138" s="660" t="s">
        <v>4234</v>
      </c>
      <c r="C138" s="660" t="s">
        <v>3216</v>
      </c>
      <c r="D138" s="660" t="s">
        <v>4259</v>
      </c>
      <c r="E138" s="660" t="s">
        <v>4260</v>
      </c>
      <c r="F138" s="663">
        <v>110</v>
      </c>
      <c r="G138" s="663">
        <v>22440</v>
      </c>
      <c r="H138" s="663">
        <v>1</v>
      </c>
      <c r="I138" s="663">
        <v>204</v>
      </c>
      <c r="J138" s="663">
        <v>68</v>
      </c>
      <c r="K138" s="663">
        <v>13940</v>
      </c>
      <c r="L138" s="663">
        <v>0.62121212121212122</v>
      </c>
      <c r="M138" s="663">
        <v>205</v>
      </c>
      <c r="N138" s="663">
        <v>65</v>
      </c>
      <c r="O138" s="663">
        <v>13380</v>
      </c>
      <c r="P138" s="676">
        <v>0.59625668449197866</v>
      </c>
      <c r="Q138" s="664">
        <v>205.84615384615384</v>
      </c>
    </row>
    <row r="139" spans="1:17" ht="14.4" customHeight="1" x14ac:dyDescent="0.3">
      <c r="A139" s="659" t="s">
        <v>4233</v>
      </c>
      <c r="B139" s="660" t="s">
        <v>4234</v>
      </c>
      <c r="C139" s="660" t="s">
        <v>3216</v>
      </c>
      <c r="D139" s="660" t="s">
        <v>4261</v>
      </c>
      <c r="E139" s="660" t="s">
        <v>4262</v>
      </c>
      <c r="F139" s="663">
        <v>6</v>
      </c>
      <c r="G139" s="663">
        <v>894</v>
      </c>
      <c r="H139" s="663">
        <v>1</v>
      </c>
      <c r="I139" s="663">
        <v>149</v>
      </c>
      <c r="J139" s="663">
        <v>4</v>
      </c>
      <c r="K139" s="663">
        <v>600</v>
      </c>
      <c r="L139" s="663">
        <v>0.67114093959731547</v>
      </c>
      <c r="M139" s="663">
        <v>150</v>
      </c>
      <c r="N139" s="663">
        <v>4</v>
      </c>
      <c r="O139" s="663">
        <v>603</v>
      </c>
      <c r="P139" s="676">
        <v>0.67449664429530198</v>
      </c>
      <c r="Q139" s="664">
        <v>150.75</v>
      </c>
    </row>
    <row r="140" spans="1:17" ht="14.4" customHeight="1" x14ac:dyDescent="0.3">
      <c r="A140" s="659" t="s">
        <v>4233</v>
      </c>
      <c r="B140" s="660" t="s">
        <v>4234</v>
      </c>
      <c r="C140" s="660" t="s">
        <v>3216</v>
      </c>
      <c r="D140" s="660" t="s">
        <v>4263</v>
      </c>
      <c r="E140" s="660" t="s">
        <v>4264</v>
      </c>
      <c r="F140" s="663">
        <v>1</v>
      </c>
      <c r="G140" s="663">
        <v>181</v>
      </c>
      <c r="H140" s="663">
        <v>1</v>
      </c>
      <c r="I140" s="663">
        <v>181</v>
      </c>
      <c r="J140" s="663"/>
      <c r="K140" s="663"/>
      <c r="L140" s="663"/>
      <c r="M140" s="663"/>
      <c r="N140" s="663">
        <v>3</v>
      </c>
      <c r="O140" s="663">
        <v>548</v>
      </c>
      <c r="P140" s="676">
        <v>3.027624309392265</v>
      </c>
      <c r="Q140" s="664">
        <v>182.66666666666666</v>
      </c>
    </row>
    <row r="141" spans="1:17" ht="14.4" customHeight="1" x14ac:dyDescent="0.3">
      <c r="A141" s="659" t="s">
        <v>4233</v>
      </c>
      <c r="B141" s="660" t="s">
        <v>4234</v>
      </c>
      <c r="C141" s="660" t="s">
        <v>3216</v>
      </c>
      <c r="D141" s="660" t="s">
        <v>4265</v>
      </c>
      <c r="E141" s="660" t="s">
        <v>4266</v>
      </c>
      <c r="F141" s="663"/>
      <c r="G141" s="663"/>
      <c r="H141" s="663"/>
      <c r="I141" s="663"/>
      <c r="J141" s="663"/>
      <c r="K141" s="663"/>
      <c r="L141" s="663"/>
      <c r="M141" s="663"/>
      <c r="N141" s="663">
        <v>6</v>
      </c>
      <c r="O141" s="663">
        <v>744</v>
      </c>
      <c r="P141" s="676"/>
      <c r="Q141" s="664">
        <v>124</v>
      </c>
    </row>
    <row r="142" spans="1:17" ht="14.4" customHeight="1" x14ac:dyDescent="0.3">
      <c r="A142" s="659" t="s">
        <v>4233</v>
      </c>
      <c r="B142" s="660" t="s">
        <v>4234</v>
      </c>
      <c r="C142" s="660" t="s">
        <v>3216</v>
      </c>
      <c r="D142" s="660" t="s">
        <v>4267</v>
      </c>
      <c r="E142" s="660" t="s">
        <v>4268</v>
      </c>
      <c r="F142" s="663">
        <v>4</v>
      </c>
      <c r="G142" s="663">
        <v>864</v>
      </c>
      <c r="H142" s="663">
        <v>1</v>
      </c>
      <c r="I142" s="663">
        <v>216</v>
      </c>
      <c r="J142" s="663">
        <v>8</v>
      </c>
      <c r="K142" s="663">
        <v>1736</v>
      </c>
      <c r="L142" s="663">
        <v>2.0092592592592591</v>
      </c>
      <c r="M142" s="663">
        <v>217</v>
      </c>
      <c r="N142" s="663">
        <v>5</v>
      </c>
      <c r="O142" s="663">
        <v>1090</v>
      </c>
      <c r="P142" s="676">
        <v>1.2615740740740742</v>
      </c>
      <c r="Q142" s="664">
        <v>218</v>
      </c>
    </row>
    <row r="143" spans="1:17" ht="14.4" customHeight="1" x14ac:dyDescent="0.3">
      <c r="A143" s="659" t="s">
        <v>4233</v>
      </c>
      <c r="B143" s="660" t="s">
        <v>4234</v>
      </c>
      <c r="C143" s="660" t="s">
        <v>3216</v>
      </c>
      <c r="D143" s="660" t="s">
        <v>4269</v>
      </c>
      <c r="E143" s="660" t="s">
        <v>4270</v>
      </c>
      <c r="F143" s="663">
        <v>1</v>
      </c>
      <c r="G143" s="663">
        <v>216</v>
      </c>
      <c r="H143" s="663">
        <v>1</v>
      </c>
      <c r="I143" s="663">
        <v>216</v>
      </c>
      <c r="J143" s="663">
        <v>3</v>
      </c>
      <c r="K143" s="663">
        <v>651</v>
      </c>
      <c r="L143" s="663">
        <v>3.0138888888888888</v>
      </c>
      <c r="M143" s="663">
        <v>217</v>
      </c>
      <c r="N143" s="663">
        <v>5</v>
      </c>
      <c r="O143" s="663">
        <v>1089</v>
      </c>
      <c r="P143" s="676">
        <v>5.041666666666667</v>
      </c>
      <c r="Q143" s="664">
        <v>217.8</v>
      </c>
    </row>
    <row r="144" spans="1:17" ht="14.4" customHeight="1" x14ac:dyDescent="0.3">
      <c r="A144" s="659" t="s">
        <v>4233</v>
      </c>
      <c r="B144" s="660" t="s">
        <v>4234</v>
      </c>
      <c r="C144" s="660" t="s">
        <v>3216</v>
      </c>
      <c r="D144" s="660" t="s">
        <v>4271</v>
      </c>
      <c r="E144" s="660" t="s">
        <v>4272</v>
      </c>
      <c r="F144" s="663"/>
      <c r="G144" s="663"/>
      <c r="H144" s="663"/>
      <c r="I144" s="663"/>
      <c r="J144" s="663"/>
      <c r="K144" s="663"/>
      <c r="L144" s="663"/>
      <c r="M144" s="663"/>
      <c r="N144" s="663">
        <v>1</v>
      </c>
      <c r="O144" s="663">
        <v>220</v>
      </c>
      <c r="P144" s="676"/>
      <c r="Q144" s="664">
        <v>220</v>
      </c>
    </row>
    <row r="145" spans="1:17" ht="14.4" customHeight="1" x14ac:dyDescent="0.3">
      <c r="A145" s="659" t="s">
        <v>4233</v>
      </c>
      <c r="B145" s="660" t="s">
        <v>4234</v>
      </c>
      <c r="C145" s="660" t="s">
        <v>3216</v>
      </c>
      <c r="D145" s="660" t="s">
        <v>4273</v>
      </c>
      <c r="E145" s="660" t="s">
        <v>4274</v>
      </c>
      <c r="F145" s="663">
        <v>2</v>
      </c>
      <c r="G145" s="663">
        <v>650</v>
      </c>
      <c r="H145" s="663">
        <v>1</v>
      </c>
      <c r="I145" s="663">
        <v>325</v>
      </c>
      <c r="J145" s="663"/>
      <c r="K145" s="663"/>
      <c r="L145" s="663"/>
      <c r="M145" s="663"/>
      <c r="N145" s="663"/>
      <c r="O145" s="663"/>
      <c r="P145" s="676"/>
      <c r="Q145" s="664"/>
    </row>
    <row r="146" spans="1:17" ht="14.4" customHeight="1" x14ac:dyDescent="0.3">
      <c r="A146" s="659" t="s">
        <v>4233</v>
      </c>
      <c r="B146" s="660" t="s">
        <v>4234</v>
      </c>
      <c r="C146" s="660" t="s">
        <v>3216</v>
      </c>
      <c r="D146" s="660" t="s">
        <v>4275</v>
      </c>
      <c r="E146" s="660" t="s">
        <v>4276</v>
      </c>
      <c r="F146" s="663">
        <v>3</v>
      </c>
      <c r="G146" s="663">
        <v>12366</v>
      </c>
      <c r="H146" s="663">
        <v>1</v>
      </c>
      <c r="I146" s="663">
        <v>4122</v>
      </c>
      <c r="J146" s="663">
        <v>1</v>
      </c>
      <c r="K146" s="663">
        <v>4127</v>
      </c>
      <c r="L146" s="663">
        <v>0.33373766779880315</v>
      </c>
      <c r="M146" s="663">
        <v>4127</v>
      </c>
      <c r="N146" s="663">
        <v>1</v>
      </c>
      <c r="O146" s="663">
        <v>4135</v>
      </c>
      <c r="P146" s="676">
        <v>0.33438460294355493</v>
      </c>
      <c r="Q146" s="664">
        <v>4135</v>
      </c>
    </row>
    <row r="147" spans="1:17" ht="14.4" customHeight="1" x14ac:dyDescent="0.3">
      <c r="A147" s="659" t="s">
        <v>4233</v>
      </c>
      <c r="B147" s="660" t="s">
        <v>4234</v>
      </c>
      <c r="C147" s="660" t="s">
        <v>3216</v>
      </c>
      <c r="D147" s="660" t="s">
        <v>4277</v>
      </c>
      <c r="E147" s="660" t="s">
        <v>4278</v>
      </c>
      <c r="F147" s="663">
        <v>2</v>
      </c>
      <c r="G147" s="663">
        <v>7622</v>
      </c>
      <c r="H147" s="663">
        <v>1</v>
      </c>
      <c r="I147" s="663">
        <v>3811</v>
      </c>
      <c r="J147" s="663"/>
      <c r="K147" s="663"/>
      <c r="L147" s="663"/>
      <c r="M147" s="663"/>
      <c r="N147" s="663">
        <v>1</v>
      </c>
      <c r="O147" s="663">
        <v>3821</v>
      </c>
      <c r="P147" s="676">
        <v>0.50131199160325379</v>
      </c>
      <c r="Q147" s="664">
        <v>3821</v>
      </c>
    </row>
    <row r="148" spans="1:17" ht="14.4" customHeight="1" x14ac:dyDescent="0.3">
      <c r="A148" s="659" t="s">
        <v>4233</v>
      </c>
      <c r="B148" s="660" t="s">
        <v>4234</v>
      </c>
      <c r="C148" s="660" t="s">
        <v>3216</v>
      </c>
      <c r="D148" s="660" t="s">
        <v>4279</v>
      </c>
      <c r="E148" s="660" t="s">
        <v>4280</v>
      </c>
      <c r="F148" s="663">
        <v>4</v>
      </c>
      <c r="G148" s="663">
        <v>20580</v>
      </c>
      <c r="H148" s="663">
        <v>1</v>
      </c>
      <c r="I148" s="663">
        <v>5145</v>
      </c>
      <c r="J148" s="663">
        <v>1</v>
      </c>
      <c r="K148" s="663">
        <v>5150</v>
      </c>
      <c r="L148" s="663">
        <v>0.25024295432458699</v>
      </c>
      <c r="M148" s="663">
        <v>5150</v>
      </c>
      <c r="N148" s="663"/>
      <c r="O148" s="663"/>
      <c r="P148" s="676"/>
      <c r="Q148" s="664"/>
    </row>
    <row r="149" spans="1:17" ht="14.4" customHeight="1" x14ac:dyDescent="0.3">
      <c r="A149" s="659" t="s">
        <v>4233</v>
      </c>
      <c r="B149" s="660" t="s">
        <v>4234</v>
      </c>
      <c r="C149" s="660" t="s">
        <v>3216</v>
      </c>
      <c r="D149" s="660" t="s">
        <v>4281</v>
      </c>
      <c r="E149" s="660" t="s">
        <v>4282</v>
      </c>
      <c r="F149" s="663">
        <v>2</v>
      </c>
      <c r="G149" s="663">
        <v>15656</v>
      </c>
      <c r="H149" s="663">
        <v>1</v>
      </c>
      <c r="I149" s="663">
        <v>7828</v>
      </c>
      <c r="J149" s="663"/>
      <c r="K149" s="663"/>
      <c r="L149" s="663"/>
      <c r="M149" s="663"/>
      <c r="N149" s="663"/>
      <c r="O149" s="663"/>
      <c r="P149" s="676"/>
      <c r="Q149" s="664"/>
    </row>
    <row r="150" spans="1:17" ht="14.4" customHeight="1" x14ac:dyDescent="0.3">
      <c r="A150" s="659" t="s">
        <v>4233</v>
      </c>
      <c r="B150" s="660" t="s">
        <v>4234</v>
      </c>
      <c r="C150" s="660" t="s">
        <v>3216</v>
      </c>
      <c r="D150" s="660" t="s">
        <v>4283</v>
      </c>
      <c r="E150" s="660" t="s">
        <v>4284</v>
      </c>
      <c r="F150" s="663">
        <v>2</v>
      </c>
      <c r="G150" s="663">
        <v>2552</v>
      </c>
      <c r="H150" s="663">
        <v>1</v>
      </c>
      <c r="I150" s="663">
        <v>1276</v>
      </c>
      <c r="J150" s="663"/>
      <c r="K150" s="663"/>
      <c r="L150" s="663"/>
      <c r="M150" s="663"/>
      <c r="N150" s="663"/>
      <c r="O150" s="663"/>
      <c r="P150" s="676"/>
      <c r="Q150" s="664"/>
    </row>
    <row r="151" spans="1:17" ht="14.4" customHeight="1" x14ac:dyDescent="0.3">
      <c r="A151" s="659" t="s">
        <v>4233</v>
      </c>
      <c r="B151" s="660" t="s">
        <v>4234</v>
      </c>
      <c r="C151" s="660" t="s">
        <v>3216</v>
      </c>
      <c r="D151" s="660" t="s">
        <v>4285</v>
      </c>
      <c r="E151" s="660" t="s">
        <v>4286</v>
      </c>
      <c r="F151" s="663">
        <v>2</v>
      </c>
      <c r="G151" s="663">
        <v>2326</v>
      </c>
      <c r="H151" s="663">
        <v>1</v>
      </c>
      <c r="I151" s="663">
        <v>1163</v>
      </c>
      <c r="J151" s="663"/>
      <c r="K151" s="663"/>
      <c r="L151" s="663"/>
      <c r="M151" s="663"/>
      <c r="N151" s="663"/>
      <c r="O151" s="663"/>
      <c r="P151" s="676"/>
      <c r="Q151" s="664"/>
    </row>
    <row r="152" spans="1:17" ht="14.4" customHeight="1" x14ac:dyDescent="0.3">
      <c r="A152" s="659" t="s">
        <v>4233</v>
      </c>
      <c r="B152" s="660" t="s">
        <v>4234</v>
      </c>
      <c r="C152" s="660" t="s">
        <v>3216</v>
      </c>
      <c r="D152" s="660" t="s">
        <v>4287</v>
      </c>
      <c r="E152" s="660" t="s">
        <v>4288</v>
      </c>
      <c r="F152" s="663">
        <v>3</v>
      </c>
      <c r="G152" s="663">
        <v>15195</v>
      </c>
      <c r="H152" s="663">
        <v>1</v>
      </c>
      <c r="I152" s="663">
        <v>5065</v>
      </c>
      <c r="J152" s="663"/>
      <c r="K152" s="663"/>
      <c r="L152" s="663"/>
      <c r="M152" s="663"/>
      <c r="N152" s="663">
        <v>8</v>
      </c>
      <c r="O152" s="663">
        <v>40592</v>
      </c>
      <c r="P152" s="676">
        <v>2.6714050674564001</v>
      </c>
      <c r="Q152" s="664">
        <v>5074</v>
      </c>
    </row>
    <row r="153" spans="1:17" ht="14.4" customHeight="1" x14ac:dyDescent="0.3">
      <c r="A153" s="659" t="s">
        <v>4233</v>
      </c>
      <c r="B153" s="660" t="s">
        <v>4234</v>
      </c>
      <c r="C153" s="660" t="s">
        <v>3216</v>
      </c>
      <c r="D153" s="660" t="s">
        <v>4289</v>
      </c>
      <c r="E153" s="660" t="s">
        <v>4290</v>
      </c>
      <c r="F153" s="663">
        <v>54</v>
      </c>
      <c r="G153" s="663">
        <v>9288</v>
      </c>
      <c r="H153" s="663">
        <v>1</v>
      </c>
      <c r="I153" s="663">
        <v>172</v>
      </c>
      <c r="J153" s="663">
        <v>47</v>
      </c>
      <c r="K153" s="663">
        <v>8131</v>
      </c>
      <c r="L153" s="663">
        <v>0.87543066322136087</v>
      </c>
      <c r="M153" s="663">
        <v>173</v>
      </c>
      <c r="N153" s="663">
        <v>52</v>
      </c>
      <c r="O153" s="663">
        <v>9037</v>
      </c>
      <c r="P153" s="676">
        <v>0.97297588285960379</v>
      </c>
      <c r="Q153" s="664">
        <v>173.78846153846155</v>
      </c>
    </row>
    <row r="154" spans="1:17" ht="14.4" customHeight="1" x14ac:dyDescent="0.3">
      <c r="A154" s="659" t="s">
        <v>4233</v>
      </c>
      <c r="B154" s="660" t="s">
        <v>4234</v>
      </c>
      <c r="C154" s="660" t="s">
        <v>3216</v>
      </c>
      <c r="D154" s="660" t="s">
        <v>4291</v>
      </c>
      <c r="E154" s="660" t="s">
        <v>4292</v>
      </c>
      <c r="F154" s="663">
        <v>34</v>
      </c>
      <c r="G154" s="663">
        <v>67796</v>
      </c>
      <c r="H154" s="663">
        <v>1</v>
      </c>
      <c r="I154" s="663">
        <v>1994</v>
      </c>
      <c r="J154" s="663">
        <v>24</v>
      </c>
      <c r="K154" s="663">
        <v>47904</v>
      </c>
      <c r="L154" s="663">
        <v>0.70659035931323377</v>
      </c>
      <c r="M154" s="663">
        <v>1996</v>
      </c>
      <c r="N154" s="663">
        <v>21</v>
      </c>
      <c r="O154" s="663">
        <v>41964</v>
      </c>
      <c r="P154" s="676">
        <v>0.61897457077113693</v>
      </c>
      <c r="Q154" s="664">
        <v>1998.2857142857142</v>
      </c>
    </row>
    <row r="155" spans="1:17" ht="14.4" customHeight="1" x14ac:dyDescent="0.3">
      <c r="A155" s="659" t="s">
        <v>4233</v>
      </c>
      <c r="B155" s="660" t="s">
        <v>4234</v>
      </c>
      <c r="C155" s="660" t="s">
        <v>3216</v>
      </c>
      <c r="D155" s="660" t="s">
        <v>4293</v>
      </c>
      <c r="E155" s="660" t="s">
        <v>4294</v>
      </c>
      <c r="F155" s="663">
        <v>1</v>
      </c>
      <c r="G155" s="663">
        <v>2691</v>
      </c>
      <c r="H155" s="663">
        <v>1</v>
      </c>
      <c r="I155" s="663">
        <v>2691</v>
      </c>
      <c r="J155" s="663"/>
      <c r="K155" s="663"/>
      <c r="L155" s="663"/>
      <c r="M155" s="663"/>
      <c r="N155" s="663">
        <v>2</v>
      </c>
      <c r="O155" s="663">
        <v>5390</v>
      </c>
      <c r="P155" s="676">
        <v>2.00297287253809</v>
      </c>
      <c r="Q155" s="664">
        <v>2695</v>
      </c>
    </row>
    <row r="156" spans="1:17" ht="14.4" customHeight="1" x14ac:dyDescent="0.3">
      <c r="A156" s="659" t="s">
        <v>4233</v>
      </c>
      <c r="B156" s="660" t="s">
        <v>4234</v>
      </c>
      <c r="C156" s="660" t="s">
        <v>3216</v>
      </c>
      <c r="D156" s="660" t="s">
        <v>4295</v>
      </c>
      <c r="E156" s="660" t="s">
        <v>4296</v>
      </c>
      <c r="F156" s="663"/>
      <c r="G156" s="663"/>
      <c r="H156" s="663"/>
      <c r="I156" s="663"/>
      <c r="J156" s="663">
        <v>1</v>
      </c>
      <c r="K156" s="663">
        <v>5180</v>
      </c>
      <c r="L156" s="663"/>
      <c r="M156" s="663">
        <v>5180</v>
      </c>
      <c r="N156" s="663">
        <v>1</v>
      </c>
      <c r="O156" s="663">
        <v>5186</v>
      </c>
      <c r="P156" s="676"/>
      <c r="Q156" s="664">
        <v>5186</v>
      </c>
    </row>
    <row r="157" spans="1:17" ht="14.4" customHeight="1" x14ac:dyDescent="0.3">
      <c r="A157" s="659" t="s">
        <v>4233</v>
      </c>
      <c r="B157" s="660" t="s">
        <v>4234</v>
      </c>
      <c r="C157" s="660" t="s">
        <v>3216</v>
      </c>
      <c r="D157" s="660" t="s">
        <v>4297</v>
      </c>
      <c r="E157" s="660" t="s">
        <v>4298</v>
      </c>
      <c r="F157" s="663">
        <v>1</v>
      </c>
      <c r="G157" s="663">
        <v>2074</v>
      </c>
      <c r="H157" s="663">
        <v>1</v>
      </c>
      <c r="I157" s="663">
        <v>2074</v>
      </c>
      <c r="J157" s="663"/>
      <c r="K157" s="663"/>
      <c r="L157" s="663"/>
      <c r="M157" s="663"/>
      <c r="N157" s="663"/>
      <c r="O157" s="663"/>
      <c r="P157" s="676"/>
      <c r="Q157" s="664"/>
    </row>
    <row r="158" spans="1:17" ht="14.4" customHeight="1" x14ac:dyDescent="0.3">
      <c r="A158" s="659" t="s">
        <v>4233</v>
      </c>
      <c r="B158" s="660" t="s">
        <v>4234</v>
      </c>
      <c r="C158" s="660" t="s">
        <v>3216</v>
      </c>
      <c r="D158" s="660" t="s">
        <v>4299</v>
      </c>
      <c r="E158" s="660" t="s">
        <v>4300</v>
      </c>
      <c r="F158" s="663">
        <v>4</v>
      </c>
      <c r="G158" s="663">
        <v>596</v>
      </c>
      <c r="H158" s="663">
        <v>1</v>
      </c>
      <c r="I158" s="663">
        <v>149</v>
      </c>
      <c r="J158" s="663">
        <v>5</v>
      </c>
      <c r="K158" s="663">
        <v>750</v>
      </c>
      <c r="L158" s="663">
        <v>1.2583892617449663</v>
      </c>
      <c r="M158" s="663">
        <v>150</v>
      </c>
      <c r="N158" s="663">
        <v>7</v>
      </c>
      <c r="O158" s="663">
        <v>1057</v>
      </c>
      <c r="P158" s="676">
        <v>1.773489932885906</v>
      </c>
      <c r="Q158" s="664">
        <v>151</v>
      </c>
    </row>
    <row r="159" spans="1:17" ht="14.4" customHeight="1" x14ac:dyDescent="0.3">
      <c r="A159" s="659" t="s">
        <v>4233</v>
      </c>
      <c r="B159" s="660" t="s">
        <v>4234</v>
      </c>
      <c r="C159" s="660" t="s">
        <v>3216</v>
      </c>
      <c r="D159" s="660" t="s">
        <v>4301</v>
      </c>
      <c r="E159" s="660" t="s">
        <v>4302</v>
      </c>
      <c r="F159" s="663"/>
      <c r="G159" s="663"/>
      <c r="H159" s="663"/>
      <c r="I159" s="663"/>
      <c r="J159" s="663">
        <v>2</v>
      </c>
      <c r="K159" s="663">
        <v>386</v>
      </c>
      <c r="L159" s="663"/>
      <c r="M159" s="663">
        <v>193</v>
      </c>
      <c r="N159" s="663"/>
      <c r="O159" s="663"/>
      <c r="P159" s="676"/>
      <c r="Q159" s="664"/>
    </row>
    <row r="160" spans="1:17" ht="14.4" customHeight="1" x14ac:dyDescent="0.3">
      <c r="A160" s="659" t="s">
        <v>4233</v>
      </c>
      <c r="B160" s="660" t="s">
        <v>4234</v>
      </c>
      <c r="C160" s="660" t="s">
        <v>3216</v>
      </c>
      <c r="D160" s="660" t="s">
        <v>4303</v>
      </c>
      <c r="E160" s="660" t="s">
        <v>4304</v>
      </c>
      <c r="F160" s="663"/>
      <c r="G160" s="663"/>
      <c r="H160" s="663"/>
      <c r="I160" s="663"/>
      <c r="J160" s="663"/>
      <c r="K160" s="663"/>
      <c r="L160" s="663"/>
      <c r="M160" s="663"/>
      <c r="N160" s="663">
        <v>1</v>
      </c>
      <c r="O160" s="663">
        <v>415</v>
      </c>
      <c r="P160" s="676"/>
      <c r="Q160" s="664">
        <v>415</v>
      </c>
    </row>
    <row r="161" spans="1:17" ht="14.4" customHeight="1" x14ac:dyDescent="0.3">
      <c r="A161" s="659" t="s">
        <v>4233</v>
      </c>
      <c r="B161" s="660" t="s">
        <v>4234</v>
      </c>
      <c r="C161" s="660" t="s">
        <v>3216</v>
      </c>
      <c r="D161" s="660" t="s">
        <v>4305</v>
      </c>
      <c r="E161" s="660" t="s">
        <v>4306</v>
      </c>
      <c r="F161" s="663">
        <v>71</v>
      </c>
      <c r="G161" s="663">
        <v>11147</v>
      </c>
      <c r="H161" s="663">
        <v>1</v>
      </c>
      <c r="I161" s="663">
        <v>157</v>
      </c>
      <c r="J161" s="663">
        <v>40</v>
      </c>
      <c r="K161" s="663">
        <v>6320</v>
      </c>
      <c r="L161" s="663">
        <v>0.56696869112765769</v>
      </c>
      <c r="M161" s="663">
        <v>158</v>
      </c>
      <c r="N161" s="663">
        <v>40</v>
      </c>
      <c r="O161" s="663">
        <v>6349</v>
      </c>
      <c r="P161" s="676">
        <v>0.56957028796985731</v>
      </c>
      <c r="Q161" s="664">
        <v>158.72499999999999</v>
      </c>
    </row>
    <row r="162" spans="1:17" ht="14.4" customHeight="1" x14ac:dyDescent="0.3">
      <c r="A162" s="659" t="s">
        <v>4233</v>
      </c>
      <c r="B162" s="660" t="s">
        <v>4234</v>
      </c>
      <c r="C162" s="660" t="s">
        <v>3216</v>
      </c>
      <c r="D162" s="660" t="s">
        <v>4307</v>
      </c>
      <c r="E162" s="660" t="s">
        <v>4308</v>
      </c>
      <c r="F162" s="663">
        <v>17</v>
      </c>
      <c r="G162" s="663">
        <v>35972</v>
      </c>
      <c r="H162" s="663">
        <v>1</v>
      </c>
      <c r="I162" s="663">
        <v>2116</v>
      </c>
      <c r="J162" s="663">
        <v>17</v>
      </c>
      <c r="K162" s="663">
        <v>36006</v>
      </c>
      <c r="L162" s="663">
        <v>1.0009451795841209</v>
      </c>
      <c r="M162" s="663">
        <v>2118</v>
      </c>
      <c r="N162" s="663">
        <v>23</v>
      </c>
      <c r="O162" s="663">
        <v>48768</v>
      </c>
      <c r="P162" s="676">
        <v>1.3557211164238852</v>
      </c>
      <c r="Q162" s="664">
        <v>2120.3478260869565</v>
      </c>
    </row>
    <row r="163" spans="1:17" ht="14.4" customHeight="1" x14ac:dyDescent="0.3">
      <c r="A163" s="659" t="s">
        <v>4233</v>
      </c>
      <c r="B163" s="660" t="s">
        <v>4234</v>
      </c>
      <c r="C163" s="660" t="s">
        <v>3216</v>
      </c>
      <c r="D163" s="660" t="s">
        <v>4309</v>
      </c>
      <c r="E163" s="660" t="s">
        <v>4278</v>
      </c>
      <c r="F163" s="663">
        <v>2</v>
      </c>
      <c r="G163" s="663">
        <v>3724</v>
      </c>
      <c r="H163" s="663">
        <v>1</v>
      </c>
      <c r="I163" s="663">
        <v>1862</v>
      </c>
      <c r="J163" s="663"/>
      <c r="K163" s="663"/>
      <c r="L163" s="663"/>
      <c r="M163" s="663"/>
      <c r="N163" s="663">
        <v>2</v>
      </c>
      <c r="O163" s="663">
        <v>3734</v>
      </c>
      <c r="P163" s="676">
        <v>1.0026852846401719</v>
      </c>
      <c r="Q163" s="664">
        <v>1867</v>
      </c>
    </row>
    <row r="164" spans="1:17" ht="14.4" customHeight="1" x14ac:dyDescent="0.3">
      <c r="A164" s="659" t="s">
        <v>4233</v>
      </c>
      <c r="B164" s="660" t="s">
        <v>4234</v>
      </c>
      <c r="C164" s="660" t="s">
        <v>3216</v>
      </c>
      <c r="D164" s="660" t="s">
        <v>4310</v>
      </c>
      <c r="E164" s="660" t="s">
        <v>4311</v>
      </c>
      <c r="F164" s="663"/>
      <c r="G164" s="663"/>
      <c r="H164" s="663"/>
      <c r="I164" s="663"/>
      <c r="J164" s="663"/>
      <c r="K164" s="663"/>
      <c r="L164" s="663"/>
      <c r="M164" s="663"/>
      <c r="N164" s="663">
        <v>1</v>
      </c>
      <c r="O164" s="663">
        <v>8395</v>
      </c>
      <c r="P164" s="676"/>
      <c r="Q164" s="664">
        <v>8395</v>
      </c>
    </row>
    <row r="165" spans="1:17" ht="14.4" customHeight="1" x14ac:dyDescent="0.3">
      <c r="A165" s="659" t="s">
        <v>4312</v>
      </c>
      <c r="B165" s="660" t="s">
        <v>4313</v>
      </c>
      <c r="C165" s="660" t="s">
        <v>3216</v>
      </c>
      <c r="D165" s="660" t="s">
        <v>4314</v>
      </c>
      <c r="E165" s="660" t="s">
        <v>4315</v>
      </c>
      <c r="F165" s="663">
        <v>28</v>
      </c>
      <c r="G165" s="663">
        <v>5656</v>
      </c>
      <c r="H165" s="663">
        <v>1</v>
      </c>
      <c r="I165" s="663">
        <v>202</v>
      </c>
      <c r="J165" s="663">
        <v>36</v>
      </c>
      <c r="K165" s="663">
        <v>7308</v>
      </c>
      <c r="L165" s="663">
        <v>1.2920792079207921</v>
      </c>
      <c r="M165" s="663">
        <v>203</v>
      </c>
      <c r="N165" s="663">
        <v>19</v>
      </c>
      <c r="O165" s="663">
        <v>3891</v>
      </c>
      <c r="P165" s="676">
        <v>0.68794200848656295</v>
      </c>
      <c r="Q165" s="664">
        <v>204.78947368421052</v>
      </c>
    </row>
    <row r="166" spans="1:17" ht="14.4" customHeight="1" x14ac:dyDescent="0.3">
      <c r="A166" s="659" t="s">
        <v>4312</v>
      </c>
      <c r="B166" s="660" t="s">
        <v>4313</v>
      </c>
      <c r="C166" s="660" t="s">
        <v>3216</v>
      </c>
      <c r="D166" s="660" t="s">
        <v>4316</v>
      </c>
      <c r="E166" s="660" t="s">
        <v>4317</v>
      </c>
      <c r="F166" s="663"/>
      <c r="G166" s="663"/>
      <c r="H166" s="663"/>
      <c r="I166" s="663"/>
      <c r="J166" s="663">
        <v>97</v>
      </c>
      <c r="K166" s="663">
        <v>28324</v>
      </c>
      <c r="L166" s="663"/>
      <c r="M166" s="663">
        <v>292</v>
      </c>
      <c r="N166" s="663">
        <v>12</v>
      </c>
      <c r="O166" s="663">
        <v>3504</v>
      </c>
      <c r="P166" s="676"/>
      <c r="Q166" s="664">
        <v>292</v>
      </c>
    </row>
    <row r="167" spans="1:17" ht="14.4" customHeight="1" x14ac:dyDescent="0.3">
      <c r="A167" s="659" t="s">
        <v>4312</v>
      </c>
      <c r="B167" s="660" t="s">
        <v>4313</v>
      </c>
      <c r="C167" s="660" t="s">
        <v>3216</v>
      </c>
      <c r="D167" s="660" t="s">
        <v>4318</v>
      </c>
      <c r="E167" s="660" t="s">
        <v>4319</v>
      </c>
      <c r="F167" s="663">
        <v>17</v>
      </c>
      <c r="G167" s="663">
        <v>2261</v>
      </c>
      <c r="H167" s="663">
        <v>1</v>
      </c>
      <c r="I167" s="663">
        <v>133</v>
      </c>
      <c r="J167" s="663">
        <v>39</v>
      </c>
      <c r="K167" s="663">
        <v>5226</v>
      </c>
      <c r="L167" s="663">
        <v>2.3113666519239273</v>
      </c>
      <c r="M167" s="663">
        <v>134</v>
      </c>
      <c r="N167" s="663">
        <v>33</v>
      </c>
      <c r="O167" s="663">
        <v>4447</v>
      </c>
      <c r="P167" s="676">
        <v>1.966828836797877</v>
      </c>
      <c r="Q167" s="664">
        <v>134.75757575757575</v>
      </c>
    </row>
    <row r="168" spans="1:17" ht="14.4" customHeight="1" x14ac:dyDescent="0.3">
      <c r="A168" s="659" t="s">
        <v>4312</v>
      </c>
      <c r="B168" s="660" t="s">
        <v>4313</v>
      </c>
      <c r="C168" s="660" t="s">
        <v>3216</v>
      </c>
      <c r="D168" s="660" t="s">
        <v>4320</v>
      </c>
      <c r="E168" s="660" t="s">
        <v>4319</v>
      </c>
      <c r="F168" s="663"/>
      <c r="G168" s="663"/>
      <c r="H168" s="663"/>
      <c r="I168" s="663"/>
      <c r="J168" s="663">
        <v>1</v>
      </c>
      <c r="K168" s="663">
        <v>175</v>
      </c>
      <c r="L168" s="663"/>
      <c r="M168" s="663">
        <v>175</v>
      </c>
      <c r="N168" s="663"/>
      <c r="O168" s="663"/>
      <c r="P168" s="676"/>
      <c r="Q168" s="664"/>
    </row>
    <row r="169" spans="1:17" ht="14.4" customHeight="1" x14ac:dyDescent="0.3">
      <c r="A169" s="659" t="s">
        <v>4312</v>
      </c>
      <c r="B169" s="660" t="s">
        <v>4313</v>
      </c>
      <c r="C169" s="660" t="s">
        <v>3216</v>
      </c>
      <c r="D169" s="660" t="s">
        <v>4321</v>
      </c>
      <c r="E169" s="660" t="s">
        <v>4322</v>
      </c>
      <c r="F169" s="663"/>
      <c r="G169" s="663"/>
      <c r="H169" s="663"/>
      <c r="I169" s="663"/>
      <c r="J169" s="663">
        <v>2</v>
      </c>
      <c r="K169" s="663">
        <v>1224</v>
      </c>
      <c r="L169" s="663"/>
      <c r="M169" s="663">
        <v>612</v>
      </c>
      <c r="N169" s="663"/>
      <c r="O169" s="663"/>
      <c r="P169" s="676"/>
      <c r="Q169" s="664"/>
    </row>
    <row r="170" spans="1:17" ht="14.4" customHeight="1" x14ac:dyDescent="0.3">
      <c r="A170" s="659" t="s">
        <v>4312</v>
      </c>
      <c r="B170" s="660" t="s">
        <v>4313</v>
      </c>
      <c r="C170" s="660" t="s">
        <v>3216</v>
      </c>
      <c r="D170" s="660" t="s">
        <v>4323</v>
      </c>
      <c r="E170" s="660" t="s">
        <v>4324</v>
      </c>
      <c r="F170" s="663"/>
      <c r="G170" s="663"/>
      <c r="H170" s="663"/>
      <c r="I170" s="663"/>
      <c r="J170" s="663">
        <v>4</v>
      </c>
      <c r="K170" s="663">
        <v>636</v>
      </c>
      <c r="L170" s="663"/>
      <c r="M170" s="663">
        <v>159</v>
      </c>
      <c r="N170" s="663">
        <v>1</v>
      </c>
      <c r="O170" s="663">
        <v>159</v>
      </c>
      <c r="P170" s="676"/>
      <c r="Q170" s="664">
        <v>159</v>
      </c>
    </row>
    <row r="171" spans="1:17" ht="14.4" customHeight="1" x14ac:dyDescent="0.3">
      <c r="A171" s="659" t="s">
        <v>4312</v>
      </c>
      <c r="B171" s="660" t="s">
        <v>4313</v>
      </c>
      <c r="C171" s="660" t="s">
        <v>3216</v>
      </c>
      <c r="D171" s="660" t="s">
        <v>4325</v>
      </c>
      <c r="E171" s="660" t="s">
        <v>4326</v>
      </c>
      <c r="F171" s="663">
        <v>10</v>
      </c>
      <c r="G171" s="663">
        <v>2610</v>
      </c>
      <c r="H171" s="663">
        <v>1</v>
      </c>
      <c r="I171" s="663">
        <v>261</v>
      </c>
      <c r="J171" s="663">
        <v>13</v>
      </c>
      <c r="K171" s="663">
        <v>3406</v>
      </c>
      <c r="L171" s="663">
        <v>1.3049808429118774</v>
      </c>
      <c r="M171" s="663">
        <v>262</v>
      </c>
      <c r="N171" s="663">
        <v>7</v>
      </c>
      <c r="O171" s="663">
        <v>1852</v>
      </c>
      <c r="P171" s="676">
        <v>0.70957854406130272</v>
      </c>
      <c r="Q171" s="664">
        <v>264.57142857142856</v>
      </c>
    </row>
    <row r="172" spans="1:17" ht="14.4" customHeight="1" x14ac:dyDescent="0.3">
      <c r="A172" s="659" t="s">
        <v>4312</v>
      </c>
      <c r="B172" s="660" t="s">
        <v>4313</v>
      </c>
      <c r="C172" s="660" t="s">
        <v>3216</v>
      </c>
      <c r="D172" s="660" t="s">
        <v>4327</v>
      </c>
      <c r="E172" s="660" t="s">
        <v>4328</v>
      </c>
      <c r="F172" s="663">
        <v>11</v>
      </c>
      <c r="G172" s="663">
        <v>1540</v>
      </c>
      <c r="H172" s="663">
        <v>1</v>
      </c>
      <c r="I172" s="663">
        <v>140</v>
      </c>
      <c r="J172" s="663">
        <v>13</v>
      </c>
      <c r="K172" s="663">
        <v>1833</v>
      </c>
      <c r="L172" s="663">
        <v>1.1902597402597404</v>
      </c>
      <c r="M172" s="663">
        <v>141</v>
      </c>
      <c r="N172" s="663">
        <v>8</v>
      </c>
      <c r="O172" s="663">
        <v>1128</v>
      </c>
      <c r="P172" s="676">
        <v>0.73246753246753249</v>
      </c>
      <c r="Q172" s="664">
        <v>141</v>
      </c>
    </row>
    <row r="173" spans="1:17" ht="14.4" customHeight="1" x14ac:dyDescent="0.3">
      <c r="A173" s="659" t="s">
        <v>4312</v>
      </c>
      <c r="B173" s="660" t="s">
        <v>4313</v>
      </c>
      <c r="C173" s="660" t="s">
        <v>3216</v>
      </c>
      <c r="D173" s="660" t="s">
        <v>4329</v>
      </c>
      <c r="E173" s="660" t="s">
        <v>4328</v>
      </c>
      <c r="F173" s="663">
        <v>17</v>
      </c>
      <c r="G173" s="663">
        <v>1326</v>
      </c>
      <c r="H173" s="663">
        <v>1</v>
      </c>
      <c r="I173" s="663">
        <v>78</v>
      </c>
      <c r="J173" s="663">
        <v>39</v>
      </c>
      <c r="K173" s="663">
        <v>3042</v>
      </c>
      <c r="L173" s="663">
        <v>2.2941176470588234</v>
      </c>
      <c r="M173" s="663">
        <v>78</v>
      </c>
      <c r="N173" s="663">
        <v>33</v>
      </c>
      <c r="O173" s="663">
        <v>2574</v>
      </c>
      <c r="P173" s="676">
        <v>1.9411764705882353</v>
      </c>
      <c r="Q173" s="664">
        <v>78</v>
      </c>
    </row>
    <row r="174" spans="1:17" ht="14.4" customHeight="1" x14ac:dyDescent="0.3">
      <c r="A174" s="659" t="s">
        <v>4312</v>
      </c>
      <c r="B174" s="660" t="s">
        <v>4313</v>
      </c>
      <c r="C174" s="660" t="s">
        <v>3216</v>
      </c>
      <c r="D174" s="660" t="s">
        <v>4330</v>
      </c>
      <c r="E174" s="660" t="s">
        <v>4331</v>
      </c>
      <c r="F174" s="663">
        <v>10</v>
      </c>
      <c r="G174" s="663">
        <v>3020</v>
      </c>
      <c r="H174" s="663">
        <v>1</v>
      </c>
      <c r="I174" s="663">
        <v>302</v>
      </c>
      <c r="J174" s="663">
        <v>13</v>
      </c>
      <c r="K174" s="663">
        <v>3939</v>
      </c>
      <c r="L174" s="663">
        <v>1.3043046357615895</v>
      </c>
      <c r="M174" s="663">
        <v>303</v>
      </c>
      <c r="N174" s="663">
        <v>8</v>
      </c>
      <c r="O174" s="663">
        <v>2448</v>
      </c>
      <c r="P174" s="676">
        <v>0.81059602649006623</v>
      </c>
      <c r="Q174" s="664">
        <v>306</v>
      </c>
    </row>
    <row r="175" spans="1:17" ht="14.4" customHeight="1" x14ac:dyDescent="0.3">
      <c r="A175" s="659" t="s">
        <v>4312</v>
      </c>
      <c r="B175" s="660" t="s">
        <v>4313</v>
      </c>
      <c r="C175" s="660" t="s">
        <v>3216</v>
      </c>
      <c r="D175" s="660" t="s">
        <v>4332</v>
      </c>
      <c r="E175" s="660" t="s">
        <v>4333</v>
      </c>
      <c r="F175" s="663">
        <v>25</v>
      </c>
      <c r="G175" s="663">
        <v>3975</v>
      </c>
      <c r="H175" s="663">
        <v>1</v>
      </c>
      <c r="I175" s="663">
        <v>159</v>
      </c>
      <c r="J175" s="663">
        <v>37</v>
      </c>
      <c r="K175" s="663">
        <v>5920</v>
      </c>
      <c r="L175" s="663">
        <v>1.4893081761006288</v>
      </c>
      <c r="M175" s="663">
        <v>160</v>
      </c>
      <c r="N175" s="663">
        <v>33</v>
      </c>
      <c r="O175" s="663">
        <v>5306</v>
      </c>
      <c r="P175" s="676">
        <v>1.3348427672955976</v>
      </c>
      <c r="Q175" s="664">
        <v>160.78787878787878</v>
      </c>
    </row>
    <row r="176" spans="1:17" ht="14.4" customHeight="1" x14ac:dyDescent="0.3">
      <c r="A176" s="659" t="s">
        <v>4312</v>
      </c>
      <c r="B176" s="660" t="s">
        <v>4313</v>
      </c>
      <c r="C176" s="660" t="s">
        <v>3216</v>
      </c>
      <c r="D176" s="660" t="s">
        <v>4334</v>
      </c>
      <c r="E176" s="660" t="s">
        <v>4315</v>
      </c>
      <c r="F176" s="663">
        <v>34</v>
      </c>
      <c r="G176" s="663">
        <v>2380</v>
      </c>
      <c r="H176" s="663">
        <v>1</v>
      </c>
      <c r="I176" s="663">
        <v>70</v>
      </c>
      <c r="J176" s="663">
        <v>90</v>
      </c>
      <c r="K176" s="663">
        <v>6300</v>
      </c>
      <c r="L176" s="663">
        <v>2.6470588235294117</v>
      </c>
      <c r="M176" s="663">
        <v>70</v>
      </c>
      <c r="N176" s="663">
        <v>70</v>
      </c>
      <c r="O176" s="663">
        <v>4953</v>
      </c>
      <c r="P176" s="676">
        <v>2.0810924369747901</v>
      </c>
      <c r="Q176" s="664">
        <v>70.757142857142853</v>
      </c>
    </row>
    <row r="177" spans="1:17" ht="14.4" customHeight="1" x14ac:dyDescent="0.3">
      <c r="A177" s="659" t="s">
        <v>4312</v>
      </c>
      <c r="B177" s="660" t="s">
        <v>4313</v>
      </c>
      <c r="C177" s="660" t="s">
        <v>3216</v>
      </c>
      <c r="D177" s="660" t="s">
        <v>4335</v>
      </c>
      <c r="E177" s="660" t="s">
        <v>4336</v>
      </c>
      <c r="F177" s="663"/>
      <c r="G177" s="663"/>
      <c r="H177" s="663"/>
      <c r="I177" s="663"/>
      <c r="J177" s="663">
        <v>1</v>
      </c>
      <c r="K177" s="663">
        <v>216</v>
      </c>
      <c r="L177" s="663"/>
      <c r="M177" s="663">
        <v>216</v>
      </c>
      <c r="N177" s="663"/>
      <c r="O177" s="663"/>
      <c r="P177" s="676"/>
      <c r="Q177" s="664"/>
    </row>
    <row r="178" spans="1:17" ht="14.4" customHeight="1" x14ac:dyDescent="0.3">
      <c r="A178" s="659" t="s">
        <v>4312</v>
      </c>
      <c r="B178" s="660" t="s">
        <v>4313</v>
      </c>
      <c r="C178" s="660" t="s">
        <v>3216</v>
      </c>
      <c r="D178" s="660" t="s">
        <v>4337</v>
      </c>
      <c r="E178" s="660" t="s">
        <v>4338</v>
      </c>
      <c r="F178" s="663"/>
      <c r="G178" s="663"/>
      <c r="H178" s="663"/>
      <c r="I178" s="663"/>
      <c r="J178" s="663">
        <v>3</v>
      </c>
      <c r="K178" s="663">
        <v>3567</v>
      </c>
      <c r="L178" s="663"/>
      <c r="M178" s="663">
        <v>1189</v>
      </c>
      <c r="N178" s="663">
        <v>2</v>
      </c>
      <c r="O178" s="663">
        <v>2378</v>
      </c>
      <c r="P178" s="676"/>
      <c r="Q178" s="664">
        <v>1189</v>
      </c>
    </row>
    <row r="179" spans="1:17" ht="14.4" customHeight="1" x14ac:dyDescent="0.3">
      <c r="A179" s="659" t="s">
        <v>4312</v>
      </c>
      <c r="B179" s="660" t="s">
        <v>4313</v>
      </c>
      <c r="C179" s="660" t="s">
        <v>3216</v>
      </c>
      <c r="D179" s="660" t="s">
        <v>4339</v>
      </c>
      <c r="E179" s="660" t="s">
        <v>4340</v>
      </c>
      <c r="F179" s="663"/>
      <c r="G179" s="663"/>
      <c r="H179" s="663"/>
      <c r="I179" s="663"/>
      <c r="J179" s="663">
        <v>4</v>
      </c>
      <c r="K179" s="663">
        <v>432</v>
      </c>
      <c r="L179" s="663"/>
      <c r="M179" s="663">
        <v>108</v>
      </c>
      <c r="N179" s="663">
        <v>1</v>
      </c>
      <c r="O179" s="663">
        <v>108</v>
      </c>
      <c r="P179" s="676"/>
      <c r="Q179" s="664">
        <v>108</v>
      </c>
    </row>
    <row r="180" spans="1:17" ht="14.4" customHeight="1" x14ac:dyDescent="0.3">
      <c r="A180" s="659" t="s">
        <v>4341</v>
      </c>
      <c r="B180" s="660" t="s">
        <v>4342</v>
      </c>
      <c r="C180" s="660" t="s">
        <v>3216</v>
      </c>
      <c r="D180" s="660" t="s">
        <v>4343</v>
      </c>
      <c r="E180" s="660" t="s">
        <v>4344</v>
      </c>
      <c r="F180" s="663">
        <v>500</v>
      </c>
      <c r="G180" s="663">
        <v>26500</v>
      </c>
      <c r="H180" s="663">
        <v>1</v>
      </c>
      <c r="I180" s="663">
        <v>53</v>
      </c>
      <c r="J180" s="663">
        <v>398</v>
      </c>
      <c r="K180" s="663">
        <v>21094</v>
      </c>
      <c r="L180" s="663">
        <v>0.79600000000000004</v>
      </c>
      <c r="M180" s="663">
        <v>53</v>
      </c>
      <c r="N180" s="663">
        <v>446</v>
      </c>
      <c r="O180" s="663">
        <v>23946</v>
      </c>
      <c r="P180" s="676">
        <v>0.90362264150943394</v>
      </c>
      <c r="Q180" s="664">
        <v>53.690582959641254</v>
      </c>
    </row>
    <row r="181" spans="1:17" ht="14.4" customHeight="1" x14ac:dyDescent="0.3">
      <c r="A181" s="659" t="s">
        <v>4341</v>
      </c>
      <c r="B181" s="660" t="s">
        <v>4342</v>
      </c>
      <c r="C181" s="660" t="s">
        <v>3216</v>
      </c>
      <c r="D181" s="660" t="s">
        <v>4345</v>
      </c>
      <c r="E181" s="660" t="s">
        <v>4346</v>
      </c>
      <c r="F181" s="663">
        <v>84</v>
      </c>
      <c r="G181" s="663">
        <v>10080</v>
      </c>
      <c r="H181" s="663">
        <v>1</v>
      </c>
      <c r="I181" s="663">
        <v>120</v>
      </c>
      <c r="J181" s="663">
        <v>105</v>
      </c>
      <c r="K181" s="663">
        <v>12705</v>
      </c>
      <c r="L181" s="663">
        <v>1.2604166666666667</v>
      </c>
      <c r="M181" s="663">
        <v>121</v>
      </c>
      <c r="N181" s="663">
        <v>42</v>
      </c>
      <c r="O181" s="663">
        <v>5104</v>
      </c>
      <c r="P181" s="676">
        <v>0.50634920634920633</v>
      </c>
      <c r="Q181" s="664">
        <v>121.52380952380952</v>
      </c>
    </row>
    <row r="182" spans="1:17" ht="14.4" customHeight="1" x14ac:dyDescent="0.3">
      <c r="A182" s="659" t="s">
        <v>4341</v>
      </c>
      <c r="B182" s="660" t="s">
        <v>4342</v>
      </c>
      <c r="C182" s="660" t="s">
        <v>3216</v>
      </c>
      <c r="D182" s="660" t="s">
        <v>4347</v>
      </c>
      <c r="E182" s="660" t="s">
        <v>4348</v>
      </c>
      <c r="F182" s="663"/>
      <c r="G182" s="663"/>
      <c r="H182" s="663"/>
      <c r="I182" s="663"/>
      <c r="J182" s="663">
        <v>6</v>
      </c>
      <c r="K182" s="663">
        <v>2280</v>
      </c>
      <c r="L182" s="663"/>
      <c r="M182" s="663">
        <v>380</v>
      </c>
      <c r="N182" s="663">
        <v>7</v>
      </c>
      <c r="O182" s="663">
        <v>2681</v>
      </c>
      <c r="P182" s="676"/>
      <c r="Q182" s="664">
        <v>383</v>
      </c>
    </row>
    <row r="183" spans="1:17" ht="14.4" customHeight="1" x14ac:dyDescent="0.3">
      <c r="A183" s="659" t="s">
        <v>4341</v>
      </c>
      <c r="B183" s="660" t="s">
        <v>4342</v>
      </c>
      <c r="C183" s="660" t="s">
        <v>3216</v>
      </c>
      <c r="D183" s="660" t="s">
        <v>4349</v>
      </c>
      <c r="E183" s="660" t="s">
        <v>4350</v>
      </c>
      <c r="F183" s="663">
        <v>37</v>
      </c>
      <c r="G183" s="663">
        <v>6179</v>
      </c>
      <c r="H183" s="663">
        <v>1</v>
      </c>
      <c r="I183" s="663">
        <v>167</v>
      </c>
      <c r="J183" s="663">
        <v>47</v>
      </c>
      <c r="K183" s="663">
        <v>7896</v>
      </c>
      <c r="L183" s="663">
        <v>1.2778766790742839</v>
      </c>
      <c r="M183" s="663">
        <v>168</v>
      </c>
      <c r="N183" s="663">
        <v>54</v>
      </c>
      <c r="O183" s="663">
        <v>9177</v>
      </c>
      <c r="P183" s="676">
        <v>1.4851917786049522</v>
      </c>
      <c r="Q183" s="664">
        <v>169.94444444444446</v>
      </c>
    </row>
    <row r="184" spans="1:17" ht="14.4" customHeight="1" x14ac:dyDescent="0.3">
      <c r="A184" s="659" t="s">
        <v>4341</v>
      </c>
      <c r="B184" s="660" t="s">
        <v>4342</v>
      </c>
      <c r="C184" s="660" t="s">
        <v>3216</v>
      </c>
      <c r="D184" s="660" t="s">
        <v>4351</v>
      </c>
      <c r="E184" s="660" t="s">
        <v>4352</v>
      </c>
      <c r="F184" s="663">
        <v>23</v>
      </c>
      <c r="G184" s="663">
        <v>7199</v>
      </c>
      <c r="H184" s="663">
        <v>1</v>
      </c>
      <c r="I184" s="663">
        <v>313</v>
      </c>
      <c r="J184" s="663">
        <v>18</v>
      </c>
      <c r="K184" s="663">
        <v>5688</v>
      </c>
      <c r="L184" s="663">
        <v>0.79010973746353663</v>
      </c>
      <c r="M184" s="663">
        <v>316</v>
      </c>
      <c r="N184" s="663">
        <v>22</v>
      </c>
      <c r="O184" s="663">
        <v>7016</v>
      </c>
      <c r="P184" s="676">
        <v>0.97457980275038203</v>
      </c>
      <c r="Q184" s="664">
        <v>318.90909090909093</v>
      </c>
    </row>
    <row r="185" spans="1:17" ht="14.4" customHeight="1" x14ac:dyDescent="0.3">
      <c r="A185" s="659" t="s">
        <v>4341</v>
      </c>
      <c r="B185" s="660" t="s">
        <v>4342</v>
      </c>
      <c r="C185" s="660" t="s">
        <v>3216</v>
      </c>
      <c r="D185" s="660" t="s">
        <v>4353</v>
      </c>
      <c r="E185" s="660" t="s">
        <v>4354</v>
      </c>
      <c r="F185" s="663"/>
      <c r="G185" s="663"/>
      <c r="H185" s="663"/>
      <c r="I185" s="663"/>
      <c r="J185" s="663">
        <v>1</v>
      </c>
      <c r="K185" s="663">
        <v>435</v>
      </c>
      <c r="L185" s="663"/>
      <c r="M185" s="663">
        <v>435</v>
      </c>
      <c r="N185" s="663">
        <v>1</v>
      </c>
      <c r="O185" s="663">
        <v>435</v>
      </c>
      <c r="P185" s="676"/>
      <c r="Q185" s="664">
        <v>435</v>
      </c>
    </row>
    <row r="186" spans="1:17" ht="14.4" customHeight="1" x14ac:dyDescent="0.3">
      <c r="A186" s="659" t="s">
        <v>4341</v>
      </c>
      <c r="B186" s="660" t="s">
        <v>4342</v>
      </c>
      <c r="C186" s="660" t="s">
        <v>3216</v>
      </c>
      <c r="D186" s="660" t="s">
        <v>4355</v>
      </c>
      <c r="E186" s="660" t="s">
        <v>4356</v>
      </c>
      <c r="F186" s="663">
        <v>63</v>
      </c>
      <c r="G186" s="663">
        <v>21231</v>
      </c>
      <c r="H186" s="663">
        <v>1</v>
      </c>
      <c r="I186" s="663">
        <v>337</v>
      </c>
      <c r="J186" s="663">
        <v>95</v>
      </c>
      <c r="K186" s="663">
        <v>32110</v>
      </c>
      <c r="L186" s="663">
        <v>1.51241109698083</v>
      </c>
      <c r="M186" s="663">
        <v>338</v>
      </c>
      <c r="N186" s="663">
        <v>112</v>
      </c>
      <c r="O186" s="663">
        <v>38010</v>
      </c>
      <c r="P186" s="676">
        <v>1.7903066271018793</v>
      </c>
      <c r="Q186" s="664">
        <v>339.375</v>
      </c>
    </row>
    <row r="187" spans="1:17" ht="14.4" customHeight="1" x14ac:dyDescent="0.3">
      <c r="A187" s="659" t="s">
        <v>4341</v>
      </c>
      <c r="B187" s="660" t="s">
        <v>4342</v>
      </c>
      <c r="C187" s="660" t="s">
        <v>3216</v>
      </c>
      <c r="D187" s="660" t="s">
        <v>4003</v>
      </c>
      <c r="E187" s="660" t="s">
        <v>4004</v>
      </c>
      <c r="F187" s="663"/>
      <c r="G187" s="663"/>
      <c r="H187" s="663"/>
      <c r="I187" s="663"/>
      <c r="J187" s="663">
        <v>5</v>
      </c>
      <c r="K187" s="663">
        <v>540</v>
      </c>
      <c r="L187" s="663"/>
      <c r="M187" s="663">
        <v>108</v>
      </c>
      <c r="N187" s="663">
        <v>8</v>
      </c>
      <c r="O187" s="663">
        <v>872</v>
      </c>
      <c r="P187" s="676"/>
      <c r="Q187" s="664">
        <v>109</v>
      </c>
    </row>
    <row r="188" spans="1:17" ht="14.4" customHeight="1" x14ac:dyDescent="0.3">
      <c r="A188" s="659" t="s">
        <v>4341</v>
      </c>
      <c r="B188" s="660" t="s">
        <v>4342</v>
      </c>
      <c r="C188" s="660" t="s">
        <v>3216</v>
      </c>
      <c r="D188" s="660" t="s">
        <v>4357</v>
      </c>
      <c r="E188" s="660" t="s">
        <v>4358</v>
      </c>
      <c r="F188" s="663"/>
      <c r="G188" s="663"/>
      <c r="H188" s="663"/>
      <c r="I188" s="663"/>
      <c r="J188" s="663">
        <v>3</v>
      </c>
      <c r="K188" s="663">
        <v>111</v>
      </c>
      <c r="L188" s="663"/>
      <c r="M188" s="663">
        <v>37</v>
      </c>
      <c r="N188" s="663">
        <v>8</v>
      </c>
      <c r="O188" s="663">
        <v>296</v>
      </c>
      <c r="P188" s="676"/>
      <c r="Q188" s="664">
        <v>37</v>
      </c>
    </row>
    <row r="189" spans="1:17" ht="14.4" customHeight="1" x14ac:dyDescent="0.3">
      <c r="A189" s="659" t="s">
        <v>4341</v>
      </c>
      <c r="B189" s="660" t="s">
        <v>4342</v>
      </c>
      <c r="C189" s="660" t="s">
        <v>3216</v>
      </c>
      <c r="D189" s="660" t="s">
        <v>4359</v>
      </c>
      <c r="E189" s="660" t="s">
        <v>4360</v>
      </c>
      <c r="F189" s="663"/>
      <c r="G189" s="663"/>
      <c r="H189" s="663"/>
      <c r="I189" s="663"/>
      <c r="J189" s="663"/>
      <c r="K189" s="663"/>
      <c r="L189" s="663"/>
      <c r="M189" s="663"/>
      <c r="N189" s="663">
        <v>5</v>
      </c>
      <c r="O189" s="663">
        <v>3352</v>
      </c>
      <c r="P189" s="676"/>
      <c r="Q189" s="664">
        <v>670.4</v>
      </c>
    </row>
    <row r="190" spans="1:17" ht="14.4" customHeight="1" x14ac:dyDescent="0.3">
      <c r="A190" s="659" t="s">
        <v>4341</v>
      </c>
      <c r="B190" s="660" t="s">
        <v>4342</v>
      </c>
      <c r="C190" s="660" t="s">
        <v>3216</v>
      </c>
      <c r="D190" s="660" t="s">
        <v>4361</v>
      </c>
      <c r="E190" s="660" t="s">
        <v>4362</v>
      </c>
      <c r="F190" s="663">
        <v>225</v>
      </c>
      <c r="G190" s="663">
        <v>63000</v>
      </c>
      <c r="H190" s="663">
        <v>1</v>
      </c>
      <c r="I190" s="663">
        <v>280</v>
      </c>
      <c r="J190" s="663">
        <v>168</v>
      </c>
      <c r="K190" s="663">
        <v>47208</v>
      </c>
      <c r="L190" s="663">
        <v>0.7493333333333333</v>
      </c>
      <c r="M190" s="663">
        <v>281</v>
      </c>
      <c r="N190" s="663">
        <v>186</v>
      </c>
      <c r="O190" s="663">
        <v>52647</v>
      </c>
      <c r="P190" s="676">
        <v>0.83566666666666667</v>
      </c>
      <c r="Q190" s="664">
        <v>283.04838709677421</v>
      </c>
    </row>
    <row r="191" spans="1:17" ht="14.4" customHeight="1" x14ac:dyDescent="0.3">
      <c r="A191" s="659" t="s">
        <v>4341</v>
      </c>
      <c r="B191" s="660" t="s">
        <v>4342</v>
      </c>
      <c r="C191" s="660" t="s">
        <v>3216</v>
      </c>
      <c r="D191" s="660" t="s">
        <v>4363</v>
      </c>
      <c r="E191" s="660" t="s">
        <v>4364</v>
      </c>
      <c r="F191" s="663">
        <v>69</v>
      </c>
      <c r="G191" s="663">
        <v>31257</v>
      </c>
      <c r="H191" s="663">
        <v>1</v>
      </c>
      <c r="I191" s="663">
        <v>453</v>
      </c>
      <c r="J191" s="663">
        <v>67</v>
      </c>
      <c r="K191" s="663">
        <v>30552</v>
      </c>
      <c r="L191" s="663">
        <v>0.97744505230828294</v>
      </c>
      <c r="M191" s="663">
        <v>456</v>
      </c>
      <c r="N191" s="663">
        <v>52</v>
      </c>
      <c r="O191" s="663">
        <v>23852</v>
      </c>
      <c r="P191" s="676">
        <v>0.76309306715295777</v>
      </c>
      <c r="Q191" s="664">
        <v>458.69230769230768</v>
      </c>
    </row>
    <row r="192" spans="1:17" ht="14.4" customHeight="1" x14ac:dyDescent="0.3">
      <c r="A192" s="659" t="s">
        <v>4341</v>
      </c>
      <c r="B192" s="660" t="s">
        <v>4342</v>
      </c>
      <c r="C192" s="660" t="s">
        <v>3216</v>
      </c>
      <c r="D192" s="660" t="s">
        <v>4365</v>
      </c>
      <c r="E192" s="660" t="s">
        <v>4366</v>
      </c>
      <c r="F192" s="663">
        <v>286</v>
      </c>
      <c r="G192" s="663">
        <v>98670</v>
      </c>
      <c r="H192" s="663">
        <v>1</v>
      </c>
      <c r="I192" s="663">
        <v>345</v>
      </c>
      <c r="J192" s="663">
        <v>235</v>
      </c>
      <c r="K192" s="663">
        <v>81780</v>
      </c>
      <c r="L192" s="663">
        <v>0.82882335056248102</v>
      </c>
      <c r="M192" s="663">
        <v>348</v>
      </c>
      <c r="N192" s="663">
        <v>241</v>
      </c>
      <c r="O192" s="663">
        <v>84882</v>
      </c>
      <c r="P192" s="676">
        <v>0.86026147765278205</v>
      </c>
      <c r="Q192" s="664">
        <v>352.20746887966806</v>
      </c>
    </row>
    <row r="193" spans="1:17" ht="14.4" customHeight="1" x14ac:dyDescent="0.3">
      <c r="A193" s="659" t="s">
        <v>4341</v>
      </c>
      <c r="B193" s="660" t="s">
        <v>4342</v>
      </c>
      <c r="C193" s="660" t="s">
        <v>3216</v>
      </c>
      <c r="D193" s="660" t="s">
        <v>4367</v>
      </c>
      <c r="E193" s="660" t="s">
        <v>4368</v>
      </c>
      <c r="F193" s="663">
        <v>4</v>
      </c>
      <c r="G193" s="663">
        <v>408</v>
      </c>
      <c r="H193" s="663">
        <v>1</v>
      </c>
      <c r="I193" s="663">
        <v>102</v>
      </c>
      <c r="J193" s="663">
        <v>10</v>
      </c>
      <c r="K193" s="663">
        <v>1030</v>
      </c>
      <c r="L193" s="663">
        <v>2.5245098039215685</v>
      </c>
      <c r="M193" s="663">
        <v>103</v>
      </c>
      <c r="N193" s="663">
        <v>9</v>
      </c>
      <c r="O193" s="663">
        <v>935</v>
      </c>
      <c r="P193" s="676">
        <v>2.2916666666666665</v>
      </c>
      <c r="Q193" s="664">
        <v>103.88888888888889</v>
      </c>
    </row>
    <row r="194" spans="1:17" ht="14.4" customHeight="1" x14ac:dyDescent="0.3">
      <c r="A194" s="659" t="s">
        <v>4341</v>
      </c>
      <c r="B194" s="660" t="s">
        <v>4342</v>
      </c>
      <c r="C194" s="660" t="s">
        <v>3216</v>
      </c>
      <c r="D194" s="660" t="s">
        <v>4369</v>
      </c>
      <c r="E194" s="660" t="s">
        <v>4370</v>
      </c>
      <c r="F194" s="663">
        <v>16</v>
      </c>
      <c r="G194" s="663">
        <v>1840</v>
      </c>
      <c r="H194" s="663">
        <v>1</v>
      </c>
      <c r="I194" s="663">
        <v>115</v>
      </c>
      <c r="J194" s="663">
        <v>13</v>
      </c>
      <c r="K194" s="663">
        <v>1495</v>
      </c>
      <c r="L194" s="663">
        <v>0.8125</v>
      </c>
      <c r="M194" s="663">
        <v>115</v>
      </c>
      <c r="N194" s="663">
        <v>10</v>
      </c>
      <c r="O194" s="663">
        <v>1158</v>
      </c>
      <c r="P194" s="676">
        <v>0.6293478260869565</v>
      </c>
      <c r="Q194" s="664">
        <v>115.8</v>
      </c>
    </row>
    <row r="195" spans="1:17" ht="14.4" customHeight="1" x14ac:dyDescent="0.3">
      <c r="A195" s="659" t="s">
        <v>4341</v>
      </c>
      <c r="B195" s="660" t="s">
        <v>4342</v>
      </c>
      <c r="C195" s="660" t="s">
        <v>3216</v>
      </c>
      <c r="D195" s="660" t="s">
        <v>4005</v>
      </c>
      <c r="E195" s="660" t="s">
        <v>4006</v>
      </c>
      <c r="F195" s="663"/>
      <c r="G195" s="663"/>
      <c r="H195" s="663"/>
      <c r="I195" s="663"/>
      <c r="J195" s="663">
        <v>7</v>
      </c>
      <c r="K195" s="663">
        <v>3199</v>
      </c>
      <c r="L195" s="663"/>
      <c r="M195" s="663">
        <v>457</v>
      </c>
      <c r="N195" s="663">
        <v>10</v>
      </c>
      <c r="O195" s="663">
        <v>4606</v>
      </c>
      <c r="P195" s="676"/>
      <c r="Q195" s="664">
        <v>460.6</v>
      </c>
    </row>
    <row r="196" spans="1:17" ht="14.4" customHeight="1" x14ac:dyDescent="0.3">
      <c r="A196" s="659" t="s">
        <v>4341</v>
      </c>
      <c r="B196" s="660" t="s">
        <v>4342</v>
      </c>
      <c r="C196" s="660" t="s">
        <v>3216</v>
      </c>
      <c r="D196" s="660" t="s">
        <v>4033</v>
      </c>
      <c r="E196" s="660" t="s">
        <v>4034</v>
      </c>
      <c r="F196" s="663">
        <v>1</v>
      </c>
      <c r="G196" s="663">
        <v>1236</v>
      </c>
      <c r="H196" s="663">
        <v>1</v>
      </c>
      <c r="I196" s="663">
        <v>1236</v>
      </c>
      <c r="J196" s="663"/>
      <c r="K196" s="663"/>
      <c r="L196" s="663"/>
      <c r="M196" s="663"/>
      <c r="N196" s="663">
        <v>3</v>
      </c>
      <c r="O196" s="663">
        <v>3767</v>
      </c>
      <c r="P196" s="676">
        <v>3.0477346278317152</v>
      </c>
      <c r="Q196" s="664">
        <v>1255.6666666666667</v>
      </c>
    </row>
    <row r="197" spans="1:17" ht="14.4" customHeight="1" x14ac:dyDescent="0.3">
      <c r="A197" s="659" t="s">
        <v>4341</v>
      </c>
      <c r="B197" s="660" t="s">
        <v>4342</v>
      </c>
      <c r="C197" s="660" t="s">
        <v>3216</v>
      </c>
      <c r="D197" s="660" t="s">
        <v>4371</v>
      </c>
      <c r="E197" s="660" t="s">
        <v>4372</v>
      </c>
      <c r="F197" s="663">
        <v>11</v>
      </c>
      <c r="G197" s="663">
        <v>4675</v>
      </c>
      <c r="H197" s="663">
        <v>1</v>
      </c>
      <c r="I197" s="663">
        <v>425</v>
      </c>
      <c r="J197" s="663">
        <v>17</v>
      </c>
      <c r="K197" s="663">
        <v>7293</v>
      </c>
      <c r="L197" s="663">
        <v>1.56</v>
      </c>
      <c r="M197" s="663">
        <v>429</v>
      </c>
      <c r="N197" s="663">
        <v>13</v>
      </c>
      <c r="O197" s="663">
        <v>5627</v>
      </c>
      <c r="P197" s="676">
        <v>1.2036363636363636</v>
      </c>
      <c r="Q197" s="664">
        <v>432.84615384615387</v>
      </c>
    </row>
    <row r="198" spans="1:17" ht="14.4" customHeight="1" x14ac:dyDescent="0.3">
      <c r="A198" s="659" t="s">
        <v>4341</v>
      </c>
      <c r="B198" s="660" t="s">
        <v>4342</v>
      </c>
      <c r="C198" s="660" t="s">
        <v>3216</v>
      </c>
      <c r="D198" s="660" t="s">
        <v>4373</v>
      </c>
      <c r="E198" s="660" t="s">
        <v>4374</v>
      </c>
      <c r="F198" s="663">
        <v>104</v>
      </c>
      <c r="G198" s="663">
        <v>5512</v>
      </c>
      <c r="H198" s="663">
        <v>1</v>
      </c>
      <c r="I198" s="663">
        <v>53</v>
      </c>
      <c r="J198" s="663">
        <v>70</v>
      </c>
      <c r="K198" s="663">
        <v>3710</v>
      </c>
      <c r="L198" s="663">
        <v>0.67307692307692313</v>
      </c>
      <c r="M198" s="663">
        <v>53</v>
      </c>
      <c r="N198" s="663">
        <v>114</v>
      </c>
      <c r="O198" s="663">
        <v>6124</v>
      </c>
      <c r="P198" s="676">
        <v>1.1110304789550072</v>
      </c>
      <c r="Q198" s="664">
        <v>53.719298245614034</v>
      </c>
    </row>
    <row r="199" spans="1:17" ht="14.4" customHeight="1" x14ac:dyDescent="0.3">
      <c r="A199" s="659" t="s">
        <v>4341</v>
      </c>
      <c r="B199" s="660" t="s">
        <v>4342</v>
      </c>
      <c r="C199" s="660" t="s">
        <v>3216</v>
      </c>
      <c r="D199" s="660" t="s">
        <v>4375</v>
      </c>
      <c r="E199" s="660" t="s">
        <v>4376</v>
      </c>
      <c r="F199" s="663">
        <v>394</v>
      </c>
      <c r="G199" s="663">
        <v>64616</v>
      </c>
      <c r="H199" s="663">
        <v>1</v>
      </c>
      <c r="I199" s="663">
        <v>164</v>
      </c>
      <c r="J199" s="663">
        <v>491</v>
      </c>
      <c r="K199" s="663">
        <v>81015</v>
      </c>
      <c r="L199" s="663">
        <v>1.2537916305558994</v>
      </c>
      <c r="M199" s="663">
        <v>165</v>
      </c>
      <c r="N199" s="663">
        <v>383</v>
      </c>
      <c r="O199" s="663">
        <v>64062</v>
      </c>
      <c r="P199" s="676">
        <v>0.99142627213074164</v>
      </c>
      <c r="Q199" s="664">
        <v>167.26370757180158</v>
      </c>
    </row>
    <row r="200" spans="1:17" ht="14.4" customHeight="1" x14ac:dyDescent="0.3">
      <c r="A200" s="659" t="s">
        <v>4341</v>
      </c>
      <c r="B200" s="660" t="s">
        <v>4342</v>
      </c>
      <c r="C200" s="660" t="s">
        <v>3216</v>
      </c>
      <c r="D200" s="660" t="s">
        <v>4007</v>
      </c>
      <c r="E200" s="660" t="s">
        <v>4008</v>
      </c>
      <c r="F200" s="663"/>
      <c r="G200" s="663"/>
      <c r="H200" s="663"/>
      <c r="I200" s="663"/>
      <c r="J200" s="663"/>
      <c r="K200" s="663"/>
      <c r="L200" s="663"/>
      <c r="M200" s="663"/>
      <c r="N200" s="663">
        <v>1</v>
      </c>
      <c r="O200" s="663">
        <v>79</v>
      </c>
      <c r="P200" s="676"/>
      <c r="Q200" s="664">
        <v>79</v>
      </c>
    </row>
    <row r="201" spans="1:17" ht="14.4" customHeight="1" x14ac:dyDescent="0.3">
      <c r="A201" s="659" t="s">
        <v>4341</v>
      </c>
      <c r="B201" s="660" t="s">
        <v>4342</v>
      </c>
      <c r="C201" s="660" t="s">
        <v>3216</v>
      </c>
      <c r="D201" s="660" t="s">
        <v>4009</v>
      </c>
      <c r="E201" s="660" t="s">
        <v>4010</v>
      </c>
      <c r="F201" s="663"/>
      <c r="G201" s="663"/>
      <c r="H201" s="663"/>
      <c r="I201" s="663"/>
      <c r="J201" s="663">
        <v>1</v>
      </c>
      <c r="K201" s="663">
        <v>164</v>
      </c>
      <c r="L201" s="663"/>
      <c r="M201" s="663">
        <v>164</v>
      </c>
      <c r="N201" s="663"/>
      <c r="O201" s="663"/>
      <c r="P201" s="676"/>
      <c r="Q201" s="664"/>
    </row>
    <row r="202" spans="1:17" ht="14.4" customHeight="1" x14ac:dyDescent="0.3">
      <c r="A202" s="659" t="s">
        <v>4341</v>
      </c>
      <c r="B202" s="660" t="s">
        <v>4342</v>
      </c>
      <c r="C202" s="660" t="s">
        <v>3216</v>
      </c>
      <c r="D202" s="660" t="s">
        <v>4377</v>
      </c>
      <c r="E202" s="660" t="s">
        <v>4378</v>
      </c>
      <c r="F202" s="663">
        <v>15</v>
      </c>
      <c r="G202" s="663">
        <v>2385</v>
      </c>
      <c r="H202" s="663">
        <v>1</v>
      </c>
      <c r="I202" s="663">
        <v>159</v>
      </c>
      <c r="J202" s="663">
        <v>15</v>
      </c>
      <c r="K202" s="663">
        <v>2400</v>
      </c>
      <c r="L202" s="663">
        <v>1.0062893081761006</v>
      </c>
      <c r="M202" s="663">
        <v>160</v>
      </c>
      <c r="N202" s="663">
        <v>38</v>
      </c>
      <c r="O202" s="663">
        <v>6100</v>
      </c>
      <c r="P202" s="676">
        <v>2.5576519916142559</v>
      </c>
      <c r="Q202" s="664">
        <v>160.52631578947367</v>
      </c>
    </row>
    <row r="203" spans="1:17" ht="14.4" customHeight="1" x14ac:dyDescent="0.3">
      <c r="A203" s="659" t="s">
        <v>4341</v>
      </c>
      <c r="B203" s="660" t="s">
        <v>4342</v>
      </c>
      <c r="C203" s="660" t="s">
        <v>3216</v>
      </c>
      <c r="D203" s="660" t="s">
        <v>4037</v>
      </c>
      <c r="E203" s="660" t="s">
        <v>4038</v>
      </c>
      <c r="F203" s="663">
        <v>1</v>
      </c>
      <c r="G203" s="663">
        <v>1000</v>
      </c>
      <c r="H203" s="663">
        <v>1</v>
      </c>
      <c r="I203" s="663">
        <v>1000</v>
      </c>
      <c r="J203" s="663"/>
      <c r="K203" s="663"/>
      <c r="L203" s="663"/>
      <c r="M203" s="663"/>
      <c r="N203" s="663">
        <v>12</v>
      </c>
      <c r="O203" s="663">
        <v>12056</v>
      </c>
      <c r="P203" s="676">
        <v>12.055999999999999</v>
      </c>
      <c r="Q203" s="664">
        <v>1004.6666666666666</v>
      </c>
    </row>
    <row r="204" spans="1:17" ht="14.4" customHeight="1" x14ac:dyDescent="0.3">
      <c r="A204" s="659" t="s">
        <v>4341</v>
      </c>
      <c r="B204" s="660" t="s">
        <v>4342</v>
      </c>
      <c r="C204" s="660" t="s">
        <v>3216</v>
      </c>
      <c r="D204" s="660" t="s">
        <v>4011</v>
      </c>
      <c r="E204" s="660" t="s">
        <v>4012</v>
      </c>
      <c r="F204" s="663"/>
      <c r="G204" s="663"/>
      <c r="H204" s="663"/>
      <c r="I204" s="663"/>
      <c r="J204" s="663">
        <v>1</v>
      </c>
      <c r="K204" s="663">
        <v>167</v>
      </c>
      <c r="L204" s="663"/>
      <c r="M204" s="663">
        <v>167</v>
      </c>
      <c r="N204" s="663">
        <v>1</v>
      </c>
      <c r="O204" s="663">
        <v>169</v>
      </c>
      <c r="P204" s="676"/>
      <c r="Q204" s="664">
        <v>169</v>
      </c>
    </row>
    <row r="205" spans="1:17" ht="14.4" customHeight="1" x14ac:dyDescent="0.3">
      <c r="A205" s="659" t="s">
        <v>4341</v>
      </c>
      <c r="B205" s="660" t="s">
        <v>4342</v>
      </c>
      <c r="C205" s="660" t="s">
        <v>3216</v>
      </c>
      <c r="D205" s="660" t="s">
        <v>4039</v>
      </c>
      <c r="E205" s="660" t="s">
        <v>4040</v>
      </c>
      <c r="F205" s="663">
        <v>1</v>
      </c>
      <c r="G205" s="663">
        <v>2221</v>
      </c>
      <c r="H205" s="663">
        <v>1</v>
      </c>
      <c r="I205" s="663">
        <v>2221</v>
      </c>
      <c r="J205" s="663"/>
      <c r="K205" s="663"/>
      <c r="L205" s="663"/>
      <c r="M205" s="663"/>
      <c r="N205" s="663">
        <v>12</v>
      </c>
      <c r="O205" s="663">
        <v>26964</v>
      </c>
      <c r="P205" s="676">
        <v>12.140477262494372</v>
      </c>
      <c r="Q205" s="664">
        <v>2247</v>
      </c>
    </row>
    <row r="206" spans="1:17" ht="14.4" customHeight="1" x14ac:dyDescent="0.3">
      <c r="A206" s="659" t="s">
        <v>4341</v>
      </c>
      <c r="B206" s="660" t="s">
        <v>4342</v>
      </c>
      <c r="C206" s="660" t="s">
        <v>3216</v>
      </c>
      <c r="D206" s="660" t="s">
        <v>4379</v>
      </c>
      <c r="E206" s="660" t="s">
        <v>4380</v>
      </c>
      <c r="F206" s="663">
        <v>1</v>
      </c>
      <c r="G206" s="663">
        <v>1985</v>
      </c>
      <c r="H206" s="663">
        <v>1</v>
      </c>
      <c r="I206" s="663">
        <v>1985</v>
      </c>
      <c r="J206" s="663"/>
      <c r="K206" s="663"/>
      <c r="L206" s="663"/>
      <c r="M206" s="663"/>
      <c r="N206" s="663"/>
      <c r="O206" s="663"/>
      <c r="P206" s="676"/>
      <c r="Q206" s="664"/>
    </row>
    <row r="207" spans="1:17" ht="14.4" customHeight="1" x14ac:dyDescent="0.3">
      <c r="A207" s="659" t="s">
        <v>4341</v>
      </c>
      <c r="B207" s="660" t="s">
        <v>4342</v>
      </c>
      <c r="C207" s="660" t="s">
        <v>3216</v>
      </c>
      <c r="D207" s="660" t="s">
        <v>4381</v>
      </c>
      <c r="E207" s="660" t="s">
        <v>4382</v>
      </c>
      <c r="F207" s="663"/>
      <c r="G207" s="663"/>
      <c r="H207" s="663"/>
      <c r="I207" s="663"/>
      <c r="J207" s="663">
        <v>9</v>
      </c>
      <c r="K207" s="663">
        <v>2007</v>
      </c>
      <c r="L207" s="663"/>
      <c r="M207" s="663">
        <v>223</v>
      </c>
      <c r="N207" s="663">
        <v>11</v>
      </c>
      <c r="O207" s="663">
        <v>2475</v>
      </c>
      <c r="P207" s="676"/>
      <c r="Q207" s="664">
        <v>225</v>
      </c>
    </row>
    <row r="208" spans="1:17" ht="14.4" customHeight="1" x14ac:dyDescent="0.3">
      <c r="A208" s="659" t="s">
        <v>4341</v>
      </c>
      <c r="B208" s="660" t="s">
        <v>4342</v>
      </c>
      <c r="C208" s="660" t="s">
        <v>3216</v>
      </c>
      <c r="D208" s="660" t="s">
        <v>4383</v>
      </c>
      <c r="E208" s="660" t="s">
        <v>4384</v>
      </c>
      <c r="F208" s="663"/>
      <c r="G208" s="663"/>
      <c r="H208" s="663"/>
      <c r="I208" s="663"/>
      <c r="J208" s="663">
        <v>1</v>
      </c>
      <c r="K208" s="663">
        <v>404</v>
      </c>
      <c r="L208" s="663"/>
      <c r="M208" s="663">
        <v>404</v>
      </c>
      <c r="N208" s="663"/>
      <c r="O208" s="663"/>
      <c r="P208" s="676"/>
      <c r="Q208" s="664"/>
    </row>
    <row r="209" spans="1:17" ht="14.4" customHeight="1" x14ac:dyDescent="0.3">
      <c r="A209" s="659" t="s">
        <v>4341</v>
      </c>
      <c r="B209" s="660" t="s">
        <v>4342</v>
      </c>
      <c r="C209" s="660" t="s">
        <v>3216</v>
      </c>
      <c r="D209" s="660" t="s">
        <v>4385</v>
      </c>
      <c r="E209" s="660" t="s">
        <v>4386</v>
      </c>
      <c r="F209" s="663">
        <v>1</v>
      </c>
      <c r="G209" s="663">
        <v>265</v>
      </c>
      <c r="H209" s="663">
        <v>1</v>
      </c>
      <c r="I209" s="663">
        <v>265</v>
      </c>
      <c r="J209" s="663"/>
      <c r="K209" s="663"/>
      <c r="L209" s="663"/>
      <c r="M209" s="663"/>
      <c r="N209" s="663"/>
      <c r="O209" s="663"/>
      <c r="P209" s="676"/>
      <c r="Q209" s="664"/>
    </row>
    <row r="210" spans="1:17" ht="14.4" customHeight="1" x14ac:dyDescent="0.3">
      <c r="A210" s="659" t="s">
        <v>4387</v>
      </c>
      <c r="B210" s="660" t="s">
        <v>619</v>
      </c>
      <c r="C210" s="660" t="s">
        <v>3216</v>
      </c>
      <c r="D210" s="660" t="s">
        <v>4388</v>
      </c>
      <c r="E210" s="660" t="s">
        <v>4389</v>
      </c>
      <c r="F210" s="663">
        <v>145</v>
      </c>
      <c r="G210" s="663">
        <v>22910</v>
      </c>
      <c r="H210" s="663">
        <v>1</v>
      </c>
      <c r="I210" s="663">
        <v>158</v>
      </c>
      <c r="J210" s="663">
        <v>178</v>
      </c>
      <c r="K210" s="663">
        <v>28302</v>
      </c>
      <c r="L210" s="663">
        <v>1.2353557398515931</v>
      </c>
      <c r="M210" s="663">
        <v>159</v>
      </c>
      <c r="N210" s="663">
        <v>262</v>
      </c>
      <c r="O210" s="663">
        <v>41875</v>
      </c>
      <c r="P210" s="676">
        <v>1.8278044522042776</v>
      </c>
      <c r="Q210" s="664">
        <v>159.82824427480915</v>
      </c>
    </row>
    <row r="211" spans="1:17" ht="14.4" customHeight="1" x14ac:dyDescent="0.3">
      <c r="A211" s="659" t="s">
        <v>4387</v>
      </c>
      <c r="B211" s="660" t="s">
        <v>619</v>
      </c>
      <c r="C211" s="660" t="s">
        <v>3216</v>
      </c>
      <c r="D211" s="660" t="s">
        <v>4390</v>
      </c>
      <c r="E211" s="660" t="s">
        <v>4391</v>
      </c>
      <c r="F211" s="663"/>
      <c r="G211" s="663"/>
      <c r="H211" s="663"/>
      <c r="I211" s="663"/>
      <c r="J211" s="663">
        <v>1</v>
      </c>
      <c r="K211" s="663">
        <v>1165</v>
      </c>
      <c r="L211" s="663"/>
      <c r="M211" s="663">
        <v>1165</v>
      </c>
      <c r="N211" s="663">
        <v>1</v>
      </c>
      <c r="O211" s="663">
        <v>1165</v>
      </c>
      <c r="P211" s="676"/>
      <c r="Q211" s="664">
        <v>1165</v>
      </c>
    </row>
    <row r="212" spans="1:17" ht="14.4" customHeight="1" x14ac:dyDescent="0.3">
      <c r="A212" s="659" t="s">
        <v>4387</v>
      </c>
      <c r="B212" s="660" t="s">
        <v>619</v>
      </c>
      <c r="C212" s="660" t="s">
        <v>3216</v>
      </c>
      <c r="D212" s="660" t="s">
        <v>4392</v>
      </c>
      <c r="E212" s="660" t="s">
        <v>4393</v>
      </c>
      <c r="F212" s="663">
        <v>42</v>
      </c>
      <c r="G212" s="663">
        <v>1638</v>
      </c>
      <c r="H212" s="663">
        <v>1</v>
      </c>
      <c r="I212" s="663">
        <v>39</v>
      </c>
      <c r="J212" s="663">
        <v>50</v>
      </c>
      <c r="K212" s="663">
        <v>1950</v>
      </c>
      <c r="L212" s="663">
        <v>1.1904761904761905</v>
      </c>
      <c r="M212" s="663">
        <v>39</v>
      </c>
      <c r="N212" s="663">
        <v>80</v>
      </c>
      <c r="O212" s="663">
        <v>3186</v>
      </c>
      <c r="P212" s="676">
        <v>1.945054945054945</v>
      </c>
      <c r="Q212" s="664">
        <v>39.825000000000003</v>
      </c>
    </row>
    <row r="213" spans="1:17" ht="14.4" customHeight="1" x14ac:dyDescent="0.3">
      <c r="A213" s="659" t="s">
        <v>4387</v>
      </c>
      <c r="B213" s="660" t="s">
        <v>619</v>
      </c>
      <c r="C213" s="660" t="s">
        <v>3216</v>
      </c>
      <c r="D213" s="660" t="s">
        <v>4394</v>
      </c>
      <c r="E213" s="660" t="s">
        <v>4395</v>
      </c>
      <c r="F213" s="663">
        <v>2</v>
      </c>
      <c r="G213" s="663">
        <v>808</v>
      </c>
      <c r="H213" s="663">
        <v>1</v>
      </c>
      <c r="I213" s="663">
        <v>404</v>
      </c>
      <c r="J213" s="663"/>
      <c r="K213" s="663"/>
      <c r="L213" s="663"/>
      <c r="M213" s="663"/>
      <c r="N213" s="663"/>
      <c r="O213" s="663"/>
      <c r="P213" s="676"/>
      <c r="Q213" s="664"/>
    </row>
    <row r="214" spans="1:17" ht="14.4" customHeight="1" x14ac:dyDescent="0.3">
      <c r="A214" s="659" t="s">
        <v>4387</v>
      </c>
      <c r="B214" s="660" t="s">
        <v>619</v>
      </c>
      <c r="C214" s="660" t="s">
        <v>3216</v>
      </c>
      <c r="D214" s="660" t="s">
        <v>4396</v>
      </c>
      <c r="E214" s="660" t="s">
        <v>4397</v>
      </c>
      <c r="F214" s="663">
        <v>9</v>
      </c>
      <c r="G214" s="663">
        <v>3438</v>
      </c>
      <c r="H214" s="663">
        <v>1</v>
      </c>
      <c r="I214" s="663">
        <v>382</v>
      </c>
      <c r="J214" s="663">
        <v>1</v>
      </c>
      <c r="K214" s="663">
        <v>382</v>
      </c>
      <c r="L214" s="663">
        <v>0.1111111111111111</v>
      </c>
      <c r="M214" s="663">
        <v>382</v>
      </c>
      <c r="N214" s="663">
        <v>1</v>
      </c>
      <c r="O214" s="663">
        <v>383</v>
      </c>
      <c r="P214" s="676">
        <v>0.1114019778941245</v>
      </c>
      <c r="Q214" s="664">
        <v>383</v>
      </c>
    </row>
    <row r="215" spans="1:17" ht="14.4" customHeight="1" x14ac:dyDescent="0.3">
      <c r="A215" s="659" t="s">
        <v>4387</v>
      </c>
      <c r="B215" s="660" t="s">
        <v>619</v>
      </c>
      <c r="C215" s="660" t="s">
        <v>3216</v>
      </c>
      <c r="D215" s="660" t="s">
        <v>4398</v>
      </c>
      <c r="E215" s="660" t="s">
        <v>4399</v>
      </c>
      <c r="F215" s="663">
        <v>3</v>
      </c>
      <c r="G215" s="663">
        <v>1332</v>
      </c>
      <c r="H215" s="663">
        <v>1</v>
      </c>
      <c r="I215" s="663">
        <v>444</v>
      </c>
      <c r="J215" s="663">
        <v>6</v>
      </c>
      <c r="K215" s="663">
        <v>2664</v>
      </c>
      <c r="L215" s="663">
        <v>2</v>
      </c>
      <c r="M215" s="663">
        <v>444</v>
      </c>
      <c r="N215" s="663">
        <v>6</v>
      </c>
      <c r="O215" s="663">
        <v>2667</v>
      </c>
      <c r="P215" s="676">
        <v>2.0022522522522523</v>
      </c>
      <c r="Q215" s="664">
        <v>444.5</v>
      </c>
    </row>
    <row r="216" spans="1:17" ht="14.4" customHeight="1" x14ac:dyDescent="0.3">
      <c r="A216" s="659" t="s">
        <v>4387</v>
      </c>
      <c r="B216" s="660" t="s">
        <v>619</v>
      </c>
      <c r="C216" s="660" t="s">
        <v>3216</v>
      </c>
      <c r="D216" s="660" t="s">
        <v>4400</v>
      </c>
      <c r="E216" s="660" t="s">
        <v>4401</v>
      </c>
      <c r="F216" s="663">
        <v>2</v>
      </c>
      <c r="G216" s="663">
        <v>80</v>
      </c>
      <c r="H216" s="663">
        <v>1</v>
      </c>
      <c r="I216" s="663">
        <v>40</v>
      </c>
      <c r="J216" s="663"/>
      <c r="K216" s="663"/>
      <c r="L216" s="663"/>
      <c r="M216" s="663"/>
      <c r="N216" s="663"/>
      <c r="O216" s="663"/>
      <c r="P216" s="676"/>
      <c r="Q216" s="664"/>
    </row>
    <row r="217" spans="1:17" ht="14.4" customHeight="1" x14ac:dyDescent="0.3">
      <c r="A217" s="659" t="s">
        <v>4387</v>
      </c>
      <c r="B217" s="660" t="s">
        <v>619</v>
      </c>
      <c r="C217" s="660" t="s">
        <v>3216</v>
      </c>
      <c r="D217" s="660" t="s">
        <v>4402</v>
      </c>
      <c r="E217" s="660" t="s">
        <v>4403</v>
      </c>
      <c r="F217" s="663">
        <v>3</v>
      </c>
      <c r="G217" s="663">
        <v>1470</v>
      </c>
      <c r="H217" s="663">
        <v>1</v>
      </c>
      <c r="I217" s="663">
        <v>490</v>
      </c>
      <c r="J217" s="663">
        <v>1</v>
      </c>
      <c r="K217" s="663">
        <v>490</v>
      </c>
      <c r="L217" s="663">
        <v>0.33333333333333331</v>
      </c>
      <c r="M217" s="663">
        <v>490</v>
      </c>
      <c r="N217" s="663">
        <v>1</v>
      </c>
      <c r="O217" s="663">
        <v>491</v>
      </c>
      <c r="P217" s="676">
        <v>0.3340136054421769</v>
      </c>
      <c r="Q217" s="664">
        <v>491</v>
      </c>
    </row>
    <row r="218" spans="1:17" ht="14.4" customHeight="1" x14ac:dyDescent="0.3">
      <c r="A218" s="659" t="s">
        <v>4387</v>
      </c>
      <c r="B218" s="660" t="s">
        <v>619</v>
      </c>
      <c r="C218" s="660" t="s">
        <v>3216</v>
      </c>
      <c r="D218" s="660" t="s">
        <v>4404</v>
      </c>
      <c r="E218" s="660" t="s">
        <v>4405</v>
      </c>
      <c r="F218" s="663">
        <v>2</v>
      </c>
      <c r="G218" s="663">
        <v>62</v>
      </c>
      <c r="H218" s="663">
        <v>1</v>
      </c>
      <c r="I218" s="663">
        <v>31</v>
      </c>
      <c r="J218" s="663">
        <v>9</v>
      </c>
      <c r="K218" s="663">
        <v>279</v>
      </c>
      <c r="L218" s="663">
        <v>4.5</v>
      </c>
      <c r="M218" s="663">
        <v>31</v>
      </c>
      <c r="N218" s="663">
        <v>9</v>
      </c>
      <c r="O218" s="663">
        <v>279</v>
      </c>
      <c r="P218" s="676">
        <v>4.5</v>
      </c>
      <c r="Q218" s="664">
        <v>31</v>
      </c>
    </row>
    <row r="219" spans="1:17" ht="14.4" customHeight="1" x14ac:dyDescent="0.3">
      <c r="A219" s="659" t="s">
        <v>4387</v>
      </c>
      <c r="B219" s="660" t="s">
        <v>619</v>
      </c>
      <c r="C219" s="660" t="s">
        <v>3216</v>
      </c>
      <c r="D219" s="660" t="s">
        <v>4406</v>
      </c>
      <c r="E219" s="660" t="s">
        <v>4407</v>
      </c>
      <c r="F219" s="663"/>
      <c r="G219" s="663"/>
      <c r="H219" s="663"/>
      <c r="I219" s="663"/>
      <c r="J219" s="663">
        <v>2</v>
      </c>
      <c r="K219" s="663">
        <v>410</v>
      </c>
      <c r="L219" s="663"/>
      <c r="M219" s="663">
        <v>205</v>
      </c>
      <c r="N219" s="663"/>
      <c r="O219" s="663"/>
      <c r="P219" s="676"/>
      <c r="Q219" s="664"/>
    </row>
    <row r="220" spans="1:17" ht="14.4" customHeight="1" x14ac:dyDescent="0.3">
      <c r="A220" s="659" t="s">
        <v>4387</v>
      </c>
      <c r="B220" s="660" t="s">
        <v>619</v>
      </c>
      <c r="C220" s="660" t="s">
        <v>3216</v>
      </c>
      <c r="D220" s="660" t="s">
        <v>4408</v>
      </c>
      <c r="E220" s="660" t="s">
        <v>4409</v>
      </c>
      <c r="F220" s="663"/>
      <c r="G220" s="663"/>
      <c r="H220" s="663"/>
      <c r="I220" s="663"/>
      <c r="J220" s="663">
        <v>2</v>
      </c>
      <c r="K220" s="663">
        <v>754</v>
      </c>
      <c r="L220" s="663"/>
      <c r="M220" s="663">
        <v>377</v>
      </c>
      <c r="N220" s="663"/>
      <c r="O220" s="663"/>
      <c r="P220" s="676"/>
      <c r="Q220" s="664"/>
    </row>
    <row r="221" spans="1:17" ht="14.4" customHeight="1" x14ac:dyDescent="0.3">
      <c r="A221" s="659" t="s">
        <v>4387</v>
      </c>
      <c r="B221" s="660" t="s">
        <v>619</v>
      </c>
      <c r="C221" s="660" t="s">
        <v>3216</v>
      </c>
      <c r="D221" s="660" t="s">
        <v>4410</v>
      </c>
      <c r="E221" s="660" t="s">
        <v>4411</v>
      </c>
      <c r="F221" s="663">
        <v>47</v>
      </c>
      <c r="G221" s="663">
        <v>5264</v>
      </c>
      <c r="H221" s="663">
        <v>1</v>
      </c>
      <c r="I221" s="663">
        <v>112</v>
      </c>
      <c r="J221" s="663">
        <v>99</v>
      </c>
      <c r="K221" s="663">
        <v>11187</v>
      </c>
      <c r="L221" s="663">
        <v>2.1251899696048633</v>
      </c>
      <c r="M221" s="663">
        <v>113</v>
      </c>
      <c r="N221" s="663">
        <v>133</v>
      </c>
      <c r="O221" s="663">
        <v>15259</v>
      </c>
      <c r="P221" s="676">
        <v>2.8987462006079028</v>
      </c>
      <c r="Q221" s="664">
        <v>114.72932330827068</v>
      </c>
    </row>
    <row r="222" spans="1:17" ht="14.4" customHeight="1" x14ac:dyDescent="0.3">
      <c r="A222" s="659" t="s">
        <v>4387</v>
      </c>
      <c r="B222" s="660" t="s">
        <v>619</v>
      </c>
      <c r="C222" s="660" t="s">
        <v>3216</v>
      </c>
      <c r="D222" s="660" t="s">
        <v>4412</v>
      </c>
      <c r="E222" s="660" t="s">
        <v>4413</v>
      </c>
      <c r="F222" s="663">
        <v>6</v>
      </c>
      <c r="G222" s="663">
        <v>498</v>
      </c>
      <c r="H222" s="663">
        <v>1</v>
      </c>
      <c r="I222" s="663">
        <v>83</v>
      </c>
      <c r="J222" s="663">
        <v>17</v>
      </c>
      <c r="K222" s="663">
        <v>1428</v>
      </c>
      <c r="L222" s="663">
        <v>2.8674698795180724</v>
      </c>
      <c r="M222" s="663">
        <v>84</v>
      </c>
      <c r="N222" s="663">
        <v>50</v>
      </c>
      <c r="O222" s="663">
        <v>4246</v>
      </c>
      <c r="P222" s="676">
        <v>8.5261044176706822</v>
      </c>
      <c r="Q222" s="664">
        <v>84.92</v>
      </c>
    </row>
    <row r="223" spans="1:17" ht="14.4" customHeight="1" x14ac:dyDescent="0.3">
      <c r="A223" s="659" t="s">
        <v>4387</v>
      </c>
      <c r="B223" s="660" t="s">
        <v>619</v>
      </c>
      <c r="C223" s="660" t="s">
        <v>3216</v>
      </c>
      <c r="D223" s="660" t="s">
        <v>4414</v>
      </c>
      <c r="E223" s="660" t="s">
        <v>4415</v>
      </c>
      <c r="F223" s="663">
        <v>1</v>
      </c>
      <c r="G223" s="663">
        <v>21</v>
      </c>
      <c r="H223" s="663">
        <v>1</v>
      </c>
      <c r="I223" s="663">
        <v>21</v>
      </c>
      <c r="J223" s="663">
        <v>1</v>
      </c>
      <c r="K223" s="663">
        <v>21</v>
      </c>
      <c r="L223" s="663">
        <v>1</v>
      </c>
      <c r="M223" s="663">
        <v>21</v>
      </c>
      <c r="N223" s="663">
        <v>7</v>
      </c>
      <c r="O223" s="663">
        <v>147</v>
      </c>
      <c r="P223" s="676">
        <v>7</v>
      </c>
      <c r="Q223" s="664">
        <v>21</v>
      </c>
    </row>
    <row r="224" spans="1:17" ht="14.4" customHeight="1" x14ac:dyDescent="0.3">
      <c r="A224" s="659" t="s">
        <v>4387</v>
      </c>
      <c r="B224" s="660" t="s">
        <v>619</v>
      </c>
      <c r="C224" s="660" t="s">
        <v>3216</v>
      </c>
      <c r="D224" s="660" t="s">
        <v>4416</v>
      </c>
      <c r="E224" s="660" t="s">
        <v>4417</v>
      </c>
      <c r="F224" s="663"/>
      <c r="G224" s="663"/>
      <c r="H224" s="663"/>
      <c r="I224" s="663"/>
      <c r="J224" s="663">
        <v>9</v>
      </c>
      <c r="K224" s="663">
        <v>4374</v>
      </c>
      <c r="L224" s="663"/>
      <c r="M224" s="663">
        <v>486</v>
      </c>
      <c r="N224" s="663">
        <v>22</v>
      </c>
      <c r="O224" s="663">
        <v>10703</v>
      </c>
      <c r="P224" s="676"/>
      <c r="Q224" s="664">
        <v>486.5</v>
      </c>
    </row>
    <row r="225" spans="1:17" ht="14.4" customHeight="1" x14ac:dyDescent="0.3">
      <c r="A225" s="659" t="s">
        <v>4387</v>
      </c>
      <c r="B225" s="660" t="s">
        <v>619</v>
      </c>
      <c r="C225" s="660" t="s">
        <v>3216</v>
      </c>
      <c r="D225" s="660" t="s">
        <v>4418</v>
      </c>
      <c r="E225" s="660" t="s">
        <v>4419</v>
      </c>
      <c r="F225" s="663">
        <v>25</v>
      </c>
      <c r="G225" s="663">
        <v>1000</v>
      </c>
      <c r="H225" s="663">
        <v>1</v>
      </c>
      <c r="I225" s="663">
        <v>40</v>
      </c>
      <c r="J225" s="663">
        <v>33</v>
      </c>
      <c r="K225" s="663">
        <v>1320</v>
      </c>
      <c r="L225" s="663">
        <v>1.32</v>
      </c>
      <c r="M225" s="663">
        <v>40</v>
      </c>
      <c r="N225" s="663">
        <v>27</v>
      </c>
      <c r="O225" s="663">
        <v>1103</v>
      </c>
      <c r="P225" s="676">
        <v>1.103</v>
      </c>
      <c r="Q225" s="664">
        <v>40.851851851851855</v>
      </c>
    </row>
    <row r="226" spans="1:17" ht="14.4" customHeight="1" x14ac:dyDescent="0.3">
      <c r="A226" s="659" t="s">
        <v>4387</v>
      </c>
      <c r="B226" s="660" t="s">
        <v>619</v>
      </c>
      <c r="C226" s="660" t="s">
        <v>3216</v>
      </c>
      <c r="D226" s="660" t="s">
        <v>4420</v>
      </c>
      <c r="E226" s="660" t="s">
        <v>4421</v>
      </c>
      <c r="F226" s="663"/>
      <c r="G226" s="663"/>
      <c r="H226" s="663"/>
      <c r="I226" s="663"/>
      <c r="J226" s="663"/>
      <c r="K226" s="663"/>
      <c r="L226" s="663"/>
      <c r="M226" s="663"/>
      <c r="N226" s="663">
        <v>1</v>
      </c>
      <c r="O226" s="663">
        <v>2059</v>
      </c>
      <c r="P226" s="676"/>
      <c r="Q226" s="664">
        <v>2059</v>
      </c>
    </row>
    <row r="227" spans="1:17" ht="14.4" customHeight="1" x14ac:dyDescent="0.3">
      <c r="A227" s="659" t="s">
        <v>4387</v>
      </c>
      <c r="B227" s="660" t="s">
        <v>619</v>
      </c>
      <c r="C227" s="660" t="s">
        <v>3216</v>
      </c>
      <c r="D227" s="660" t="s">
        <v>4422</v>
      </c>
      <c r="E227" s="660" t="s">
        <v>4423</v>
      </c>
      <c r="F227" s="663"/>
      <c r="G227" s="663"/>
      <c r="H227" s="663"/>
      <c r="I227" s="663"/>
      <c r="J227" s="663"/>
      <c r="K227" s="663"/>
      <c r="L227" s="663"/>
      <c r="M227" s="663"/>
      <c r="N227" s="663">
        <v>1</v>
      </c>
      <c r="O227" s="663">
        <v>1731</v>
      </c>
      <c r="P227" s="676"/>
      <c r="Q227" s="664">
        <v>1731</v>
      </c>
    </row>
    <row r="228" spans="1:17" ht="14.4" customHeight="1" x14ac:dyDescent="0.3">
      <c r="A228" s="659" t="s">
        <v>4387</v>
      </c>
      <c r="B228" s="660" t="s">
        <v>619</v>
      </c>
      <c r="C228" s="660" t="s">
        <v>3216</v>
      </c>
      <c r="D228" s="660" t="s">
        <v>4424</v>
      </c>
      <c r="E228" s="660" t="s">
        <v>4425</v>
      </c>
      <c r="F228" s="663"/>
      <c r="G228" s="663"/>
      <c r="H228" s="663"/>
      <c r="I228" s="663"/>
      <c r="J228" s="663"/>
      <c r="K228" s="663"/>
      <c r="L228" s="663"/>
      <c r="M228" s="663"/>
      <c r="N228" s="663">
        <v>1</v>
      </c>
      <c r="O228" s="663">
        <v>29</v>
      </c>
      <c r="P228" s="676"/>
      <c r="Q228" s="664">
        <v>29</v>
      </c>
    </row>
    <row r="229" spans="1:17" ht="14.4" customHeight="1" x14ac:dyDescent="0.3">
      <c r="A229" s="659" t="s">
        <v>4426</v>
      </c>
      <c r="B229" s="660" t="s">
        <v>4230</v>
      </c>
      <c r="C229" s="660" t="s">
        <v>3216</v>
      </c>
      <c r="D229" s="660" t="s">
        <v>4427</v>
      </c>
      <c r="E229" s="660" t="s">
        <v>4428</v>
      </c>
      <c r="F229" s="663"/>
      <c r="G229" s="663"/>
      <c r="H229" s="663"/>
      <c r="I229" s="663"/>
      <c r="J229" s="663"/>
      <c r="K229" s="663"/>
      <c r="L229" s="663"/>
      <c r="M229" s="663"/>
      <c r="N229" s="663">
        <v>2</v>
      </c>
      <c r="O229" s="663">
        <v>7752</v>
      </c>
      <c r="P229" s="676"/>
      <c r="Q229" s="664">
        <v>3876</v>
      </c>
    </row>
    <row r="230" spans="1:17" ht="14.4" customHeight="1" x14ac:dyDescent="0.3">
      <c r="A230" s="659" t="s">
        <v>4426</v>
      </c>
      <c r="B230" s="660" t="s">
        <v>4230</v>
      </c>
      <c r="C230" s="660" t="s">
        <v>3216</v>
      </c>
      <c r="D230" s="660" t="s">
        <v>4429</v>
      </c>
      <c r="E230" s="660" t="s">
        <v>4430</v>
      </c>
      <c r="F230" s="663"/>
      <c r="G230" s="663"/>
      <c r="H230" s="663"/>
      <c r="I230" s="663"/>
      <c r="J230" s="663"/>
      <c r="K230" s="663"/>
      <c r="L230" s="663"/>
      <c r="M230" s="663"/>
      <c r="N230" s="663">
        <v>2</v>
      </c>
      <c r="O230" s="663">
        <v>2014</v>
      </c>
      <c r="P230" s="676"/>
      <c r="Q230" s="664">
        <v>1007</v>
      </c>
    </row>
    <row r="231" spans="1:17" ht="14.4" customHeight="1" x14ac:dyDescent="0.3">
      <c r="A231" s="659" t="s">
        <v>4426</v>
      </c>
      <c r="B231" s="660" t="s">
        <v>4230</v>
      </c>
      <c r="C231" s="660" t="s">
        <v>3216</v>
      </c>
      <c r="D231" s="660" t="s">
        <v>4431</v>
      </c>
      <c r="E231" s="660" t="s">
        <v>4432</v>
      </c>
      <c r="F231" s="663">
        <v>1</v>
      </c>
      <c r="G231" s="663">
        <v>807</v>
      </c>
      <c r="H231" s="663">
        <v>1</v>
      </c>
      <c r="I231" s="663">
        <v>807</v>
      </c>
      <c r="J231" s="663"/>
      <c r="K231" s="663"/>
      <c r="L231" s="663"/>
      <c r="M231" s="663"/>
      <c r="N231" s="663"/>
      <c r="O231" s="663"/>
      <c r="P231" s="676"/>
      <c r="Q231" s="664"/>
    </row>
    <row r="232" spans="1:17" ht="14.4" customHeight="1" x14ac:dyDescent="0.3">
      <c r="A232" s="659" t="s">
        <v>4426</v>
      </c>
      <c r="B232" s="660" t="s">
        <v>4230</v>
      </c>
      <c r="C232" s="660" t="s">
        <v>3216</v>
      </c>
      <c r="D232" s="660" t="s">
        <v>4433</v>
      </c>
      <c r="E232" s="660" t="s">
        <v>4434</v>
      </c>
      <c r="F232" s="663">
        <v>1</v>
      </c>
      <c r="G232" s="663">
        <v>807</v>
      </c>
      <c r="H232" s="663">
        <v>1</v>
      </c>
      <c r="I232" s="663">
        <v>807</v>
      </c>
      <c r="J232" s="663"/>
      <c r="K232" s="663"/>
      <c r="L232" s="663"/>
      <c r="M232" s="663"/>
      <c r="N232" s="663"/>
      <c r="O232" s="663"/>
      <c r="P232" s="676"/>
      <c r="Q232" s="664"/>
    </row>
    <row r="233" spans="1:17" ht="14.4" customHeight="1" x14ac:dyDescent="0.3">
      <c r="A233" s="659" t="s">
        <v>4426</v>
      </c>
      <c r="B233" s="660" t="s">
        <v>4230</v>
      </c>
      <c r="C233" s="660" t="s">
        <v>3216</v>
      </c>
      <c r="D233" s="660" t="s">
        <v>4120</v>
      </c>
      <c r="E233" s="660" t="s">
        <v>4121</v>
      </c>
      <c r="F233" s="663">
        <v>1</v>
      </c>
      <c r="G233" s="663">
        <v>166</v>
      </c>
      <c r="H233" s="663">
        <v>1</v>
      </c>
      <c r="I233" s="663">
        <v>166</v>
      </c>
      <c r="J233" s="663"/>
      <c r="K233" s="663"/>
      <c r="L233" s="663"/>
      <c r="M233" s="663"/>
      <c r="N233" s="663"/>
      <c r="O233" s="663"/>
      <c r="P233" s="676"/>
      <c r="Q233" s="664"/>
    </row>
    <row r="234" spans="1:17" ht="14.4" customHeight="1" x14ac:dyDescent="0.3">
      <c r="A234" s="659" t="s">
        <v>4426</v>
      </c>
      <c r="B234" s="660" t="s">
        <v>4230</v>
      </c>
      <c r="C234" s="660" t="s">
        <v>3216</v>
      </c>
      <c r="D234" s="660" t="s">
        <v>4435</v>
      </c>
      <c r="E234" s="660" t="s">
        <v>4436</v>
      </c>
      <c r="F234" s="663">
        <v>1</v>
      </c>
      <c r="G234" s="663">
        <v>172</v>
      </c>
      <c r="H234" s="663">
        <v>1</v>
      </c>
      <c r="I234" s="663">
        <v>172</v>
      </c>
      <c r="J234" s="663"/>
      <c r="K234" s="663"/>
      <c r="L234" s="663"/>
      <c r="M234" s="663"/>
      <c r="N234" s="663"/>
      <c r="O234" s="663"/>
      <c r="P234" s="676"/>
      <c r="Q234" s="664"/>
    </row>
    <row r="235" spans="1:17" ht="14.4" customHeight="1" x14ac:dyDescent="0.3">
      <c r="A235" s="659" t="s">
        <v>4426</v>
      </c>
      <c r="B235" s="660" t="s">
        <v>4230</v>
      </c>
      <c r="C235" s="660" t="s">
        <v>3216</v>
      </c>
      <c r="D235" s="660" t="s">
        <v>4437</v>
      </c>
      <c r="E235" s="660" t="s">
        <v>4438</v>
      </c>
      <c r="F235" s="663">
        <v>1</v>
      </c>
      <c r="G235" s="663">
        <v>544</v>
      </c>
      <c r="H235" s="663">
        <v>1</v>
      </c>
      <c r="I235" s="663">
        <v>544</v>
      </c>
      <c r="J235" s="663"/>
      <c r="K235" s="663"/>
      <c r="L235" s="663"/>
      <c r="M235" s="663"/>
      <c r="N235" s="663"/>
      <c r="O235" s="663"/>
      <c r="P235" s="676"/>
      <c r="Q235" s="664"/>
    </row>
    <row r="236" spans="1:17" ht="14.4" customHeight="1" x14ac:dyDescent="0.3">
      <c r="A236" s="659" t="s">
        <v>4426</v>
      </c>
      <c r="B236" s="660" t="s">
        <v>4230</v>
      </c>
      <c r="C236" s="660" t="s">
        <v>3216</v>
      </c>
      <c r="D236" s="660" t="s">
        <v>4439</v>
      </c>
      <c r="E236" s="660" t="s">
        <v>4440</v>
      </c>
      <c r="F236" s="663">
        <v>1</v>
      </c>
      <c r="G236" s="663">
        <v>343</v>
      </c>
      <c r="H236" s="663">
        <v>1</v>
      </c>
      <c r="I236" s="663">
        <v>343</v>
      </c>
      <c r="J236" s="663"/>
      <c r="K236" s="663"/>
      <c r="L236" s="663"/>
      <c r="M236" s="663"/>
      <c r="N236" s="663"/>
      <c r="O236" s="663"/>
      <c r="P236" s="676"/>
      <c r="Q236" s="664"/>
    </row>
    <row r="237" spans="1:17" ht="14.4" customHeight="1" x14ac:dyDescent="0.3">
      <c r="A237" s="659" t="s">
        <v>4426</v>
      </c>
      <c r="B237" s="660" t="s">
        <v>4230</v>
      </c>
      <c r="C237" s="660" t="s">
        <v>3216</v>
      </c>
      <c r="D237" s="660" t="s">
        <v>4441</v>
      </c>
      <c r="E237" s="660" t="s">
        <v>4442</v>
      </c>
      <c r="F237" s="663"/>
      <c r="G237" s="663"/>
      <c r="H237" s="663"/>
      <c r="I237" s="663"/>
      <c r="J237" s="663"/>
      <c r="K237" s="663"/>
      <c r="L237" s="663"/>
      <c r="M237" s="663"/>
      <c r="N237" s="663">
        <v>2</v>
      </c>
      <c r="O237" s="663">
        <v>436</v>
      </c>
      <c r="P237" s="676"/>
      <c r="Q237" s="664">
        <v>218</v>
      </c>
    </row>
    <row r="238" spans="1:17" ht="14.4" customHeight="1" x14ac:dyDescent="0.3">
      <c r="A238" s="659" t="s">
        <v>4426</v>
      </c>
      <c r="B238" s="660" t="s">
        <v>4230</v>
      </c>
      <c r="C238" s="660" t="s">
        <v>3216</v>
      </c>
      <c r="D238" s="660" t="s">
        <v>4443</v>
      </c>
      <c r="E238" s="660" t="s">
        <v>4444</v>
      </c>
      <c r="F238" s="663">
        <v>1</v>
      </c>
      <c r="G238" s="663">
        <v>110</v>
      </c>
      <c r="H238" s="663">
        <v>1</v>
      </c>
      <c r="I238" s="663">
        <v>110</v>
      </c>
      <c r="J238" s="663"/>
      <c r="K238" s="663"/>
      <c r="L238" s="663"/>
      <c r="M238" s="663"/>
      <c r="N238" s="663"/>
      <c r="O238" s="663"/>
      <c r="P238" s="676"/>
      <c r="Q238" s="664"/>
    </row>
    <row r="239" spans="1:17" ht="14.4" customHeight="1" x14ac:dyDescent="0.3">
      <c r="A239" s="659" t="s">
        <v>4426</v>
      </c>
      <c r="B239" s="660" t="s">
        <v>4230</v>
      </c>
      <c r="C239" s="660" t="s">
        <v>3216</v>
      </c>
      <c r="D239" s="660" t="s">
        <v>4445</v>
      </c>
      <c r="E239" s="660" t="s">
        <v>4446</v>
      </c>
      <c r="F239" s="663"/>
      <c r="G239" s="663"/>
      <c r="H239" s="663"/>
      <c r="I239" s="663"/>
      <c r="J239" s="663"/>
      <c r="K239" s="663"/>
      <c r="L239" s="663"/>
      <c r="M239" s="663"/>
      <c r="N239" s="663">
        <v>2</v>
      </c>
      <c r="O239" s="663">
        <v>46</v>
      </c>
      <c r="P239" s="676"/>
      <c r="Q239" s="664">
        <v>23</v>
      </c>
    </row>
    <row r="240" spans="1:17" ht="14.4" customHeight="1" x14ac:dyDescent="0.3">
      <c r="A240" s="659" t="s">
        <v>4426</v>
      </c>
      <c r="B240" s="660" t="s">
        <v>4230</v>
      </c>
      <c r="C240" s="660" t="s">
        <v>3216</v>
      </c>
      <c r="D240" s="660" t="s">
        <v>4033</v>
      </c>
      <c r="E240" s="660" t="s">
        <v>4034</v>
      </c>
      <c r="F240" s="663"/>
      <c r="G240" s="663"/>
      <c r="H240" s="663"/>
      <c r="I240" s="663"/>
      <c r="J240" s="663"/>
      <c r="K240" s="663"/>
      <c r="L240" s="663"/>
      <c r="M240" s="663"/>
      <c r="N240" s="663">
        <v>2</v>
      </c>
      <c r="O240" s="663">
        <v>2522</v>
      </c>
      <c r="P240" s="676"/>
      <c r="Q240" s="664">
        <v>1261</v>
      </c>
    </row>
    <row r="241" spans="1:17" ht="14.4" customHeight="1" x14ac:dyDescent="0.3">
      <c r="A241" s="659" t="s">
        <v>4426</v>
      </c>
      <c r="B241" s="660" t="s">
        <v>4230</v>
      </c>
      <c r="C241" s="660" t="s">
        <v>3216</v>
      </c>
      <c r="D241" s="660" t="s">
        <v>4186</v>
      </c>
      <c r="E241" s="660" t="s">
        <v>4187</v>
      </c>
      <c r="F241" s="663">
        <v>1</v>
      </c>
      <c r="G241" s="663">
        <v>169</v>
      </c>
      <c r="H241" s="663">
        <v>1</v>
      </c>
      <c r="I241" s="663">
        <v>169</v>
      </c>
      <c r="J241" s="663"/>
      <c r="K241" s="663"/>
      <c r="L241" s="663"/>
      <c r="M241" s="663"/>
      <c r="N241" s="663"/>
      <c r="O241" s="663"/>
      <c r="P241" s="676"/>
      <c r="Q241" s="664"/>
    </row>
    <row r="242" spans="1:17" ht="14.4" customHeight="1" x14ac:dyDescent="0.3">
      <c r="A242" s="659" t="s">
        <v>4426</v>
      </c>
      <c r="B242" s="660" t="s">
        <v>4230</v>
      </c>
      <c r="C242" s="660" t="s">
        <v>3216</v>
      </c>
      <c r="D242" s="660" t="s">
        <v>4447</v>
      </c>
      <c r="E242" s="660" t="s">
        <v>4448</v>
      </c>
      <c r="F242" s="663">
        <v>1</v>
      </c>
      <c r="G242" s="663">
        <v>347</v>
      </c>
      <c r="H242" s="663">
        <v>1</v>
      </c>
      <c r="I242" s="663">
        <v>347</v>
      </c>
      <c r="J242" s="663"/>
      <c r="K242" s="663"/>
      <c r="L242" s="663"/>
      <c r="M242" s="663"/>
      <c r="N242" s="663"/>
      <c r="O242" s="663"/>
      <c r="P242" s="676"/>
      <c r="Q242" s="664"/>
    </row>
    <row r="243" spans="1:17" ht="14.4" customHeight="1" x14ac:dyDescent="0.3">
      <c r="A243" s="659" t="s">
        <v>4426</v>
      </c>
      <c r="B243" s="660" t="s">
        <v>4230</v>
      </c>
      <c r="C243" s="660" t="s">
        <v>3216</v>
      </c>
      <c r="D243" s="660" t="s">
        <v>4202</v>
      </c>
      <c r="E243" s="660" t="s">
        <v>4203</v>
      </c>
      <c r="F243" s="663">
        <v>1</v>
      </c>
      <c r="G243" s="663">
        <v>172</v>
      </c>
      <c r="H243" s="663">
        <v>1</v>
      </c>
      <c r="I243" s="663">
        <v>172</v>
      </c>
      <c r="J243" s="663"/>
      <c r="K243" s="663"/>
      <c r="L243" s="663"/>
      <c r="M243" s="663"/>
      <c r="N243" s="663"/>
      <c r="O243" s="663"/>
      <c r="P243" s="676"/>
      <c r="Q243" s="664"/>
    </row>
    <row r="244" spans="1:17" ht="14.4" customHeight="1" x14ac:dyDescent="0.3">
      <c r="A244" s="659" t="s">
        <v>4426</v>
      </c>
      <c r="B244" s="660" t="s">
        <v>4230</v>
      </c>
      <c r="C244" s="660" t="s">
        <v>3216</v>
      </c>
      <c r="D244" s="660" t="s">
        <v>4449</v>
      </c>
      <c r="E244" s="660" t="s">
        <v>4450</v>
      </c>
      <c r="F244" s="663"/>
      <c r="G244" s="663"/>
      <c r="H244" s="663"/>
      <c r="I244" s="663"/>
      <c r="J244" s="663"/>
      <c r="K244" s="663"/>
      <c r="L244" s="663"/>
      <c r="M244" s="663"/>
      <c r="N244" s="663">
        <v>6</v>
      </c>
      <c r="O244" s="663">
        <v>2580</v>
      </c>
      <c r="P244" s="676"/>
      <c r="Q244" s="664">
        <v>430</v>
      </c>
    </row>
    <row r="245" spans="1:17" ht="14.4" customHeight="1" x14ac:dyDescent="0.3">
      <c r="A245" s="659" t="s">
        <v>4426</v>
      </c>
      <c r="B245" s="660" t="s">
        <v>4230</v>
      </c>
      <c r="C245" s="660" t="s">
        <v>3216</v>
      </c>
      <c r="D245" s="660" t="s">
        <v>4451</v>
      </c>
      <c r="E245" s="660" t="s">
        <v>4452</v>
      </c>
      <c r="F245" s="663">
        <v>1</v>
      </c>
      <c r="G245" s="663">
        <v>472</v>
      </c>
      <c r="H245" s="663">
        <v>1</v>
      </c>
      <c r="I245" s="663">
        <v>472</v>
      </c>
      <c r="J245" s="663"/>
      <c r="K245" s="663"/>
      <c r="L245" s="663"/>
      <c r="M245" s="663"/>
      <c r="N245" s="663"/>
      <c r="O245" s="663"/>
      <c r="P245" s="676"/>
      <c r="Q245" s="664"/>
    </row>
    <row r="246" spans="1:17" ht="14.4" customHeight="1" x14ac:dyDescent="0.3">
      <c r="A246" s="659" t="s">
        <v>4426</v>
      </c>
      <c r="B246" s="660" t="s">
        <v>4230</v>
      </c>
      <c r="C246" s="660" t="s">
        <v>3216</v>
      </c>
      <c r="D246" s="660" t="s">
        <v>4453</v>
      </c>
      <c r="E246" s="660" t="s">
        <v>4454</v>
      </c>
      <c r="F246" s="663">
        <v>1</v>
      </c>
      <c r="G246" s="663">
        <v>807</v>
      </c>
      <c r="H246" s="663">
        <v>1</v>
      </c>
      <c r="I246" s="663">
        <v>807</v>
      </c>
      <c r="J246" s="663"/>
      <c r="K246" s="663"/>
      <c r="L246" s="663"/>
      <c r="M246" s="663"/>
      <c r="N246" s="663"/>
      <c r="O246" s="663"/>
      <c r="P246" s="676"/>
      <c r="Q246" s="664"/>
    </row>
    <row r="247" spans="1:17" ht="14.4" customHeight="1" x14ac:dyDescent="0.3">
      <c r="A247" s="659" t="s">
        <v>4426</v>
      </c>
      <c r="B247" s="660" t="s">
        <v>4230</v>
      </c>
      <c r="C247" s="660" t="s">
        <v>3216</v>
      </c>
      <c r="D247" s="660" t="s">
        <v>4037</v>
      </c>
      <c r="E247" s="660" t="s">
        <v>4038</v>
      </c>
      <c r="F247" s="663"/>
      <c r="G247" s="663"/>
      <c r="H247" s="663"/>
      <c r="I247" s="663"/>
      <c r="J247" s="663"/>
      <c r="K247" s="663"/>
      <c r="L247" s="663"/>
      <c r="M247" s="663"/>
      <c r="N247" s="663">
        <v>6</v>
      </c>
      <c r="O247" s="663">
        <v>6036</v>
      </c>
      <c r="P247" s="676"/>
      <c r="Q247" s="664">
        <v>1006</v>
      </c>
    </row>
    <row r="248" spans="1:17" ht="14.4" customHeight="1" x14ac:dyDescent="0.3">
      <c r="A248" s="659" t="s">
        <v>4426</v>
      </c>
      <c r="B248" s="660" t="s">
        <v>4230</v>
      </c>
      <c r="C248" s="660" t="s">
        <v>3216</v>
      </c>
      <c r="D248" s="660" t="s">
        <v>4455</v>
      </c>
      <c r="E248" s="660" t="s">
        <v>4456</v>
      </c>
      <c r="F248" s="663">
        <v>1</v>
      </c>
      <c r="G248" s="663">
        <v>166</v>
      </c>
      <c r="H248" s="663">
        <v>1</v>
      </c>
      <c r="I248" s="663">
        <v>166</v>
      </c>
      <c r="J248" s="663"/>
      <c r="K248" s="663"/>
      <c r="L248" s="663"/>
      <c r="M248" s="663"/>
      <c r="N248" s="663"/>
      <c r="O248" s="663"/>
      <c r="P248" s="676"/>
      <c r="Q248" s="664"/>
    </row>
    <row r="249" spans="1:17" ht="14.4" customHeight="1" thickBot="1" x14ac:dyDescent="0.35">
      <c r="A249" s="665" t="s">
        <v>4426</v>
      </c>
      <c r="B249" s="666" t="s">
        <v>4230</v>
      </c>
      <c r="C249" s="666" t="s">
        <v>3216</v>
      </c>
      <c r="D249" s="666" t="s">
        <v>4457</v>
      </c>
      <c r="E249" s="666" t="s">
        <v>4458</v>
      </c>
      <c r="F249" s="669">
        <v>1</v>
      </c>
      <c r="G249" s="669">
        <v>807</v>
      </c>
      <c r="H249" s="669">
        <v>1</v>
      </c>
      <c r="I249" s="669">
        <v>807</v>
      </c>
      <c r="J249" s="669"/>
      <c r="K249" s="669"/>
      <c r="L249" s="669"/>
      <c r="M249" s="669"/>
      <c r="N249" s="669"/>
      <c r="O249" s="669"/>
      <c r="P249" s="677"/>
      <c r="Q249" s="670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334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3566</v>
      </c>
      <c r="D3" s="197">
        <f>SUBTOTAL(9,D6:D1048576)</f>
        <v>2934</v>
      </c>
      <c r="E3" s="197">
        <f>SUBTOTAL(9,E6:E1048576)</f>
        <v>3286</v>
      </c>
      <c r="F3" s="198">
        <f>IF(OR(E3=0,C3=0),"",E3/C3)</f>
        <v>0.92148065058889517</v>
      </c>
      <c r="G3" s="452">
        <f>SUBTOTAL(9,G6:G1048576)</f>
        <v>3385.1393999999991</v>
      </c>
      <c r="H3" s="453">
        <f>SUBTOTAL(9,H6:H1048576)</f>
        <v>2797.8687000000018</v>
      </c>
      <c r="I3" s="453">
        <f>SUBTOTAL(9,I6:I1048576)</f>
        <v>3152.6001000000006</v>
      </c>
      <c r="J3" s="198">
        <f>IF(OR(I3=0,G3=0),"",I3/G3)</f>
        <v>0.9313058422350351</v>
      </c>
      <c r="K3" s="452">
        <f>SUBTOTAL(9,K6:K1048576)</f>
        <v>124.81</v>
      </c>
      <c r="L3" s="453">
        <f>SUBTOTAL(9,L6:L1048576)</f>
        <v>102.69</v>
      </c>
      <c r="M3" s="453">
        <f>SUBTOTAL(9,M6:M1048576)</f>
        <v>115.01</v>
      </c>
      <c r="N3" s="199">
        <f>IF(OR(M3=0,E3=0),"",M3/E3)</f>
        <v>3.5000000000000003E-2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0"/>
      <c r="B5" s="901"/>
      <c r="C5" s="904">
        <v>2012</v>
      </c>
      <c r="D5" s="904">
        <v>2013</v>
      </c>
      <c r="E5" s="904">
        <v>2014</v>
      </c>
      <c r="F5" s="905" t="s">
        <v>2</v>
      </c>
      <c r="G5" s="909">
        <v>2012</v>
      </c>
      <c r="H5" s="904">
        <v>2013</v>
      </c>
      <c r="I5" s="904">
        <v>2014</v>
      </c>
      <c r="J5" s="905" t="s">
        <v>2</v>
      </c>
      <c r="K5" s="909">
        <v>2012</v>
      </c>
      <c r="L5" s="904">
        <v>2013</v>
      </c>
      <c r="M5" s="904">
        <v>2014</v>
      </c>
      <c r="N5" s="910" t="s">
        <v>93</v>
      </c>
    </row>
    <row r="6" spans="1:14" ht="14.4" customHeight="1" thickBot="1" x14ac:dyDescent="0.35">
      <c r="A6" s="902" t="s">
        <v>3697</v>
      </c>
      <c r="B6" s="903" t="s">
        <v>4460</v>
      </c>
      <c r="C6" s="906">
        <v>3566</v>
      </c>
      <c r="D6" s="907">
        <v>2934</v>
      </c>
      <c r="E6" s="907">
        <v>3286</v>
      </c>
      <c r="F6" s="908">
        <v>0.92148065058889517</v>
      </c>
      <c r="G6" s="906">
        <v>3385.1393999999991</v>
      </c>
      <c r="H6" s="907">
        <v>2797.8687000000018</v>
      </c>
      <c r="I6" s="907">
        <v>3152.6001000000006</v>
      </c>
      <c r="J6" s="908">
        <v>0.9313058422350351</v>
      </c>
      <c r="K6" s="906">
        <v>124.81</v>
      </c>
      <c r="L6" s="907">
        <v>102.69</v>
      </c>
      <c r="M6" s="907">
        <v>115.01</v>
      </c>
      <c r="N6" s="911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1.0086336365817896</v>
      </c>
      <c r="C4" s="331">
        <f t="shared" ref="C4:M4" si="0">(C10+C8)/C6</f>
        <v>1.029102697260843</v>
      </c>
      <c r="D4" s="331">
        <f t="shared" si="0"/>
        <v>1.1274422308201724</v>
      </c>
      <c r="E4" s="331">
        <f t="shared" si="0"/>
        <v>1.1559628202321981</v>
      </c>
      <c r="F4" s="331">
        <f t="shared" si="0"/>
        <v>1.183114703322139</v>
      </c>
      <c r="G4" s="331">
        <f t="shared" si="0"/>
        <v>1.1569764145055947</v>
      </c>
      <c r="H4" s="331">
        <f t="shared" si="0"/>
        <v>1.1418134827923094</v>
      </c>
      <c r="I4" s="331">
        <f t="shared" si="0"/>
        <v>1.1076633629315775</v>
      </c>
      <c r="J4" s="331">
        <f t="shared" si="0"/>
        <v>1.1125217791528947</v>
      </c>
      <c r="K4" s="331">
        <f t="shared" si="0"/>
        <v>1.1238644222453018</v>
      </c>
      <c r="L4" s="331">
        <f t="shared" si="0"/>
        <v>1.0890764020093049</v>
      </c>
      <c r="M4" s="331">
        <f t="shared" si="0"/>
        <v>0.52844678858223604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3272.2584200000201</v>
      </c>
      <c r="C5" s="331">
        <f>IF(ISERROR(VLOOKUP($A5,'Man Tab'!$A:$Q,COLUMN()+2,0)),0,VLOOKUP($A5,'Man Tab'!$A:$Q,COLUMN()+2,0))</f>
        <v>2785.5312899999999</v>
      </c>
      <c r="D5" s="331">
        <f>IF(ISERROR(VLOOKUP($A5,'Man Tab'!$A:$Q,COLUMN()+2,0)),0,VLOOKUP($A5,'Man Tab'!$A:$Q,COLUMN()+2,0))</f>
        <v>2886.9391500000002</v>
      </c>
      <c r="E5" s="331">
        <f>IF(ISERROR(VLOOKUP($A5,'Man Tab'!$A:$Q,COLUMN()+2,0)),0,VLOOKUP($A5,'Man Tab'!$A:$Q,COLUMN()+2,0))</f>
        <v>2899.6226799999999</v>
      </c>
      <c r="F5" s="331">
        <f>IF(ISERROR(VLOOKUP($A5,'Man Tab'!$A:$Q,COLUMN()+2,0)),0,VLOOKUP($A5,'Man Tab'!$A:$Q,COLUMN()+2,0))</f>
        <v>3035.98434</v>
      </c>
      <c r="G5" s="331">
        <f>IF(ISERROR(VLOOKUP($A5,'Man Tab'!$A:$Q,COLUMN()+2,0)),0,VLOOKUP($A5,'Man Tab'!$A:$Q,COLUMN()+2,0))</f>
        <v>3085.0873900000001</v>
      </c>
      <c r="H5" s="331">
        <f>IF(ISERROR(VLOOKUP($A5,'Man Tab'!$A:$Q,COLUMN()+2,0)),0,VLOOKUP($A5,'Man Tab'!$A:$Q,COLUMN()+2,0))</f>
        <v>3598.41939</v>
      </c>
      <c r="I5" s="331">
        <f>IF(ISERROR(VLOOKUP($A5,'Man Tab'!$A:$Q,COLUMN()+2,0)),0,VLOOKUP($A5,'Man Tab'!$A:$Q,COLUMN()+2,0))</f>
        <v>3146.8815599999998</v>
      </c>
      <c r="J5" s="331">
        <f>IF(ISERROR(VLOOKUP($A5,'Man Tab'!$A:$Q,COLUMN()+2,0)),0,VLOOKUP($A5,'Man Tab'!$A:$Q,COLUMN()+2,0))</f>
        <v>2864.7915899999998</v>
      </c>
      <c r="K5" s="331">
        <f>IF(ISERROR(VLOOKUP($A5,'Man Tab'!$A:$Q,COLUMN()+2,0)),0,VLOOKUP($A5,'Man Tab'!$A:$Q,COLUMN()+2,0))</f>
        <v>3150.5274800000002</v>
      </c>
      <c r="L5" s="331">
        <f>IF(ISERROR(VLOOKUP($A5,'Man Tab'!$A:$Q,COLUMN()+2,0)),0,VLOOKUP($A5,'Man Tab'!$A:$Q,COLUMN()+2,0))</f>
        <v>3897.7253000000001</v>
      </c>
      <c r="M5" s="331">
        <f>IF(ISERROR(VLOOKUP($A5,'Man Tab'!$A:$Q,COLUMN()+2,0)),0,VLOOKUP($A5,'Man Tab'!$A:$Q,COLUMN()+2,0))</f>
        <v>4.9406564584124654E-324</v>
      </c>
    </row>
    <row r="6" spans="1:13" ht="14.4" customHeight="1" x14ac:dyDescent="0.3">
      <c r="A6" s="332" t="s">
        <v>98</v>
      </c>
      <c r="B6" s="333">
        <f>B5</f>
        <v>3272.2584200000201</v>
      </c>
      <c r="C6" s="333">
        <f t="shared" ref="C6:M6" si="1">C5+B6</f>
        <v>6057.78971000002</v>
      </c>
      <c r="D6" s="333">
        <f t="shared" si="1"/>
        <v>8944.7288600000211</v>
      </c>
      <c r="E6" s="333">
        <f t="shared" si="1"/>
        <v>11844.351540000021</v>
      </c>
      <c r="F6" s="333">
        <f t="shared" si="1"/>
        <v>14880.335880000021</v>
      </c>
      <c r="G6" s="333">
        <f t="shared" si="1"/>
        <v>17965.423270000021</v>
      </c>
      <c r="H6" s="333">
        <f t="shared" si="1"/>
        <v>21563.84266000002</v>
      </c>
      <c r="I6" s="333">
        <f t="shared" si="1"/>
        <v>24710.724220000018</v>
      </c>
      <c r="J6" s="333">
        <f t="shared" si="1"/>
        <v>27575.515810000019</v>
      </c>
      <c r="K6" s="333">
        <f t="shared" si="1"/>
        <v>30726.04329000002</v>
      </c>
      <c r="L6" s="333">
        <f t="shared" si="1"/>
        <v>34623.768590000022</v>
      </c>
      <c r="M6" s="333">
        <f t="shared" si="1"/>
        <v>34623.768590000022</v>
      </c>
    </row>
    <row r="7" spans="1:13" ht="14.4" customHeight="1" x14ac:dyDescent="0.3">
      <c r="A7" s="332" t="s">
        <v>127</v>
      </c>
      <c r="B7" s="332">
        <v>52.061</v>
      </c>
      <c r="C7" s="332">
        <v>97.064999999999998</v>
      </c>
      <c r="D7" s="332">
        <v>164.81200000000001</v>
      </c>
      <c r="E7" s="332">
        <v>224.511</v>
      </c>
      <c r="F7" s="332">
        <v>295.47500000000002</v>
      </c>
      <c r="G7" s="332">
        <v>348.80099999999999</v>
      </c>
      <c r="H7" s="332">
        <v>424.40300000000002</v>
      </c>
      <c r="I7" s="332">
        <v>468.52800000000002</v>
      </c>
      <c r="J7" s="332">
        <v>522.90599999999995</v>
      </c>
      <c r="K7" s="332">
        <v>590.95299999999997</v>
      </c>
      <c r="L7" s="332">
        <v>647.03700000000003</v>
      </c>
      <c r="M7" s="332"/>
    </row>
    <row r="8" spans="1:13" ht="14.4" customHeight="1" x14ac:dyDescent="0.3">
      <c r="A8" s="332" t="s">
        <v>99</v>
      </c>
      <c r="B8" s="333">
        <f>B7*30</f>
        <v>1561.83</v>
      </c>
      <c r="C8" s="333">
        <f t="shared" ref="C8:M8" si="2">C7*30</f>
        <v>2911.95</v>
      </c>
      <c r="D8" s="333">
        <f t="shared" si="2"/>
        <v>4944.3600000000006</v>
      </c>
      <c r="E8" s="333">
        <f t="shared" si="2"/>
        <v>6735.33</v>
      </c>
      <c r="F8" s="333">
        <f t="shared" si="2"/>
        <v>8864.25</v>
      </c>
      <c r="G8" s="333">
        <f t="shared" si="2"/>
        <v>10464.029999999999</v>
      </c>
      <c r="H8" s="333">
        <f t="shared" si="2"/>
        <v>12732.09</v>
      </c>
      <c r="I8" s="333">
        <f t="shared" si="2"/>
        <v>14055.84</v>
      </c>
      <c r="J8" s="333">
        <f t="shared" si="2"/>
        <v>15687.179999999998</v>
      </c>
      <c r="K8" s="333">
        <f t="shared" si="2"/>
        <v>17728.59</v>
      </c>
      <c r="L8" s="333">
        <f t="shared" si="2"/>
        <v>19411.11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1738679.9100000013</v>
      </c>
      <c r="C9" s="332">
        <v>1583457.82</v>
      </c>
      <c r="D9" s="332">
        <v>1818167.3299999998</v>
      </c>
      <c r="E9" s="332">
        <v>1815994.9500000016</v>
      </c>
      <c r="F9" s="332">
        <v>1784594.1600000011</v>
      </c>
      <c r="G9" s="332">
        <v>1580646.8300000008</v>
      </c>
      <c r="H9" s="332">
        <v>1568255.2899999991</v>
      </c>
      <c r="I9" s="332">
        <v>1425527.6</v>
      </c>
      <c r="J9" s="332">
        <v>1675858.0200000005</v>
      </c>
      <c r="K9" s="332">
        <v>1812134.9800000018</v>
      </c>
      <c r="L9" s="332">
        <v>1493502.4300000013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1738.6799100000012</v>
      </c>
      <c r="C10" s="333">
        <f t="shared" ref="C10:M10" si="3">C9/1000+B10</f>
        <v>3322.1377300000013</v>
      </c>
      <c r="D10" s="333">
        <f t="shared" si="3"/>
        <v>5140.3050600000006</v>
      </c>
      <c r="E10" s="333">
        <f t="shared" si="3"/>
        <v>6956.3000100000027</v>
      </c>
      <c r="F10" s="333">
        <f t="shared" si="3"/>
        <v>8740.8941700000032</v>
      </c>
      <c r="G10" s="333">
        <f t="shared" si="3"/>
        <v>10321.541000000005</v>
      </c>
      <c r="H10" s="333">
        <f t="shared" si="3"/>
        <v>11889.796290000004</v>
      </c>
      <c r="I10" s="333">
        <f t="shared" si="3"/>
        <v>13315.323890000003</v>
      </c>
      <c r="J10" s="333">
        <f t="shared" si="3"/>
        <v>14991.181910000003</v>
      </c>
      <c r="K10" s="333">
        <f t="shared" si="3"/>
        <v>16803.316890000006</v>
      </c>
      <c r="L10" s="333">
        <f t="shared" si="3"/>
        <v>18296.819320000006</v>
      </c>
      <c r="M10" s="333">
        <f t="shared" si="3"/>
        <v>18296.819320000006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11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1.2215651096328128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1.2215651096328128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336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5.434722104253712E-323</v>
      </c>
      <c r="Q6" s="188" t="s">
        <v>335</v>
      </c>
    </row>
    <row r="7" spans="1:17" ht="14.4" customHeight="1" x14ac:dyDescent="0.3">
      <c r="A7" s="19" t="s">
        <v>35</v>
      </c>
      <c r="B7" s="55">
        <v>1192.77421095562</v>
      </c>
      <c r="C7" s="56">
        <v>99.397850912967002</v>
      </c>
      <c r="D7" s="56">
        <v>82.498869999999997</v>
      </c>
      <c r="E7" s="56">
        <v>58.130890000000001</v>
      </c>
      <c r="F7" s="56">
        <v>78.725030000000004</v>
      </c>
      <c r="G7" s="56">
        <v>111.51667</v>
      </c>
      <c r="H7" s="56">
        <v>79.076939999999993</v>
      </c>
      <c r="I7" s="56">
        <v>98.876689999999996</v>
      </c>
      <c r="J7" s="56">
        <v>102.00554</v>
      </c>
      <c r="K7" s="56">
        <v>116.76288</v>
      </c>
      <c r="L7" s="56">
        <v>85.100380000000001</v>
      </c>
      <c r="M7" s="56">
        <v>143.95956000000001</v>
      </c>
      <c r="N7" s="56">
        <v>87.568950000000001</v>
      </c>
      <c r="O7" s="56">
        <v>4.9406564584124654E-324</v>
      </c>
      <c r="P7" s="57">
        <v>1044.2224000000001</v>
      </c>
      <c r="Q7" s="189">
        <v>0.95504387890599995</v>
      </c>
    </row>
    <row r="8" spans="1:17" ht="14.4" customHeight="1" x14ac:dyDescent="0.3">
      <c r="A8" s="19" t="s">
        <v>36</v>
      </c>
      <c r="B8" s="55">
        <v>92.999448964562006</v>
      </c>
      <c r="C8" s="56">
        <v>7.7499540803800002</v>
      </c>
      <c r="D8" s="56">
        <v>4.9406564584124654E-324</v>
      </c>
      <c r="E8" s="56">
        <v>4.8419999999999996</v>
      </c>
      <c r="F8" s="56">
        <v>4.9406564584124654E-324</v>
      </c>
      <c r="G8" s="56">
        <v>4.9406564584124654E-324</v>
      </c>
      <c r="H8" s="56">
        <v>4.9406564584124654E-324</v>
      </c>
      <c r="I8" s="56">
        <v>26.454000000000001</v>
      </c>
      <c r="J8" s="56">
        <v>10.897</v>
      </c>
      <c r="K8" s="56">
        <v>4.9406564584124654E-324</v>
      </c>
      <c r="L8" s="56">
        <v>4.9406564584124654E-324</v>
      </c>
      <c r="M8" s="56">
        <v>24.163</v>
      </c>
      <c r="N8" s="56">
        <v>4.9406564584124654E-324</v>
      </c>
      <c r="O8" s="56">
        <v>4.9406564584124654E-324</v>
      </c>
      <c r="P8" s="57">
        <v>66.355999999999995</v>
      </c>
      <c r="Q8" s="189">
        <v>0.77837411341999996</v>
      </c>
    </row>
    <row r="9" spans="1:17" ht="14.4" customHeight="1" x14ac:dyDescent="0.3">
      <c r="A9" s="19" t="s">
        <v>37</v>
      </c>
      <c r="B9" s="55">
        <v>2298.3497079655999</v>
      </c>
      <c r="C9" s="56">
        <v>191.52914233046701</v>
      </c>
      <c r="D9" s="56">
        <v>133.099320000001</v>
      </c>
      <c r="E9" s="56">
        <v>152.50685999999999</v>
      </c>
      <c r="F9" s="56">
        <v>149.56523999999999</v>
      </c>
      <c r="G9" s="56">
        <v>240.94131999999999</v>
      </c>
      <c r="H9" s="56">
        <v>123.61834</v>
      </c>
      <c r="I9" s="56">
        <v>193.38536999999999</v>
      </c>
      <c r="J9" s="56">
        <v>183.5213</v>
      </c>
      <c r="K9" s="56">
        <v>203.05376000000001</v>
      </c>
      <c r="L9" s="56">
        <v>202.98858000000001</v>
      </c>
      <c r="M9" s="56">
        <v>216.43654000000001</v>
      </c>
      <c r="N9" s="56">
        <v>266.87625000000003</v>
      </c>
      <c r="O9" s="56">
        <v>4.9406564584124654E-324</v>
      </c>
      <c r="P9" s="57">
        <v>2065.9928799999998</v>
      </c>
      <c r="Q9" s="189">
        <v>0.98062118516300001</v>
      </c>
    </row>
    <row r="10" spans="1:17" ht="14.4" customHeight="1" x14ac:dyDescent="0.3">
      <c r="A10" s="19" t="s">
        <v>38</v>
      </c>
      <c r="B10" s="55">
        <v>272.99903718598301</v>
      </c>
      <c r="C10" s="56">
        <v>22.749919765497999</v>
      </c>
      <c r="D10" s="56">
        <v>32.316780000000001</v>
      </c>
      <c r="E10" s="56">
        <v>26.585760000000001</v>
      </c>
      <c r="F10" s="56">
        <v>26.845490000000002</v>
      </c>
      <c r="G10" s="56">
        <v>30.45974</v>
      </c>
      <c r="H10" s="56">
        <v>24.52778</v>
      </c>
      <c r="I10" s="56">
        <v>28.233280000000001</v>
      </c>
      <c r="J10" s="56">
        <v>24.75027</v>
      </c>
      <c r="K10" s="56">
        <v>23.350729999999999</v>
      </c>
      <c r="L10" s="56">
        <v>21.30265</v>
      </c>
      <c r="M10" s="56">
        <v>27.38926</v>
      </c>
      <c r="N10" s="56">
        <v>30.385729999999999</v>
      </c>
      <c r="O10" s="56">
        <v>4.9406564584124654E-324</v>
      </c>
      <c r="P10" s="57">
        <v>296.14747</v>
      </c>
      <c r="Q10" s="189">
        <v>1.1834106471679999</v>
      </c>
    </row>
    <row r="11" spans="1:17" ht="14.4" customHeight="1" x14ac:dyDescent="0.3">
      <c r="A11" s="19" t="s">
        <v>39</v>
      </c>
      <c r="B11" s="55">
        <v>545.43209258911099</v>
      </c>
      <c r="C11" s="56">
        <v>45.452674382425002</v>
      </c>
      <c r="D11" s="56">
        <v>37.10859</v>
      </c>
      <c r="E11" s="56">
        <v>26.359719999999999</v>
      </c>
      <c r="F11" s="56">
        <v>50.546599999999998</v>
      </c>
      <c r="G11" s="56">
        <v>40.583559999999999</v>
      </c>
      <c r="H11" s="56">
        <v>48.646549999999998</v>
      </c>
      <c r="I11" s="56">
        <v>43.009929999999997</v>
      </c>
      <c r="J11" s="56">
        <v>27.342780000000001</v>
      </c>
      <c r="K11" s="56">
        <v>45.722610000000003</v>
      </c>
      <c r="L11" s="56">
        <v>40.834530000000001</v>
      </c>
      <c r="M11" s="56">
        <v>55.106400000000001</v>
      </c>
      <c r="N11" s="56">
        <v>56.614069999999998</v>
      </c>
      <c r="O11" s="56">
        <v>4.9406564584124654E-324</v>
      </c>
      <c r="P11" s="57">
        <v>471.87533999999999</v>
      </c>
      <c r="Q11" s="189">
        <v>0.94378952976200003</v>
      </c>
    </row>
    <row r="12" spans="1:17" ht="14.4" customHeight="1" x14ac:dyDescent="0.3">
      <c r="A12" s="19" t="s">
        <v>40</v>
      </c>
      <c r="B12" s="55">
        <v>20.829625872621001</v>
      </c>
      <c r="C12" s="56">
        <v>1.735802156051</v>
      </c>
      <c r="D12" s="56">
        <v>4.5864700000000003</v>
      </c>
      <c r="E12" s="56">
        <v>0.60709000000000002</v>
      </c>
      <c r="F12" s="56">
        <v>7.6623700000000001</v>
      </c>
      <c r="G12" s="56">
        <v>2.0829200000000001</v>
      </c>
      <c r="H12" s="56">
        <v>1.16571</v>
      </c>
      <c r="I12" s="56">
        <v>3.2342300000000002</v>
      </c>
      <c r="J12" s="56">
        <v>1.0962000000000001</v>
      </c>
      <c r="K12" s="56">
        <v>1.54671</v>
      </c>
      <c r="L12" s="56">
        <v>1.71099</v>
      </c>
      <c r="M12" s="56">
        <v>4.5292199999999996</v>
      </c>
      <c r="N12" s="56">
        <v>2.1464300000000001</v>
      </c>
      <c r="O12" s="56">
        <v>4.9406564584124654E-324</v>
      </c>
      <c r="P12" s="57">
        <v>30.36834</v>
      </c>
      <c r="Q12" s="189">
        <v>1.5904797515039999</v>
      </c>
    </row>
    <row r="13" spans="1:17" ht="14.4" customHeight="1" x14ac:dyDescent="0.3">
      <c r="A13" s="19" t="s">
        <v>41</v>
      </c>
      <c r="B13" s="55">
        <v>1259.8230513216999</v>
      </c>
      <c r="C13" s="56">
        <v>104.985254276809</v>
      </c>
      <c r="D13" s="56">
        <v>102.382490000001</v>
      </c>
      <c r="E13" s="56">
        <v>51.27458</v>
      </c>
      <c r="F13" s="56">
        <v>76.772289999999998</v>
      </c>
      <c r="G13" s="56">
        <v>82.293930000000003</v>
      </c>
      <c r="H13" s="56">
        <v>39.415439999999997</v>
      </c>
      <c r="I13" s="56">
        <v>95.281080000000003</v>
      </c>
      <c r="J13" s="56">
        <v>68.477800000000002</v>
      </c>
      <c r="K13" s="56">
        <v>74.120900000000006</v>
      </c>
      <c r="L13" s="56">
        <v>48.833889999999997</v>
      </c>
      <c r="M13" s="56">
        <v>91.85736</v>
      </c>
      <c r="N13" s="56">
        <v>111.36829</v>
      </c>
      <c r="O13" s="56">
        <v>4.9406564584124654E-324</v>
      </c>
      <c r="P13" s="57">
        <v>842.07805000000099</v>
      </c>
      <c r="Q13" s="189">
        <v>0.72917430669000005</v>
      </c>
    </row>
    <row r="14" spans="1:17" ht="14.4" customHeight="1" x14ac:dyDescent="0.3">
      <c r="A14" s="19" t="s">
        <v>42</v>
      </c>
      <c r="B14" s="55">
        <v>2713.7290067575</v>
      </c>
      <c r="C14" s="56">
        <v>226.144083896458</v>
      </c>
      <c r="D14" s="56">
        <v>316.168000000002</v>
      </c>
      <c r="E14" s="56">
        <v>264.89999999999998</v>
      </c>
      <c r="F14" s="56">
        <v>234.63300000000001</v>
      </c>
      <c r="G14" s="56">
        <v>192.95099999999999</v>
      </c>
      <c r="H14" s="56">
        <v>162.49600000000001</v>
      </c>
      <c r="I14" s="56">
        <v>138.08099999999999</v>
      </c>
      <c r="J14" s="56">
        <v>127.19799999999999</v>
      </c>
      <c r="K14" s="56">
        <v>124.961</v>
      </c>
      <c r="L14" s="56">
        <v>136.459</v>
      </c>
      <c r="M14" s="56">
        <v>207.46199999999999</v>
      </c>
      <c r="N14" s="56">
        <v>239.79</v>
      </c>
      <c r="O14" s="56">
        <v>4.9406564584124654E-324</v>
      </c>
      <c r="P14" s="57">
        <v>2145.0990000000002</v>
      </c>
      <c r="Q14" s="189">
        <v>0.862321917248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5.434722104253712E-323</v>
      </c>
      <c r="Q15" s="189" t="s">
        <v>335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5.434722104253712E-323</v>
      </c>
      <c r="Q16" s="189" t="s">
        <v>335</v>
      </c>
    </row>
    <row r="17" spans="1:17" ht="14.4" customHeight="1" x14ac:dyDescent="0.3">
      <c r="A17" s="19" t="s">
        <v>45</v>
      </c>
      <c r="B17" s="55">
        <v>856.20864095978095</v>
      </c>
      <c r="C17" s="56">
        <v>71.350720079981002</v>
      </c>
      <c r="D17" s="56">
        <v>7.2481600000000004</v>
      </c>
      <c r="E17" s="56">
        <v>125.26373</v>
      </c>
      <c r="F17" s="56">
        <v>34.692300000000003</v>
      </c>
      <c r="G17" s="56">
        <v>15.90319</v>
      </c>
      <c r="H17" s="56">
        <v>53.525329999999997</v>
      </c>
      <c r="I17" s="56">
        <v>33.115499999999997</v>
      </c>
      <c r="J17" s="56">
        <v>32.268650000000001</v>
      </c>
      <c r="K17" s="56">
        <v>54.512610000000002</v>
      </c>
      <c r="L17" s="56">
        <v>46.150849999999998</v>
      </c>
      <c r="M17" s="56">
        <v>79.755330000000001</v>
      </c>
      <c r="N17" s="56">
        <v>75.877579999999995</v>
      </c>
      <c r="O17" s="56">
        <v>4.9406564584124654E-324</v>
      </c>
      <c r="P17" s="57">
        <v>558.31322999999998</v>
      </c>
      <c r="Q17" s="189">
        <v>0.71135579465599996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4.9406564584124654E-324</v>
      </c>
      <c r="F18" s="56">
        <v>4.9406564584124654E-324</v>
      </c>
      <c r="G18" s="56">
        <v>4.9406564584124654E-324</v>
      </c>
      <c r="H18" s="56">
        <v>4.9406564584124654E-324</v>
      </c>
      <c r="I18" s="56">
        <v>0.61599999999999999</v>
      </c>
      <c r="J18" s="56">
        <v>4.9406564584124654E-324</v>
      </c>
      <c r="K18" s="56">
        <v>4.9406564584124654E-324</v>
      </c>
      <c r="L18" s="56">
        <v>4.9406564584124654E-324</v>
      </c>
      <c r="M18" s="56">
        <v>0.58499999999999996</v>
      </c>
      <c r="N18" s="56">
        <v>0.16800000000000001</v>
      </c>
      <c r="O18" s="56">
        <v>4.9406564584124654E-324</v>
      </c>
      <c r="P18" s="57">
        <v>1.369</v>
      </c>
      <c r="Q18" s="189" t="s">
        <v>335</v>
      </c>
    </row>
    <row r="19" spans="1:17" ht="14.4" customHeight="1" x14ac:dyDescent="0.3">
      <c r="A19" s="19" t="s">
        <v>47</v>
      </c>
      <c r="B19" s="55">
        <v>1699.1398685234601</v>
      </c>
      <c r="C19" s="56">
        <v>141.59498904362201</v>
      </c>
      <c r="D19" s="56">
        <v>197.04018000000099</v>
      </c>
      <c r="E19" s="56">
        <v>62.410310000000003</v>
      </c>
      <c r="F19" s="56">
        <v>117.74937</v>
      </c>
      <c r="G19" s="56">
        <v>90.13279</v>
      </c>
      <c r="H19" s="56">
        <v>279.07684999999998</v>
      </c>
      <c r="I19" s="56">
        <v>297.57441</v>
      </c>
      <c r="J19" s="56">
        <v>111.32769</v>
      </c>
      <c r="K19" s="56">
        <v>167.20670000000001</v>
      </c>
      <c r="L19" s="56">
        <v>106.01876</v>
      </c>
      <c r="M19" s="56">
        <v>131.24966000000001</v>
      </c>
      <c r="N19" s="56">
        <v>163.47879</v>
      </c>
      <c r="O19" s="56">
        <v>4.9406564584124654E-324</v>
      </c>
      <c r="P19" s="57">
        <v>1723.2655099999999</v>
      </c>
      <c r="Q19" s="189">
        <v>1.1063986230530001</v>
      </c>
    </row>
    <row r="20" spans="1:17" ht="14.4" customHeight="1" x14ac:dyDescent="0.3">
      <c r="A20" s="19" t="s">
        <v>48</v>
      </c>
      <c r="B20" s="55">
        <v>21261.083897359302</v>
      </c>
      <c r="C20" s="56">
        <v>1771.7569914466101</v>
      </c>
      <c r="D20" s="56">
        <v>2238.5513700000101</v>
      </c>
      <c r="E20" s="56">
        <v>1821.88642</v>
      </c>
      <c r="F20" s="56">
        <v>1951.49234</v>
      </c>
      <c r="G20" s="56">
        <v>1956.98225</v>
      </c>
      <c r="H20" s="56">
        <v>2023.2131999999999</v>
      </c>
      <c r="I20" s="56">
        <v>1962.231</v>
      </c>
      <c r="J20" s="56">
        <v>2700.27621</v>
      </c>
      <c r="K20" s="56">
        <v>2015.69265</v>
      </c>
      <c r="L20" s="56">
        <v>2018.0013300000001</v>
      </c>
      <c r="M20" s="56">
        <v>2004.9779000000001</v>
      </c>
      <c r="N20" s="56">
        <v>2733.9758700000002</v>
      </c>
      <c r="O20" s="56">
        <v>4.9406564584124654E-324</v>
      </c>
      <c r="P20" s="57">
        <v>23427.28054</v>
      </c>
      <c r="Q20" s="189">
        <v>1.2020569336789999</v>
      </c>
    </row>
    <row r="21" spans="1:17" ht="14.4" customHeight="1" x14ac:dyDescent="0.3">
      <c r="A21" s="20" t="s">
        <v>49</v>
      </c>
      <c r="B21" s="55">
        <v>1507.98745286191</v>
      </c>
      <c r="C21" s="56">
        <v>125.665621071826</v>
      </c>
      <c r="D21" s="56">
        <v>120.53200000000101</v>
      </c>
      <c r="E21" s="56">
        <v>190.76400000000001</v>
      </c>
      <c r="F21" s="56">
        <v>130.37899999999999</v>
      </c>
      <c r="G21" s="56">
        <v>129.88499999999999</v>
      </c>
      <c r="H21" s="56">
        <v>122.64400000000001</v>
      </c>
      <c r="I21" s="56">
        <v>138.256</v>
      </c>
      <c r="J21" s="56">
        <v>125.304</v>
      </c>
      <c r="K21" s="56">
        <v>128.834</v>
      </c>
      <c r="L21" s="56">
        <v>128.86500000000001</v>
      </c>
      <c r="M21" s="56">
        <v>129.39699999999999</v>
      </c>
      <c r="N21" s="56">
        <v>129.36500000000001</v>
      </c>
      <c r="O21" s="56">
        <v>1.4821969375237396E-323</v>
      </c>
      <c r="P21" s="57">
        <v>1474.2249999999999</v>
      </c>
      <c r="Q21" s="189">
        <v>1.0664846391739999</v>
      </c>
    </row>
    <row r="22" spans="1:17" ht="14.4" customHeight="1" x14ac:dyDescent="0.3">
      <c r="A22" s="19" t="s">
        <v>50</v>
      </c>
      <c r="B22" s="55">
        <v>207</v>
      </c>
      <c r="C22" s="56">
        <v>17.25</v>
      </c>
      <c r="D22" s="56">
        <v>4.9406564584124654E-324</v>
      </c>
      <c r="E22" s="56">
        <v>4.9406564584124654E-324</v>
      </c>
      <c r="F22" s="56">
        <v>4.9406564584124654E-324</v>
      </c>
      <c r="G22" s="56">
        <v>5.0279999999999996</v>
      </c>
      <c r="H22" s="56">
        <v>78.272000000000006</v>
      </c>
      <c r="I22" s="56">
        <v>28.386399999999998</v>
      </c>
      <c r="J22" s="56">
        <v>13.67971</v>
      </c>
      <c r="K22" s="56">
        <v>187.6105</v>
      </c>
      <c r="L22" s="56">
        <v>35.000999999999998</v>
      </c>
      <c r="M22" s="56">
        <v>33.1584</v>
      </c>
      <c r="N22" s="56">
        <v>4.9406564584124654E-324</v>
      </c>
      <c r="O22" s="56">
        <v>4.9406564584124654E-324</v>
      </c>
      <c r="P22" s="57">
        <v>381.13601</v>
      </c>
      <c r="Q22" s="189">
        <v>2.0086219235830001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2.1738888417014848E-322</v>
      </c>
      <c r="Q23" s="189" t="s">
        <v>335</v>
      </c>
    </row>
    <row r="24" spans="1:17" ht="14.4" customHeight="1" x14ac:dyDescent="0.3">
      <c r="A24" s="20" t="s">
        <v>52</v>
      </c>
      <c r="B24" s="55">
        <v>0</v>
      </c>
      <c r="C24" s="56">
        <v>-4.5474735088646402E-13</v>
      </c>
      <c r="D24" s="56">
        <v>0.72619</v>
      </c>
      <c r="E24" s="56">
        <v>-7.0000000505388002E-5</v>
      </c>
      <c r="F24" s="56">
        <v>27.87612</v>
      </c>
      <c r="G24" s="56">
        <v>0.86231000000000002</v>
      </c>
      <c r="H24" s="56">
        <v>0.30619999999899999</v>
      </c>
      <c r="I24" s="56">
        <v>-1.6474999999990001</v>
      </c>
      <c r="J24" s="56">
        <v>70.274239999998997</v>
      </c>
      <c r="K24" s="56">
        <v>3.50651</v>
      </c>
      <c r="L24" s="56">
        <v>-6.4753699999989998</v>
      </c>
      <c r="M24" s="56">
        <v>0.50084999999900004</v>
      </c>
      <c r="N24" s="56">
        <v>0.11033999999999999</v>
      </c>
      <c r="O24" s="56">
        <v>-1.0869444208507424E-322</v>
      </c>
      <c r="P24" s="57">
        <v>96.039820000000006</v>
      </c>
      <c r="Q24" s="189"/>
    </row>
    <row r="25" spans="1:17" ht="14.4" customHeight="1" x14ac:dyDescent="0.3">
      <c r="A25" s="21" t="s">
        <v>53</v>
      </c>
      <c r="B25" s="58">
        <v>33928.356041317202</v>
      </c>
      <c r="C25" s="59">
        <v>2827.3630034430998</v>
      </c>
      <c r="D25" s="59">
        <v>3272.2584200000201</v>
      </c>
      <c r="E25" s="59">
        <v>2785.5312899999999</v>
      </c>
      <c r="F25" s="59">
        <v>2886.9391500000002</v>
      </c>
      <c r="G25" s="59">
        <v>2899.6226799999999</v>
      </c>
      <c r="H25" s="59">
        <v>3035.98434</v>
      </c>
      <c r="I25" s="59">
        <v>3085.0873900000001</v>
      </c>
      <c r="J25" s="59">
        <v>3598.41939</v>
      </c>
      <c r="K25" s="59">
        <v>3146.8815599999998</v>
      </c>
      <c r="L25" s="59">
        <v>2864.7915899999998</v>
      </c>
      <c r="M25" s="59">
        <v>3150.5274800000002</v>
      </c>
      <c r="N25" s="59">
        <v>3897.7253000000001</v>
      </c>
      <c r="O25" s="59">
        <v>4.9406564584124654E-324</v>
      </c>
      <c r="P25" s="60">
        <v>34623.76859</v>
      </c>
      <c r="Q25" s="190">
        <v>1.113268909061</v>
      </c>
    </row>
    <row r="26" spans="1:17" ht="14.4" customHeight="1" x14ac:dyDescent="0.3">
      <c r="A26" s="19" t="s">
        <v>54</v>
      </c>
      <c r="B26" s="55">
        <v>3779.0245250921498</v>
      </c>
      <c r="C26" s="56">
        <v>314.91871042434599</v>
      </c>
      <c r="D26" s="56">
        <v>406.96003000000002</v>
      </c>
      <c r="E26" s="56">
        <v>320.71415000000002</v>
      </c>
      <c r="F26" s="56">
        <v>380.01414999999997</v>
      </c>
      <c r="G26" s="56">
        <v>351.44711999999998</v>
      </c>
      <c r="H26" s="56">
        <v>367.6198</v>
      </c>
      <c r="I26" s="56">
        <v>355.30099000000001</v>
      </c>
      <c r="J26" s="56">
        <v>514.50048000000004</v>
      </c>
      <c r="K26" s="56">
        <v>344.57684</v>
      </c>
      <c r="L26" s="56">
        <v>343.10572000000002</v>
      </c>
      <c r="M26" s="56">
        <v>419.43734000000001</v>
      </c>
      <c r="N26" s="56">
        <v>416.32447999999999</v>
      </c>
      <c r="O26" s="56">
        <v>4.9406564584124654E-324</v>
      </c>
      <c r="P26" s="57">
        <v>4220.0011000000004</v>
      </c>
      <c r="Q26" s="189">
        <v>1.2182079086990001</v>
      </c>
    </row>
    <row r="27" spans="1:17" ht="14.4" customHeight="1" x14ac:dyDescent="0.3">
      <c r="A27" s="22" t="s">
        <v>55</v>
      </c>
      <c r="B27" s="58">
        <v>37707.380566409302</v>
      </c>
      <c r="C27" s="59">
        <v>3142.28171386744</v>
      </c>
      <c r="D27" s="59">
        <v>3679.2184500000199</v>
      </c>
      <c r="E27" s="59">
        <v>3106.2454400000001</v>
      </c>
      <c r="F27" s="59">
        <v>3266.9533000000001</v>
      </c>
      <c r="G27" s="59">
        <v>3251.0698000000002</v>
      </c>
      <c r="H27" s="59">
        <v>3403.6041399999999</v>
      </c>
      <c r="I27" s="59">
        <v>3440.3883799999999</v>
      </c>
      <c r="J27" s="59">
        <v>4112.9198699999997</v>
      </c>
      <c r="K27" s="59">
        <v>3491.4584</v>
      </c>
      <c r="L27" s="59">
        <v>3207.8973099999998</v>
      </c>
      <c r="M27" s="59">
        <v>3569.9648200000001</v>
      </c>
      <c r="N27" s="59">
        <v>4314.0497800000003</v>
      </c>
      <c r="O27" s="59">
        <v>9.8813129168249309E-324</v>
      </c>
      <c r="P27" s="60">
        <v>38843.769690000001</v>
      </c>
      <c r="Q27" s="190">
        <v>1.123785870126</v>
      </c>
    </row>
    <row r="28" spans="1:17" ht="14.4" customHeight="1" x14ac:dyDescent="0.3">
      <c r="A28" s="20" t="s">
        <v>56</v>
      </c>
      <c r="B28" s="55">
        <v>1599.1040600792301</v>
      </c>
      <c r="C28" s="56">
        <v>133.25867167326899</v>
      </c>
      <c r="D28" s="56">
        <v>144.94998000000001</v>
      </c>
      <c r="E28" s="56">
        <v>58.08379</v>
      </c>
      <c r="F28" s="56">
        <v>129.18225000000001</v>
      </c>
      <c r="G28" s="56">
        <v>416.50787000000003</v>
      </c>
      <c r="H28" s="56">
        <v>101.60672</v>
      </c>
      <c r="I28" s="56">
        <v>236.60471000000001</v>
      </c>
      <c r="J28" s="56">
        <v>42.156350000000003</v>
      </c>
      <c r="K28" s="56">
        <v>50.405999999999999</v>
      </c>
      <c r="L28" s="56">
        <v>96.692220000000006</v>
      </c>
      <c r="M28" s="56">
        <v>177.62178</v>
      </c>
      <c r="N28" s="56">
        <v>123.40057</v>
      </c>
      <c r="O28" s="56">
        <v>1.2351641146031164E-322</v>
      </c>
      <c r="P28" s="57">
        <v>1577.2122400000001</v>
      </c>
      <c r="Q28" s="189">
        <v>1.0759744871279999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1.0869444208507424E-322</v>
      </c>
      <c r="Q29" s="189" t="s">
        <v>335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5.434722104253712E-322</v>
      </c>
      <c r="Q30" s="189">
        <v>0</v>
      </c>
    </row>
    <row r="31" spans="1:17" ht="14.4" customHeight="1" thickBot="1" x14ac:dyDescent="0.35">
      <c r="A31" s="23" t="s">
        <v>59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2.717361052126856E-322</v>
      </c>
      <c r="Q31" s="191" t="s">
        <v>335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225</v>
      </c>
      <c r="G4" s="499" t="s">
        <v>64</v>
      </c>
      <c r="H4" s="266" t="s">
        <v>184</v>
      </c>
      <c r="I4" s="497" t="s">
        <v>65</v>
      </c>
      <c r="J4" s="499" t="s">
        <v>227</v>
      </c>
      <c r="K4" s="500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8"/>
      <c r="G5" s="498"/>
      <c r="H5" s="29" t="s">
        <v>226</v>
      </c>
      <c r="I5" s="498"/>
      <c r="J5" s="498"/>
      <c r="K5" s="501"/>
    </row>
    <row r="6" spans="1:11" ht="14.4" customHeight="1" thickBot="1" x14ac:dyDescent="0.35">
      <c r="A6" s="633" t="s">
        <v>337</v>
      </c>
      <c r="B6" s="615">
        <v>33003.856434516798</v>
      </c>
      <c r="C6" s="615">
        <v>35994.908000000003</v>
      </c>
      <c r="D6" s="616">
        <v>2991.0515654832702</v>
      </c>
      <c r="E6" s="617">
        <v>1.0906273353660001</v>
      </c>
      <c r="F6" s="615">
        <v>33928.356041317202</v>
      </c>
      <c r="G6" s="616">
        <v>31100.993037874101</v>
      </c>
      <c r="H6" s="618">
        <v>3897.7253000000001</v>
      </c>
      <c r="I6" s="615">
        <v>34623.76859</v>
      </c>
      <c r="J6" s="616">
        <v>3522.7755521259701</v>
      </c>
      <c r="K6" s="619">
        <v>1.0204964999720001</v>
      </c>
    </row>
    <row r="7" spans="1:11" ht="14.4" customHeight="1" thickBot="1" x14ac:dyDescent="0.35">
      <c r="A7" s="634" t="s">
        <v>338</v>
      </c>
      <c r="B7" s="615">
        <v>8162.2572920552902</v>
      </c>
      <c r="C7" s="615">
        <v>9094.5707299999995</v>
      </c>
      <c r="D7" s="616">
        <v>932.31343794471502</v>
      </c>
      <c r="E7" s="617">
        <v>1.1142225005390001</v>
      </c>
      <c r="F7" s="615">
        <v>8396.9361816126893</v>
      </c>
      <c r="G7" s="616">
        <v>7697.1914998116299</v>
      </c>
      <c r="H7" s="618">
        <v>794.74955999999997</v>
      </c>
      <c r="I7" s="615">
        <v>6962.1374299999998</v>
      </c>
      <c r="J7" s="616">
        <v>-735.05406981162901</v>
      </c>
      <c r="K7" s="619">
        <v>0.82912830101500001</v>
      </c>
    </row>
    <row r="8" spans="1:11" ht="14.4" customHeight="1" thickBot="1" x14ac:dyDescent="0.35">
      <c r="A8" s="635" t="s">
        <v>339</v>
      </c>
      <c r="B8" s="615">
        <v>5387.1500022316504</v>
      </c>
      <c r="C8" s="615">
        <v>6403.5132199999998</v>
      </c>
      <c r="D8" s="616">
        <v>1016.36321776835</v>
      </c>
      <c r="E8" s="617">
        <v>1.1886643619249999</v>
      </c>
      <c r="F8" s="615">
        <v>5683.2071748551998</v>
      </c>
      <c r="G8" s="616">
        <v>5209.6065769506004</v>
      </c>
      <c r="H8" s="618">
        <v>554.95956000000001</v>
      </c>
      <c r="I8" s="615">
        <v>4817.0384299999996</v>
      </c>
      <c r="J8" s="616">
        <v>-392.56814695059302</v>
      </c>
      <c r="K8" s="619">
        <v>0.84759155909499995</v>
      </c>
    </row>
    <row r="9" spans="1:11" ht="14.4" customHeight="1" thickBot="1" x14ac:dyDescent="0.35">
      <c r="A9" s="636" t="s">
        <v>340</v>
      </c>
      <c r="B9" s="620">
        <v>4.9406564584124654E-324</v>
      </c>
      <c r="C9" s="620">
        <v>-1.1800000000000001E-3</v>
      </c>
      <c r="D9" s="621">
        <v>-1.1800000000000001E-3</v>
      </c>
      <c r="E9" s="622" t="s">
        <v>341</v>
      </c>
      <c r="F9" s="620">
        <v>0</v>
      </c>
      <c r="G9" s="621">
        <v>0</v>
      </c>
      <c r="H9" s="623">
        <v>-1.6000000000000001E-4</v>
      </c>
      <c r="I9" s="620">
        <v>-2.0500000000000002E-3</v>
      </c>
      <c r="J9" s="621">
        <v>-2.0500000000000002E-3</v>
      </c>
      <c r="K9" s="624" t="s">
        <v>335</v>
      </c>
    </row>
    <row r="10" spans="1:11" ht="14.4" customHeight="1" thickBot="1" x14ac:dyDescent="0.35">
      <c r="A10" s="637" t="s">
        <v>342</v>
      </c>
      <c r="B10" s="615">
        <v>4.9406564584124654E-324</v>
      </c>
      <c r="C10" s="615">
        <v>-1.1800000000000001E-3</v>
      </c>
      <c r="D10" s="616">
        <v>-1.1800000000000001E-3</v>
      </c>
      <c r="E10" s="625" t="s">
        <v>341</v>
      </c>
      <c r="F10" s="615">
        <v>0</v>
      </c>
      <c r="G10" s="616">
        <v>0</v>
      </c>
      <c r="H10" s="618">
        <v>-1.6000000000000001E-4</v>
      </c>
      <c r="I10" s="615">
        <v>-2.0500000000000002E-3</v>
      </c>
      <c r="J10" s="616">
        <v>-2.0500000000000002E-3</v>
      </c>
      <c r="K10" s="626" t="s">
        <v>335</v>
      </c>
    </row>
    <row r="11" spans="1:11" ht="14.4" customHeight="1" thickBot="1" x14ac:dyDescent="0.35">
      <c r="A11" s="636" t="s">
        <v>343</v>
      </c>
      <c r="B11" s="620">
        <v>949.37408677034</v>
      </c>
      <c r="C11" s="620">
        <v>1364.8294000000001</v>
      </c>
      <c r="D11" s="621">
        <v>415.45531322966099</v>
      </c>
      <c r="E11" s="627">
        <v>1.4376097041389999</v>
      </c>
      <c r="F11" s="620">
        <v>1192.77421095562</v>
      </c>
      <c r="G11" s="621">
        <v>1093.37636004265</v>
      </c>
      <c r="H11" s="623">
        <v>87.568950000000001</v>
      </c>
      <c r="I11" s="620">
        <v>1044.2224000000001</v>
      </c>
      <c r="J11" s="621">
        <v>-49.153960042645998</v>
      </c>
      <c r="K11" s="628">
        <v>0.87545688899700003</v>
      </c>
    </row>
    <row r="12" spans="1:11" ht="14.4" customHeight="1" thickBot="1" x14ac:dyDescent="0.35">
      <c r="A12" s="637" t="s">
        <v>344</v>
      </c>
      <c r="B12" s="615">
        <v>615.64879194825096</v>
      </c>
      <c r="C12" s="615">
        <v>598.74150999999995</v>
      </c>
      <c r="D12" s="616">
        <v>-16.907281948251001</v>
      </c>
      <c r="E12" s="617">
        <v>0.972537456144</v>
      </c>
      <c r="F12" s="615">
        <v>738.49206775067205</v>
      </c>
      <c r="G12" s="616">
        <v>676.95106210478298</v>
      </c>
      <c r="H12" s="618">
        <v>51.992640000000002</v>
      </c>
      <c r="I12" s="615">
        <v>622.10398999999995</v>
      </c>
      <c r="J12" s="616">
        <v>-54.847072104782001</v>
      </c>
      <c r="K12" s="619">
        <v>0.842397660268</v>
      </c>
    </row>
    <row r="13" spans="1:11" ht="14.4" customHeight="1" thickBot="1" x14ac:dyDescent="0.35">
      <c r="A13" s="637" t="s">
        <v>345</v>
      </c>
      <c r="B13" s="615">
        <v>15.491485606792001</v>
      </c>
      <c r="C13" s="615">
        <v>35.77026</v>
      </c>
      <c r="D13" s="616">
        <v>20.278774393208</v>
      </c>
      <c r="E13" s="617">
        <v>2.3090270944900002</v>
      </c>
      <c r="F13" s="615">
        <v>97.716818699797003</v>
      </c>
      <c r="G13" s="616">
        <v>89.573750474814005</v>
      </c>
      <c r="H13" s="618">
        <v>8.60684</v>
      </c>
      <c r="I13" s="615">
        <v>97.257149999999996</v>
      </c>
      <c r="J13" s="616">
        <v>7.683399525185</v>
      </c>
      <c r="K13" s="619">
        <v>0.99529591010100005</v>
      </c>
    </row>
    <row r="14" spans="1:11" ht="14.4" customHeight="1" thickBot="1" x14ac:dyDescent="0.35">
      <c r="A14" s="637" t="s">
        <v>346</v>
      </c>
      <c r="B14" s="615">
        <v>4.9406564584124654E-324</v>
      </c>
      <c r="C14" s="615">
        <v>1.40754</v>
      </c>
      <c r="D14" s="616">
        <v>1.40754</v>
      </c>
      <c r="E14" s="625" t="s">
        <v>341</v>
      </c>
      <c r="F14" s="615">
        <v>1.4070134381499999</v>
      </c>
      <c r="G14" s="616">
        <v>1.2897623183039999</v>
      </c>
      <c r="H14" s="618">
        <v>4.9406564584124654E-324</v>
      </c>
      <c r="I14" s="615">
        <v>34.085999999999999</v>
      </c>
      <c r="J14" s="616">
        <v>32.796237681694997</v>
      </c>
      <c r="K14" s="619">
        <v>24.225781414568999</v>
      </c>
    </row>
    <row r="15" spans="1:11" ht="14.4" customHeight="1" thickBot="1" x14ac:dyDescent="0.35">
      <c r="A15" s="637" t="s">
        <v>347</v>
      </c>
      <c r="B15" s="615">
        <v>39.999583895983001</v>
      </c>
      <c r="C15" s="615">
        <v>442.20069000000001</v>
      </c>
      <c r="D15" s="616">
        <v>402.20110610401599</v>
      </c>
      <c r="E15" s="617">
        <v>11.055132252123</v>
      </c>
      <c r="F15" s="615">
        <v>50</v>
      </c>
      <c r="G15" s="616">
        <v>45.833333333333002</v>
      </c>
      <c r="H15" s="618">
        <v>4.9406564584124654E-324</v>
      </c>
      <c r="I15" s="615">
        <v>13.33797</v>
      </c>
      <c r="J15" s="616">
        <v>-32.495363333333003</v>
      </c>
      <c r="K15" s="619">
        <v>0.26675939999999998</v>
      </c>
    </row>
    <row r="16" spans="1:11" ht="14.4" customHeight="1" thickBot="1" x14ac:dyDescent="0.35">
      <c r="A16" s="637" t="s">
        <v>348</v>
      </c>
      <c r="B16" s="615">
        <v>177.00279887423599</v>
      </c>
      <c r="C16" s="615">
        <v>187.05825999999999</v>
      </c>
      <c r="D16" s="616">
        <v>10.055461125763999</v>
      </c>
      <c r="E16" s="617">
        <v>1.056809616512</v>
      </c>
      <c r="F16" s="615">
        <v>212.45952417745801</v>
      </c>
      <c r="G16" s="616">
        <v>194.754563829337</v>
      </c>
      <c r="H16" s="618">
        <v>19.955580000000001</v>
      </c>
      <c r="I16" s="615">
        <v>181.43571</v>
      </c>
      <c r="J16" s="616">
        <v>-13.318853829336</v>
      </c>
      <c r="K16" s="619">
        <v>0.85397776683500004</v>
      </c>
    </row>
    <row r="17" spans="1:11" ht="14.4" customHeight="1" thickBot="1" x14ac:dyDescent="0.35">
      <c r="A17" s="637" t="s">
        <v>349</v>
      </c>
      <c r="B17" s="615">
        <v>3.9934664777890001</v>
      </c>
      <c r="C17" s="615">
        <v>4.8495900000000001</v>
      </c>
      <c r="D17" s="616">
        <v>0.85612352220999999</v>
      </c>
      <c r="E17" s="617">
        <v>1.2143810463839999</v>
      </c>
      <c r="F17" s="615">
        <v>2.0001356061590001</v>
      </c>
      <c r="G17" s="616">
        <v>1.833457638979</v>
      </c>
      <c r="H17" s="618">
        <v>0.44225999999999999</v>
      </c>
      <c r="I17" s="615">
        <v>8.1227699999999992</v>
      </c>
      <c r="J17" s="616">
        <v>6.2893123610200004</v>
      </c>
      <c r="K17" s="619">
        <v>4.061109644259</v>
      </c>
    </row>
    <row r="18" spans="1:11" ht="14.4" customHeight="1" thickBot="1" x14ac:dyDescent="0.35">
      <c r="A18" s="637" t="s">
        <v>350</v>
      </c>
      <c r="B18" s="615">
        <v>97.237959967286002</v>
      </c>
      <c r="C18" s="615">
        <v>94.801550000000006</v>
      </c>
      <c r="D18" s="616">
        <v>-2.436409967286</v>
      </c>
      <c r="E18" s="617">
        <v>0.97494383913299998</v>
      </c>
      <c r="F18" s="615">
        <v>90.698651283377998</v>
      </c>
      <c r="G18" s="616">
        <v>83.140430343096</v>
      </c>
      <c r="H18" s="618">
        <v>6.5716299999999999</v>
      </c>
      <c r="I18" s="615">
        <v>87.878810000000001</v>
      </c>
      <c r="J18" s="616">
        <v>4.7383796569029997</v>
      </c>
      <c r="K18" s="619">
        <v>0.96890977711899995</v>
      </c>
    </row>
    <row r="19" spans="1:11" ht="14.4" customHeight="1" thickBot="1" x14ac:dyDescent="0.35">
      <c r="A19" s="636" t="s">
        <v>351</v>
      </c>
      <c r="B19" s="620">
        <v>91.001634544572994</v>
      </c>
      <c r="C19" s="620">
        <v>93.311000000000007</v>
      </c>
      <c r="D19" s="621">
        <v>2.3093654554260001</v>
      </c>
      <c r="E19" s="627">
        <v>1.025377186541</v>
      </c>
      <c r="F19" s="620">
        <v>92.999448964562006</v>
      </c>
      <c r="G19" s="621">
        <v>85.249494884181999</v>
      </c>
      <c r="H19" s="623">
        <v>4.9406564584124654E-324</v>
      </c>
      <c r="I19" s="620">
        <v>66.355999999999995</v>
      </c>
      <c r="J19" s="621">
        <v>-18.893494884182001</v>
      </c>
      <c r="K19" s="628">
        <v>0.71350960396800001</v>
      </c>
    </row>
    <row r="20" spans="1:11" ht="14.4" customHeight="1" thickBot="1" x14ac:dyDescent="0.35">
      <c r="A20" s="637" t="s">
        <v>352</v>
      </c>
      <c r="B20" s="615">
        <v>70.779049090222998</v>
      </c>
      <c r="C20" s="615">
        <v>74.119</v>
      </c>
      <c r="D20" s="616">
        <v>3.3399509097759998</v>
      </c>
      <c r="E20" s="617">
        <v>1.0471884117220001</v>
      </c>
      <c r="F20" s="615">
        <v>73.999561541695002</v>
      </c>
      <c r="G20" s="616">
        <v>67.832931413219995</v>
      </c>
      <c r="H20" s="618">
        <v>4.9406564584124654E-324</v>
      </c>
      <c r="I20" s="615">
        <v>62.392000000000003</v>
      </c>
      <c r="J20" s="616">
        <v>-5.4409314132200004</v>
      </c>
      <c r="K20" s="619">
        <v>0.84314013083499995</v>
      </c>
    </row>
    <row r="21" spans="1:11" ht="14.4" customHeight="1" thickBot="1" x14ac:dyDescent="0.35">
      <c r="A21" s="637" t="s">
        <v>353</v>
      </c>
      <c r="B21" s="615">
        <v>20.222585454349002</v>
      </c>
      <c r="C21" s="615">
        <v>19.192</v>
      </c>
      <c r="D21" s="616">
        <v>-1.0305854543490001</v>
      </c>
      <c r="E21" s="617">
        <v>0.94903789840899999</v>
      </c>
      <c r="F21" s="615">
        <v>18.999887422867001</v>
      </c>
      <c r="G21" s="616">
        <v>17.416563470962</v>
      </c>
      <c r="H21" s="618">
        <v>4.9406564584124654E-324</v>
      </c>
      <c r="I21" s="615">
        <v>3.964</v>
      </c>
      <c r="J21" s="616">
        <v>-13.452563470962</v>
      </c>
      <c r="K21" s="619">
        <v>0.20863281512000001</v>
      </c>
    </row>
    <row r="22" spans="1:11" ht="14.4" customHeight="1" thickBot="1" x14ac:dyDescent="0.35">
      <c r="A22" s="636" t="s">
        <v>354</v>
      </c>
      <c r="B22" s="620">
        <v>3388.6714830194501</v>
      </c>
      <c r="C22" s="620">
        <v>3870.1579700000002</v>
      </c>
      <c r="D22" s="621">
        <v>481.486486980552</v>
      </c>
      <c r="E22" s="627">
        <v>1.1420870950140001</v>
      </c>
      <c r="F22" s="620">
        <v>2298.3497079655999</v>
      </c>
      <c r="G22" s="621">
        <v>2106.8205656351302</v>
      </c>
      <c r="H22" s="623">
        <v>266.87625000000003</v>
      </c>
      <c r="I22" s="620">
        <v>2065.9928799999998</v>
      </c>
      <c r="J22" s="621">
        <v>-40.827685635133001</v>
      </c>
      <c r="K22" s="628">
        <v>0.89890275306599998</v>
      </c>
    </row>
    <row r="23" spans="1:11" ht="14.4" customHeight="1" thickBot="1" x14ac:dyDescent="0.35">
      <c r="A23" s="637" t="s">
        <v>355</v>
      </c>
      <c r="B23" s="615">
        <v>33.124566148088</v>
      </c>
      <c r="C23" s="615">
        <v>13.87265</v>
      </c>
      <c r="D23" s="616">
        <v>-19.251916148088</v>
      </c>
      <c r="E23" s="617">
        <v>0.41880246636200003</v>
      </c>
      <c r="F23" s="615">
        <v>13.999992461844</v>
      </c>
      <c r="G23" s="616">
        <v>12.833326423357001</v>
      </c>
      <c r="H23" s="618">
        <v>4.9406564584124654E-324</v>
      </c>
      <c r="I23" s="615">
        <v>6.3782199999999998</v>
      </c>
      <c r="J23" s="616">
        <v>-6.4551064233569999</v>
      </c>
      <c r="K23" s="619">
        <v>0.45558738816299998</v>
      </c>
    </row>
    <row r="24" spans="1:11" ht="14.4" customHeight="1" thickBot="1" x14ac:dyDescent="0.35">
      <c r="A24" s="637" t="s">
        <v>356</v>
      </c>
      <c r="B24" s="615">
        <v>404.665276530585</v>
      </c>
      <c r="C24" s="615">
        <v>4.9406564584124654E-324</v>
      </c>
      <c r="D24" s="616">
        <v>-404.665276530585</v>
      </c>
      <c r="E24" s="617">
        <v>0</v>
      </c>
      <c r="F24" s="615">
        <v>4.9406564584124654E-324</v>
      </c>
      <c r="G24" s="616">
        <v>0</v>
      </c>
      <c r="H24" s="618">
        <v>59.087649999999996</v>
      </c>
      <c r="I24" s="615">
        <v>267.00245000000001</v>
      </c>
      <c r="J24" s="616">
        <v>267.00245000000001</v>
      </c>
      <c r="K24" s="626" t="s">
        <v>341</v>
      </c>
    </row>
    <row r="25" spans="1:11" ht="14.4" customHeight="1" thickBot="1" x14ac:dyDescent="0.35">
      <c r="A25" s="637" t="s">
        <v>357</v>
      </c>
      <c r="B25" s="615">
        <v>54.99044485476</v>
      </c>
      <c r="C25" s="615">
        <v>21.466249999999999</v>
      </c>
      <c r="D25" s="616">
        <v>-33.524194854759997</v>
      </c>
      <c r="E25" s="617">
        <v>0.39036327232200002</v>
      </c>
      <c r="F25" s="615">
        <v>21.467434654883</v>
      </c>
      <c r="G25" s="616">
        <v>19.678481766975999</v>
      </c>
      <c r="H25" s="618">
        <v>4.9406564584124654E-324</v>
      </c>
      <c r="I25" s="615">
        <v>7.90604</v>
      </c>
      <c r="J25" s="616">
        <v>-11.772441766976</v>
      </c>
      <c r="K25" s="619">
        <v>0.36828061326799999</v>
      </c>
    </row>
    <row r="26" spans="1:11" ht="14.4" customHeight="1" thickBot="1" x14ac:dyDescent="0.35">
      <c r="A26" s="637" t="s">
        <v>358</v>
      </c>
      <c r="B26" s="615">
        <v>4.9406564584124654E-324</v>
      </c>
      <c r="C26" s="615">
        <v>4.9406564584124654E-324</v>
      </c>
      <c r="D26" s="616">
        <v>0</v>
      </c>
      <c r="E26" s="617">
        <v>1</v>
      </c>
      <c r="F26" s="615">
        <v>0</v>
      </c>
      <c r="G26" s="616">
        <v>0</v>
      </c>
      <c r="H26" s="618">
        <v>4.9406564584124654E-324</v>
      </c>
      <c r="I26" s="615">
        <v>1.5552600000000001</v>
      </c>
      <c r="J26" s="616">
        <v>1.5552600000000001</v>
      </c>
      <c r="K26" s="626" t="s">
        <v>335</v>
      </c>
    </row>
    <row r="27" spans="1:11" ht="14.4" customHeight="1" thickBot="1" x14ac:dyDescent="0.35">
      <c r="A27" s="637" t="s">
        <v>359</v>
      </c>
      <c r="B27" s="615">
        <v>0.91849790972099998</v>
      </c>
      <c r="C27" s="615">
        <v>0.48019000000000001</v>
      </c>
      <c r="D27" s="616">
        <v>-0.43830790972099998</v>
      </c>
      <c r="E27" s="617">
        <v>0.52279923004399997</v>
      </c>
      <c r="F27" s="615">
        <v>1.480189491405</v>
      </c>
      <c r="G27" s="616">
        <v>1.356840367122</v>
      </c>
      <c r="H27" s="618">
        <v>4.9406564584124654E-324</v>
      </c>
      <c r="I27" s="615">
        <v>0.72423999999999999</v>
      </c>
      <c r="J27" s="616">
        <v>-0.63260036712199996</v>
      </c>
      <c r="K27" s="619">
        <v>0.48928870540199998</v>
      </c>
    </row>
    <row r="28" spans="1:11" ht="14.4" customHeight="1" thickBot="1" x14ac:dyDescent="0.35">
      <c r="A28" s="637" t="s">
        <v>360</v>
      </c>
      <c r="B28" s="615">
        <v>268.434547640613</v>
      </c>
      <c r="C28" s="615">
        <v>256.39253000000002</v>
      </c>
      <c r="D28" s="616">
        <v>-12.042017640612</v>
      </c>
      <c r="E28" s="617">
        <v>0.95513983670699998</v>
      </c>
      <c r="F28" s="615">
        <v>261.97558519244001</v>
      </c>
      <c r="G28" s="616">
        <v>240.144286426403</v>
      </c>
      <c r="H28" s="618">
        <v>19.202639999999999</v>
      </c>
      <c r="I28" s="615">
        <v>221.82418999999999</v>
      </c>
      <c r="J28" s="616">
        <v>-18.320096426403001</v>
      </c>
      <c r="K28" s="619">
        <v>0.84673611793600001</v>
      </c>
    </row>
    <row r="29" spans="1:11" ht="14.4" customHeight="1" thickBot="1" x14ac:dyDescent="0.35">
      <c r="A29" s="637" t="s">
        <v>361</v>
      </c>
      <c r="B29" s="615">
        <v>859.53876992008099</v>
      </c>
      <c r="C29" s="615">
        <v>2154.9915799999999</v>
      </c>
      <c r="D29" s="616">
        <v>1295.45281007992</v>
      </c>
      <c r="E29" s="617">
        <v>2.5071487818980001</v>
      </c>
      <c r="F29" s="615">
        <v>467.996837023701</v>
      </c>
      <c r="G29" s="616">
        <v>428.99710060505902</v>
      </c>
      <c r="H29" s="618">
        <v>45.50094</v>
      </c>
      <c r="I29" s="615">
        <v>294.70044000000001</v>
      </c>
      <c r="J29" s="616">
        <v>-134.296660605059</v>
      </c>
      <c r="K29" s="619">
        <v>0.62970605073700003</v>
      </c>
    </row>
    <row r="30" spans="1:11" ht="14.4" customHeight="1" thickBot="1" x14ac:dyDescent="0.35">
      <c r="A30" s="637" t="s">
        <v>362</v>
      </c>
      <c r="B30" s="615">
        <v>25.958363731504001</v>
      </c>
      <c r="C30" s="615">
        <v>23.844000000000001</v>
      </c>
      <c r="D30" s="616">
        <v>-2.114363731504</v>
      </c>
      <c r="E30" s="617">
        <v>0.91854788100700002</v>
      </c>
      <c r="F30" s="615">
        <v>23.358163568763999</v>
      </c>
      <c r="G30" s="616">
        <v>21.411649938034</v>
      </c>
      <c r="H30" s="618">
        <v>0.81699999999999995</v>
      </c>
      <c r="I30" s="615">
        <v>30.853999999999999</v>
      </c>
      <c r="J30" s="616">
        <v>9.4423500619649996</v>
      </c>
      <c r="K30" s="619">
        <v>1.320908636895</v>
      </c>
    </row>
    <row r="31" spans="1:11" ht="14.4" customHeight="1" thickBot="1" x14ac:dyDescent="0.35">
      <c r="A31" s="637" t="s">
        <v>363</v>
      </c>
      <c r="B31" s="615">
        <v>304.87633985980898</v>
      </c>
      <c r="C31" s="615">
        <v>337.11491999999998</v>
      </c>
      <c r="D31" s="616">
        <v>32.238580140190003</v>
      </c>
      <c r="E31" s="617">
        <v>1.105743135577</v>
      </c>
      <c r="F31" s="615">
        <v>340.51338451273398</v>
      </c>
      <c r="G31" s="616">
        <v>312.13726913667199</v>
      </c>
      <c r="H31" s="618">
        <v>32.3508</v>
      </c>
      <c r="I31" s="615">
        <v>322.39290999999997</v>
      </c>
      <c r="J31" s="616">
        <v>10.255640863327001</v>
      </c>
      <c r="K31" s="619">
        <v>0.94678483919599998</v>
      </c>
    </row>
    <row r="32" spans="1:11" ht="14.4" customHeight="1" thickBot="1" x14ac:dyDescent="0.35">
      <c r="A32" s="637" t="s">
        <v>364</v>
      </c>
      <c r="B32" s="615">
        <v>5.6215702320769996</v>
      </c>
      <c r="C32" s="615">
        <v>7.4624499999999996</v>
      </c>
      <c r="D32" s="616">
        <v>1.8408797679219999</v>
      </c>
      <c r="E32" s="617">
        <v>1.327467182997</v>
      </c>
      <c r="F32" s="615">
        <v>7.6550988584670003</v>
      </c>
      <c r="G32" s="616">
        <v>7.017173953595</v>
      </c>
      <c r="H32" s="618">
        <v>0.73399999999999999</v>
      </c>
      <c r="I32" s="615">
        <v>9.15503</v>
      </c>
      <c r="J32" s="616">
        <v>2.137856046404</v>
      </c>
      <c r="K32" s="619">
        <v>1.195938833614</v>
      </c>
    </row>
    <row r="33" spans="1:11" ht="14.4" customHeight="1" thickBot="1" x14ac:dyDescent="0.35">
      <c r="A33" s="637" t="s">
        <v>365</v>
      </c>
      <c r="B33" s="615">
        <v>119.20527524204</v>
      </c>
      <c r="C33" s="615">
        <v>126.17395999999999</v>
      </c>
      <c r="D33" s="616">
        <v>6.9686847579600002</v>
      </c>
      <c r="E33" s="617">
        <v>1.058459533303</v>
      </c>
      <c r="F33" s="615">
        <v>128.95938334977299</v>
      </c>
      <c r="G33" s="616">
        <v>118.212768070626</v>
      </c>
      <c r="H33" s="618">
        <v>18.420400000000001</v>
      </c>
      <c r="I33" s="615">
        <v>139.83305999999999</v>
      </c>
      <c r="J33" s="616">
        <v>21.620291929374002</v>
      </c>
      <c r="K33" s="619">
        <v>1.084318615425</v>
      </c>
    </row>
    <row r="34" spans="1:11" ht="14.4" customHeight="1" thickBot="1" x14ac:dyDescent="0.35">
      <c r="A34" s="637" t="s">
        <v>366</v>
      </c>
      <c r="B34" s="615">
        <v>0</v>
      </c>
      <c r="C34" s="615">
        <v>1.1375299999999999</v>
      </c>
      <c r="D34" s="616">
        <v>1.1375299999999999</v>
      </c>
      <c r="E34" s="625" t="s">
        <v>335</v>
      </c>
      <c r="F34" s="615">
        <v>1.13752465482</v>
      </c>
      <c r="G34" s="616">
        <v>1.0427309335849999</v>
      </c>
      <c r="H34" s="618">
        <v>4.9406564584124654E-324</v>
      </c>
      <c r="I34" s="615">
        <v>0.53556999999999999</v>
      </c>
      <c r="J34" s="616">
        <v>-0.50716093358500003</v>
      </c>
      <c r="K34" s="619">
        <v>0.47082056439800002</v>
      </c>
    </row>
    <row r="35" spans="1:11" ht="14.4" customHeight="1" thickBot="1" x14ac:dyDescent="0.35">
      <c r="A35" s="637" t="s">
        <v>367</v>
      </c>
      <c r="B35" s="615">
        <v>1311.33783095017</v>
      </c>
      <c r="C35" s="615">
        <v>927.221910000001</v>
      </c>
      <c r="D35" s="616">
        <v>-384.11592095016999</v>
      </c>
      <c r="E35" s="617">
        <v>0.70708088191700003</v>
      </c>
      <c r="F35" s="615">
        <v>1029.8061141967701</v>
      </c>
      <c r="G35" s="616">
        <v>943.98893801370298</v>
      </c>
      <c r="H35" s="618">
        <v>90.762820000000005</v>
      </c>
      <c r="I35" s="615">
        <v>763.13147000000004</v>
      </c>
      <c r="J35" s="616">
        <v>-180.857468013703</v>
      </c>
      <c r="K35" s="619">
        <v>0.74104383289200004</v>
      </c>
    </row>
    <row r="36" spans="1:11" ht="14.4" customHeight="1" thickBot="1" x14ac:dyDescent="0.35">
      <c r="A36" s="636" t="s">
        <v>368</v>
      </c>
      <c r="B36" s="620">
        <v>216.01172607755899</v>
      </c>
      <c r="C36" s="620">
        <v>321.42651000000001</v>
      </c>
      <c r="D36" s="621">
        <v>105.414783922442</v>
      </c>
      <c r="E36" s="627">
        <v>1.488004914532</v>
      </c>
      <c r="F36" s="620">
        <v>272.99903718598301</v>
      </c>
      <c r="G36" s="621">
        <v>250.24911742048499</v>
      </c>
      <c r="H36" s="623">
        <v>30.385729999999999</v>
      </c>
      <c r="I36" s="620">
        <v>296.14747</v>
      </c>
      <c r="J36" s="621">
        <v>45.898352579514999</v>
      </c>
      <c r="K36" s="628">
        <v>1.0847930932380001</v>
      </c>
    </row>
    <row r="37" spans="1:11" ht="14.4" customHeight="1" thickBot="1" x14ac:dyDescent="0.35">
      <c r="A37" s="637" t="s">
        <v>369</v>
      </c>
      <c r="B37" s="615">
        <v>188.012694886356</v>
      </c>
      <c r="C37" s="615">
        <v>253.74574000000001</v>
      </c>
      <c r="D37" s="616">
        <v>65.733045113643996</v>
      </c>
      <c r="E37" s="617">
        <v>1.349620248533</v>
      </c>
      <c r="F37" s="615">
        <v>209.99925937383301</v>
      </c>
      <c r="G37" s="616">
        <v>192.49932109268099</v>
      </c>
      <c r="H37" s="618">
        <v>22.144359999999999</v>
      </c>
      <c r="I37" s="615">
        <v>227.47669999999999</v>
      </c>
      <c r="J37" s="616">
        <v>34.977378907319</v>
      </c>
      <c r="K37" s="619">
        <v>1.083226201265</v>
      </c>
    </row>
    <row r="38" spans="1:11" ht="14.4" customHeight="1" thickBot="1" x14ac:dyDescent="0.35">
      <c r="A38" s="637" t="s">
        <v>370</v>
      </c>
      <c r="B38" s="615">
        <v>27.999031191202</v>
      </c>
      <c r="C38" s="615">
        <v>64.617930000000001</v>
      </c>
      <c r="D38" s="616">
        <v>36.618898808796999</v>
      </c>
      <c r="E38" s="617">
        <v>2.3078630670720002</v>
      </c>
      <c r="F38" s="615">
        <v>62.99977781215</v>
      </c>
      <c r="G38" s="616">
        <v>57.749796327803999</v>
      </c>
      <c r="H38" s="618">
        <v>8.2413699999999999</v>
      </c>
      <c r="I38" s="615">
        <v>67.931349999999995</v>
      </c>
      <c r="J38" s="616">
        <v>10.181553672194999</v>
      </c>
      <c r="K38" s="619">
        <v>1.0782791996909999</v>
      </c>
    </row>
    <row r="39" spans="1:11" ht="14.4" customHeight="1" thickBot="1" x14ac:dyDescent="0.35">
      <c r="A39" s="637" t="s">
        <v>371</v>
      </c>
      <c r="B39" s="615">
        <v>0</v>
      </c>
      <c r="C39" s="615">
        <v>3.06284</v>
      </c>
      <c r="D39" s="616">
        <v>3.06284</v>
      </c>
      <c r="E39" s="625" t="s">
        <v>335</v>
      </c>
      <c r="F39" s="615">
        <v>0</v>
      </c>
      <c r="G39" s="616">
        <v>0</v>
      </c>
      <c r="H39" s="618">
        <v>4.9406564584124654E-324</v>
      </c>
      <c r="I39" s="615">
        <v>0.73941999999999997</v>
      </c>
      <c r="J39" s="616">
        <v>0.73941999999999997</v>
      </c>
      <c r="K39" s="626" t="s">
        <v>335</v>
      </c>
    </row>
    <row r="40" spans="1:11" ht="14.4" customHeight="1" thickBot="1" x14ac:dyDescent="0.35">
      <c r="A40" s="636" t="s">
        <v>372</v>
      </c>
      <c r="B40" s="620">
        <v>473.14394890767198</v>
      </c>
      <c r="C40" s="620">
        <v>550.92951000000096</v>
      </c>
      <c r="D40" s="621">
        <v>77.785561092327995</v>
      </c>
      <c r="E40" s="627">
        <v>1.1644014707820001</v>
      </c>
      <c r="F40" s="620">
        <v>545.43209258911099</v>
      </c>
      <c r="G40" s="621">
        <v>499.97941820668501</v>
      </c>
      <c r="H40" s="623">
        <v>56.614069999999998</v>
      </c>
      <c r="I40" s="620">
        <v>471.87533999999999</v>
      </c>
      <c r="J40" s="621">
        <v>-28.104078206684001</v>
      </c>
      <c r="K40" s="628">
        <v>0.86514040228099998</v>
      </c>
    </row>
    <row r="41" spans="1:11" ht="14.4" customHeight="1" thickBot="1" x14ac:dyDescent="0.35">
      <c r="A41" s="637" t="s">
        <v>373</v>
      </c>
      <c r="B41" s="615">
        <v>83.568086291003993</v>
      </c>
      <c r="C41" s="615">
        <v>37.33455</v>
      </c>
      <c r="D41" s="616">
        <v>-46.233536291004</v>
      </c>
      <c r="E41" s="617">
        <v>0.44675607228800002</v>
      </c>
      <c r="F41" s="615">
        <v>43.087997729822</v>
      </c>
      <c r="G41" s="616">
        <v>39.497331252336998</v>
      </c>
      <c r="H41" s="618">
        <v>12.444850000000001</v>
      </c>
      <c r="I41" s="615">
        <v>13.495150000000001</v>
      </c>
      <c r="J41" s="616">
        <v>-26.002181252337</v>
      </c>
      <c r="K41" s="619">
        <v>0.313199747285</v>
      </c>
    </row>
    <row r="42" spans="1:11" ht="14.4" customHeight="1" thickBot="1" x14ac:dyDescent="0.35">
      <c r="A42" s="637" t="s">
        <v>374</v>
      </c>
      <c r="B42" s="615">
        <v>13.096562241102999</v>
      </c>
      <c r="C42" s="615">
        <v>19.657530000000001</v>
      </c>
      <c r="D42" s="616">
        <v>6.560967758896</v>
      </c>
      <c r="E42" s="617">
        <v>1.500968699885</v>
      </c>
      <c r="F42" s="615">
        <v>19.786443964421</v>
      </c>
      <c r="G42" s="616">
        <v>18.137573634052998</v>
      </c>
      <c r="H42" s="618">
        <v>1.32656</v>
      </c>
      <c r="I42" s="615">
        <v>15.381550000000001</v>
      </c>
      <c r="J42" s="616">
        <v>-2.7560236340530002</v>
      </c>
      <c r="K42" s="619">
        <v>0.77737819022200005</v>
      </c>
    </row>
    <row r="43" spans="1:11" ht="14.4" customHeight="1" thickBot="1" x14ac:dyDescent="0.35">
      <c r="A43" s="637" t="s">
        <v>375</v>
      </c>
      <c r="B43" s="615">
        <v>145.97487812684301</v>
      </c>
      <c r="C43" s="615">
        <v>209.49059</v>
      </c>
      <c r="D43" s="616">
        <v>63.515711873157002</v>
      </c>
      <c r="E43" s="617">
        <v>1.4351139914490001</v>
      </c>
      <c r="F43" s="615">
        <v>215.49210800859299</v>
      </c>
      <c r="G43" s="616">
        <v>197.53443234120999</v>
      </c>
      <c r="H43" s="618">
        <v>12.006030000000001</v>
      </c>
      <c r="I43" s="615">
        <v>204.98661999999999</v>
      </c>
      <c r="J43" s="616">
        <v>7.4521876587899998</v>
      </c>
      <c r="K43" s="619">
        <v>0.95124885033700002</v>
      </c>
    </row>
    <row r="44" spans="1:11" ht="14.4" customHeight="1" thickBot="1" x14ac:dyDescent="0.35">
      <c r="A44" s="637" t="s">
        <v>376</v>
      </c>
      <c r="B44" s="615">
        <v>47.882025205687</v>
      </c>
      <c r="C44" s="615">
        <v>30.889869999999998</v>
      </c>
      <c r="D44" s="616">
        <v>-16.992155205686998</v>
      </c>
      <c r="E44" s="617">
        <v>0.64512455075300001</v>
      </c>
      <c r="F44" s="615">
        <v>33.901323086826999</v>
      </c>
      <c r="G44" s="616">
        <v>31.076212829591</v>
      </c>
      <c r="H44" s="618">
        <v>4.7306900000000001</v>
      </c>
      <c r="I44" s="615">
        <v>28.587879999999998</v>
      </c>
      <c r="J44" s="616">
        <v>-2.4883328295910001</v>
      </c>
      <c r="K44" s="619">
        <v>0.84326738300899995</v>
      </c>
    </row>
    <row r="45" spans="1:11" ht="14.4" customHeight="1" thickBot="1" x14ac:dyDescent="0.35">
      <c r="A45" s="637" t="s">
        <v>377</v>
      </c>
      <c r="B45" s="615">
        <v>21.663742951865999</v>
      </c>
      <c r="C45" s="615">
        <v>16.059090000000001</v>
      </c>
      <c r="D45" s="616">
        <v>-5.604652951866</v>
      </c>
      <c r="E45" s="617">
        <v>0.74128879924699997</v>
      </c>
      <c r="F45" s="615">
        <v>19.998379477813</v>
      </c>
      <c r="G45" s="616">
        <v>18.331847854662001</v>
      </c>
      <c r="H45" s="618">
        <v>0.21668999999999999</v>
      </c>
      <c r="I45" s="615">
        <v>26.595939999999999</v>
      </c>
      <c r="J45" s="616">
        <v>8.2640921453370009</v>
      </c>
      <c r="K45" s="619">
        <v>1.329904757008</v>
      </c>
    </row>
    <row r="46" spans="1:11" ht="14.4" customHeight="1" thickBot="1" x14ac:dyDescent="0.35">
      <c r="A46" s="637" t="s">
        <v>378</v>
      </c>
      <c r="B46" s="615">
        <v>8.8551099576000006E-2</v>
      </c>
      <c r="C46" s="615">
        <v>0.46205000000000002</v>
      </c>
      <c r="D46" s="616">
        <v>0.37349890042299999</v>
      </c>
      <c r="E46" s="617">
        <v>5.2178911635210001</v>
      </c>
      <c r="F46" s="615">
        <v>0.80236688593500005</v>
      </c>
      <c r="G46" s="616">
        <v>0.73550297877399995</v>
      </c>
      <c r="H46" s="618">
        <v>4.9406564584124654E-324</v>
      </c>
      <c r="I46" s="615">
        <v>0.29765000000000003</v>
      </c>
      <c r="J46" s="616">
        <v>-0.43785297877399998</v>
      </c>
      <c r="K46" s="619">
        <v>0.37096496031499998</v>
      </c>
    </row>
    <row r="47" spans="1:11" ht="14.4" customHeight="1" thickBot="1" x14ac:dyDescent="0.35">
      <c r="A47" s="637" t="s">
        <v>379</v>
      </c>
      <c r="B47" s="615">
        <v>1.7116489040639999</v>
      </c>
      <c r="C47" s="615">
        <v>3.3540299999999998</v>
      </c>
      <c r="D47" s="616">
        <v>1.642381095935</v>
      </c>
      <c r="E47" s="617">
        <v>1.9595315324510001</v>
      </c>
      <c r="F47" s="615">
        <v>1.872289384353</v>
      </c>
      <c r="G47" s="616">
        <v>1.71626526899</v>
      </c>
      <c r="H47" s="618">
        <v>0.51907000000000003</v>
      </c>
      <c r="I47" s="615">
        <v>1.6938599999999999</v>
      </c>
      <c r="J47" s="616">
        <v>-2.2405268990000001E-2</v>
      </c>
      <c r="K47" s="619">
        <v>0.90469988996100004</v>
      </c>
    </row>
    <row r="48" spans="1:11" ht="14.4" customHeight="1" thickBot="1" x14ac:dyDescent="0.35">
      <c r="A48" s="637" t="s">
        <v>380</v>
      </c>
      <c r="B48" s="615">
        <v>131.461015364427</v>
      </c>
      <c r="C48" s="615">
        <v>146.97009</v>
      </c>
      <c r="D48" s="616">
        <v>15.509074635572</v>
      </c>
      <c r="E48" s="617">
        <v>1.11797470598</v>
      </c>
      <c r="F48" s="615">
        <v>147.984776735324</v>
      </c>
      <c r="G48" s="616">
        <v>135.65271200738101</v>
      </c>
      <c r="H48" s="618">
        <v>19.40081</v>
      </c>
      <c r="I48" s="615">
        <v>119.69374000000001</v>
      </c>
      <c r="J48" s="616">
        <v>-15.95897200738</v>
      </c>
      <c r="K48" s="619">
        <v>0.80882468210900005</v>
      </c>
    </row>
    <row r="49" spans="1:11" ht="14.4" customHeight="1" thickBot="1" x14ac:dyDescent="0.35">
      <c r="A49" s="637" t="s">
        <v>381</v>
      </c>
      <c r="B49" s="615">
        <v>27.697438723099001</v>
      </c>
      <c r="C49" s="615">
        <v>19.238050000000001</v>
      </c>
      <c r="D49" s="616">
        <v>-8.4593887230989999</v>
      </c>
      <c r="E49" s="617">
        <v>0.69457866455899997</v>
      </c>
      <c r="F49" s="615">
        <v>21.509888021074001</v>
      </c>
      <c r="G49" s="616">
        <v>19.717397352650998</v>
      </c>
      <c r="H49" s="618">
        <v>1.0648</v>
      </c>
      <c r="I49" s="615">
        <v>15.1066</v>
      </c>
      <c r="J49" s="616">
        <v>-4.6107973526509998</v>
      </c>
      <c r="K49" s="619">
        <v>0.70230956038400005</v>
      </c>
    </row>
    <row r="50" spans="1:11" ht="14.4" customHeight="1" thickBot="1" x14ac:dyDescent="0.35">
      <c r="A50" s="637" t="s">
        <v>382</v>
      </c>
      <c r="B50" s="615">
        <v>4.9406564584124654E-324</v>
      </c>
      <c r="C50" s="615">
        <v>5.7354000000000003</v>
      </c>
      <c r="D50" s="616">
        <v>5.7354000000000003</v>
      </c>
      <c r="E50" s="625" t="s">
        <v>341</v>
      </c>
      <c r="F50" s="615">
        <v>0</v>
      </c>
      <c r="G50" s="616">
        <v>0</v>
      </c>
      <c r="H50" s="618">
        <v>4.9406564584124654E-324</v>
      </c>
      <c r="I50" s="615">
        <v>5.434722104253712E-323</v>
      </c>
      <c r="J50" s="616">
        <v>5.434722104253712E-323</v>
      </c>
      <c r="K50" s="626" t="s">
        <v>335</v>
      </c>
    </row>
    <row r="51" spans="1:11" ht="14.4" customHeight="1" thickBot="1" x14ac:dyDescent="0.35">
      <c r="A51" s="637" t="s">
        <v>383</v>
      </c>
      <c r="B51" s="615">
        <v>4.9406564584124654E-324</v>
      </c>
      <c r="C51" s="615">
        <v>4.5104800000000003</v>
      </c>
      <c r="D51" s="616">
        <v>4.5104800000000003</v>
      </c>
      <c r="E51" s="625" t="s">
        <v>341</v>
      </c>
      <c r="F51" s="615">
        <v>0</v>
      </c>
      <c r="G51" s="616">
        <v>0</v>
      </c>
      <c r="H51" s="618">
        <v>4.9406564584124654E-324</v>
      </c>
      <c r="I51" s="615">
        <v>5.434722104253712E-323</v>
      </c>
      <c r="J51" s="616">
        <v>5.434722104253712E-323</v>
      </c>
      <c r="K51" s="626" t="s">
        <v>335</v>
      </c>
    </row>
    <row r="52" spans="1:11" ht="14.4" customHeight="1" thickBot="1" x14ac:dyDescent="0.35">
      <c r="A52" s="637" t="s">
        <v>384</v>
      </c>
      <c r="B52" s="615">
        <v>4.9406564584124654E-324</v>
      </c>
      <c r="C52" s="615">
        <v>5.0291300000000003</v>
      </c>
      <c r="D52" s="616">
        <v>5.0291300000000003</v>
      </c>
      <c r="E52" s="625" t="s">
        <v>341</v>
      </c>
      <c r="F52" s="615">
        <v>0</v>
      </c>
      <c r="G52" s="616">
        <v>0</v>
      </c>
      <c r="H52" s="618">
        <v>4.9406564584124654E-324</v>
      </c>
      <c r="I52" s="615">
        <v>5.434722104253712E-323</v>
      </c>
      <c r="J52" s="616">
        <v>5.434722104253712E-323</v>
      </c>
      <c r="K52" s="626" t="s">
        <v>335</v>
      </c>
    </row>
    <row r="53" spans="1:11" ht="14.4" customHeight="1" thickBot="1" x14ac:dyDescent="0.35">
      <c r="A53" s="637" t="s">
        <v>385</v>
      </c>
      <c r="B53" s="615">
        <v>4.9406564584124654E-324</v>
      </c>
      <c r="C53" s="615">
        <v>52.198650000000001</v>
      </c>
      <c r="D53" s="616">
        <v>52.198650000000001</v>
      </c>
      <c r="E53" s="625" t="s">
        <v>341</v>
      </c>
      <c r="F53" s="615">
        <v>40.996519294944001</v>
      </c>
      <c r="G53" s="616">
        <v>37.580142687032001</v>
      </c>
      <c r="H53" s="618">
        <v>4.9045699999999997</v>
      </c>
      <c r="I53" s="615">
        <v>46.036349999999999</v>
      </c>
      <c r="J53" s="616">
        <v>8.4562073129670008</v>
      </c>
      <c r="K53" s="619">
        <v>1.1229331365619999</v>
      </c>
    </row>
    <row r="54" spans="1:11" ht="14.4" customHeight="1" thickBot="1" x14ac:dyDescent="0.35">
      <c r="A54" s="636" t="s">
        <v>386</v>
      </c>
      <c r="B54" s="620">
        <v>15.345047383733</v>
      </c>
      <c r="C54" s="620">
        <v>21.767430000000001</v>
      </c>
      <c r="D54" s="621">
        <v>6.4223826162659998</v>
      </c>
      <c r="E54" s="627">
        <v>1.4185312991000001</v>
      </c>
      <c r="F54" s="620">
        <v>20.829625872621001</v>
      </c>
      <c r="G54" s="621">
        <v>19.093823716568998</v>
      </c>
      <c r="H54" s="623">
        <v>2.1464300000000001</v>
      </c>
      <c r="I54" s="620">
        <v>30.36834</v>
      </c>
      <c r="J54" s="621">
        <v>11.27451628343</v>
      </c>
      <c r="K54" s="628">
        <v>1.457939772212</v>
      </c>
    </row>
    <row r="55" spans="1:11" ht="14.4" customHeight="1" thickBot="1" x14ac:dyDescent="0.35">
      <c r="A55" s="637" t="s">
        <v>387</v>
      </c>
      <c r="B55" s="615">
        <v>1.442748985812</v>
      </c>
      <c r="C55" s="615">
        <v>0.6</v>
      </c>
      <c r="D55" s="616">
        <v>-0.84274898581199997</v>
      </c>
      <c r="E55" s="617">
        <v>0.415872758116</v>
      </c>
      <c r="F55" s="615">
        <v>0.94824644735499997</v>
      </c>
      <c r="G55" s="616">
        <v>0.86922591007500005</v>
      </c>
      <c r="H55" s="618">
        <v>4.9406564584124654E-324</v>
      </c>
      <c r="I55" s="615">
        <v>5.434722104253712E-323</v>
      </c>
      <c r="J55" s="616">
        <v>-0.86922591007500005</v>
      </c>
      <c r="K55" s="619">
        <v>5.9287877500949585E-323</v>
      </c>
    </row>
    <row r="56" spans="1:11" ht="14.4" customHeight="1" thickBot="1" x14ac:dyDescent="0.35">
      <c r="A56" s="637" t="s">
        <v>388</v>
      </c>
      <c r="B56" s="615">
        <v>0</v>
      </c>
      <c r="C56" s="615">
        <v>4.9406564584124654E-324</v>
      </c>
      <c r="D56" s="616">
        <v>4.9406564584124654E-324</v>
      </c>
      <c r="E56" s="625" t="s">
        <v>335</v>
      </c>
      <c r="F56" s="615">
        <v>4.9406564584124654E-324</v>
      </c>
      <c r="G56" s="616">
        <v>0</v>
      </c>
      <c r="H56" s="618">
        <v>2.1179999999999999</v>
      </c>
      <c r="I56" s="615">
        <v>10.949</v>
      </c>
      <c r="J56" s="616">
        <v>10.949</v>
      </c>
      <c r="K56" s="626" t="s">
        <v>341</v>
      </c>
    </row>
    <row r="57" spans="1:11" ht="14.4" customHeight="1" thickBot="1" x14ac:dyDescent="0.35">
      <c r="A57" s="637" t="s">
        <v>389</v>
      </c>
      <c r="B57" s="615">
        <v>2.9561687911750001</v>
      </c>
      <c r="C57" s="615">
        <v>8.0634999999999994</v>
      </c>
      <c r="D57" s="616">
        <v>5.1073312088240002</v>
      </c>
      <c r="E57" s="617">
        <v>2.7276859237769999</v>
      </c>
      <c r="F57" s="615">
        <v>6.5318543025890001</v>
      </c>
      <c r="G57" s="616">
        <v>5.9875331107059999</v>
      </c>
      <c r="H57" s="618">
        <v>4.9406564584124654E-324</v>
      </c>
      <c r="I57" s="615">
        <v>5.434722104253712E-323</v>
      </c>
      <c r="J57" s="616">
        <v>-5.9875331107059999</v>
      </c>
      <c r="K57" s="619">
        <v>9.8813129168249309E-324</v>
      </c>
    </row>
    <row r="58" spans="1:11" ht="14.4" customHeight="1" thickBot="1" x14ac:dyDescent="0.35">
      <c r="A58" s="637" t="s">
        <v>390</v>
      </c>
      <c r="B58" s="615">
        <v>1.841330508804</v>
      </c>
      <c r="C58" s="615">
        <v>6.5225</v>
      </c>
      <c r="D58" s="616">
        <v>4.6811694911949999</v>
      </c>
      <c r="E58" s="617">
        <v>3.542275527838</v>
      </c>
      <c r="F58" s="615">
        <v>4.3478466405420004</v>
      </c>
      <c r="G58" s="616">
        <v>3.9855260871630001</v>
      </c>
      <c r="H58" s="618">
        <v>4.9406564584124654E-324</v>
      </c>
      <c r="I58" s="615">
        <v>10.230130000000001</v>
      </c>
      <c r="J58" s="616">
        <v>6.2446039128360002</v>
      </c>
      <c r="K58" s="619">
        <v>2.352918776988</v>
      </c>
    </row>
    <row r="59" spans="1:11" ht="14.4" customHeight="1" thickBot="1" x14ac:dyDescent="0.35">
      <c r="A59" s="637" t="s">
        <v>391</v>
      </c>
      <c r="B59" s="615">
        <v>0</v>
      </c>
      <c r="C59" s="615">
        <v>8.4099999999999994E-2</v>
      </c>
      <c r="D59" s="616">
        <v>8.4099999999999994E-2</v>
      </c>
      <c r="E59" s="625" t="s">
        <v>335</v>
      </c>
      <c r="F59" s="615">
        <v>0</v>
      </c>
      <c r="G59" s="616">
        <v>0</v>
      </c>
      <c r="H59" s="618">
        <v>4.9406564584124654E-324</v>
      </c>
      <c r="I59" s="615">
        <v>0.84699999999999998</v>
      </c>
      <c r="J59" s="616">
        <v>0.84699999999999998</v>
      </c>
      <c r="K59" s="626" t="s">
        <v>335</v>
      </c>
    </row>
    <row r="60" spans="1:11" ht="14.4" customHeight="1" thickBot="1" x14ac:dyDescent="0.35">
      <c r="A60" s="637" t="s">
        <v>392</v>
      </c>
      <c r="B60" s="615">
        <v>9.1047990979409992</v>
      </c>
      <c r="C60" s="615">
        <v>6.4973299999999998</v>
      </c>
      <c r="D60" s="616">
        <v>-2.6074690979409998</v>
      </c>
      <c r="E60" s="617">
        <v>0.71361596561399998</v>
      </c>
      <c r="F60" s="615">
        <v>9.0016784821340003</v>
      </c>
      <c r="G60" s="616">
        <v>8.2515386086229991</v>
      </c>
      <c r="H60" s="618">
        <v>2.843E-2</v>
      </c>
      <c r="I60" s="615">
        <v>8.3422099999999997</v>
      </c>
      <c r="J60" s="616">
        <v>9.0671391375999999E-2</v>
      </c>
      <c r="K60" s="619">
        <v>0.92673938716600002</v>
      </c>
    </row>
    <row r="61" spans="1:11" ht="14.4" customHeight="1" thickBot="1" x14ac:dyDescent="0.35">
      <c r="A61" s="636" t="s">
        <v>393</v>
      </c>
      <c r="B61" s="620">
        <v>253.60207552832401</v>
      </c>
      <c r="C61" s="620">
        <v>181.09258000000099</v>
      </c>
      <c r="D61" s="621">
        <v>-72.509495528323001</v>
      </c>
      <c r="E61" s="627">
        <v>0.71408161633800005</v>
      </c>
      <c r="F61" s="620">
        <v>1259.8230513216999</v>
      </c>
      <c r="G61" s="621">
        <v>1154.8377970448901</v>
      </c>
      <c r="H61" s="623">
        <v>111.36829</v>
      </c>
      <c r="I61" s="620">
        <v>842.07805000000099</v>
      </c>
      <c r="J61" s="621">
        <v>-312.759747044893</v>
      </c>
      <c r="K61" s="628">
        <v>0.668409781132</v>
      </c>
    </row>
    <row r="62" spans="1:11" ht="14.4" customHeight="1" thickBot="1" x14ac:dyDescent="0.35">
      <c r="A62" s="637" t="s">
        <v>394</v>
      </c>
      <c r="B62" s="615">
        <v>17.234261504046</v>
      </c>
      <c r="C62" s="615">
        <v>7.6580700000000004</v>
      </c>
      <c r="D62" s="616">
        <v>-9.5761915040459993</v>
      </c>
      <c r="E62" s="617">
        <v>0.44435150285899999</v>
      </c>
      <c r="F62" s="615">
        <v>6.8503763736629999</v>
      </c>
      <c r="G62" s="616">
        <v>6.279511675857</v>
      </c>
      <c r="H62" s="618">
        <v>0.14760000000000001</v>
      </c>
      <c r="I62" s="615">
        <v>14.188510000000001</v>
      </c>
      <c r="J62" s="616">
        <v>7.9089983241419999</v>
      </c>
      <c r="K62" s="619">
        <v>2.0712015261740002</v>
      </c>
    </row>
    <row r="63" spans="1:11" ht="14.4" customHeight="1" thickBot="1" x14ac:dyDescent="0.35">
      <c r="A63" s="637" t="s">
        <v>395</v>
      </c>
      <c r="B63" s="615">
        <v>0</v>
      </c>
      <c r="C63" s="615">
        <v>4.9406564584124654E-324</v>
      </c>
      <c r="D63" s="616">
        <v>4.9406564584124654E-324</v>
      </c>
      <c r="E63" s="625" t="s">
        <v>335</v>
      </c>
      <c r="F63" s="615">
        <v>4.9406564584124654E-324</v>
      </c>
      <c r="G63" s="616">
        <v>0</v>
      </c>
      <c r="H63" s="618">
        <v>4.9406564584124654E-324</v>
      </c>
      <c r="I63" s="615">
        <v>0.68969999999999998</v>
      </c>
      <c r="J63" s="616">
        <v>0.68969999999999998</v>
      </c>
      <c r="K63" s="626" t="s">
        <v>341</v>
      </c>
    </row>
    <row r="64" spans="1:11" ht="14.4" customHeight="1" thickBot="1" x14ac:dyDescent="0.35">
      <c r="A64" s="637" t="s">
        <v>396</v>
      </c>
      <c r="B64" s="615">
        <v>2.9234142937679999</v>
      </c>
      <c r="C64" s="615">
        <v>1.78657</v>
      </c>
      <c r="D64" s="616">
        <v>-1.1368442937679999</v>
      </c>
      <c r="E64" s="617">
        <v>0.61112446628100003</v>
      </c>
      <c r="F64" s="615">
        <v>0</v>
      </c>
      <c r="G64" s="616">
        <v>0</v>
      </c>
      <c r="H64" s="618">
        <v>4.9406564584124654E-324</v>
      </c>
      <c r="I64" s="615">
        <v>0.59799999999999998</v>
      </c>
      <c r="J64" s="616">
        <v>0.59799999999999998</v>
      </c>
      <c r="K64" s="626" t="s">
        <v>335</v>
      </c>
    </row>
    <row r="65" spans="1:11" ht="14.4" customHeight="1" thickBot="1" x14ac:dyDescent="0.35">
      <c r="A65" s="637" t="s">
        <v>397</v>
      </c>
      <c r="B65" s="615">
        <v>233.444399730508</v>
      </c>
      <c r="C65" s="615">
        <v>171.647940000001</v>
      </c>
      <c r="D65" s="616">
        <v>-61.796459730507003</v>
      </c>
      <c r="E65" s="617">
        <v>0.73528403421999999</v>
      </c>
      <c r="F65" s="615">
        <v>0</v>
      </c>
      <c r="G65" s="616">
        <v>0</v>
      </c>
      <c r="H65" s="618">
        <v>4.9406564584124654E-324</v>
      </c>
      <c r="I65" s="615">
        <v>5.434722104253712E-323</v>
      </c>
      <c r="J65" s="616">
        <v>5.434722104253712E-323</v>
      </c>
      <c r="K65" s="626" t="s">
        <v>335</v>
      </c>
    </row>
    <row r="66" spans="1:11" ht="14.4" customHeight="1" thickBot="1" x14ac:dyDescent="0.35">
      <c r="A66" s="637" t="s">
        <v>398</v>
      </c>
      <c r="B66" s="615">
        <v>4.9406564584124654E-324</v>
      </c>
      <c r="C66" s="615">
        <v>4.9406564584124654E-324</v>
      </c>
      <c r="D66" s="616">
        <v>0</v>
      </c>
      <c r="E66" s="617">
        <v>1</v>
      </c>
      <c r="F66" s="615">
        <v>158.00057716434401</v>
      </c>
      <c r="G66" s="616">
        <v>144.833862400649</v>
      </c>
      <c r="H66" s="618">
        <v>22.178070000000002</v>
      </c>
      <c r="I66" s="615">
        <v>115.68171</v>
      </c>
      <c r="J66" s="616">
        <v>-29.152152400647999</v>
      </c>
      <c r="K66" s="619">
        <v>0.73216004698299997</v>
      </c>
    </row>
    <row r="67" spans="1:11" ht="14.4" customHeight="1" thickBot="1" x14ac:dyDescent="0.35">
      <c r="A67" s="637" t="s">
        <v>399</v>
      </c>
      <c r="B67" s="615">
        <v>4.9406564584124654E-324</v>
      </c>
      <c r="C67" s="615">
        <v>4.9406564584124654E-324</v>
      </c>
      <c r="D67" s="616">
        <v>0</v>
      </c>
      <c r="E67" s="617">
        <v>1</v>
      </c>
      <c r="F67" s="615">
        <v>1037.9798446730399</v>
      </c>
      <c r="G67" s="616">
        <v>951.481524283623</v>
      </c>
      <c r="H67" s="618">
        <v>82.337199999999996</v>
      </c>
      <c r="I67" s="615">
        <v>667.96118000000104</v>
      </c>
      <c r="J67" s="616">
        <v>-283.52034428362299</v>
      </c>
      <c r="K67" s="619">
        <v>0.64352037607199997</v>
      </c>
    </row>
    <row r="68" spans="1:11" ht="14.4" customHeight="1" thickBot="1" x14ac:dyDescent="0.35">
      <c r="A68" s="637" t="s">
        <v>400</v>
      </c>
      <c r="B68" s="615">
        <v>4.9406564584124654E-324</v>
      </c>
      <c r="C68" s="615">
        <v>4.9406564584124654E-324</v>
      </c>
      <c r="D68" s="616">
        <v>0</v>
      </c>
      <c r="E68" s="617">
        <v>1</v>
      </c>
      <c r="F68" s="615">
        <v>56.992253110650999</v>
      </c>
      <c r="G68" s="616">
        <v>52.242898684762999</v>
      </c>
      <c r="H68" s="618">
        <v>6.7054200000000002</v>
      </c>
      <c r="I68" s="615">
        <v>42.958950000000002</v>
      </c>
      <c r="J68" s="616">
        <v>-9.2839486847630006</v>
      </c>
      <c r="K68" s="619">
        <v>0.75376823436999996</v>
      </c>
    </row>
    <row r="69" spans="1:11" ht="14.4" customHeight="1" thickBot="1" x14ac:dyDescent="0.35">
      <c r="A69" s="635" t="s">
        <v>42</v>
      </c>
      <c r="B69" s="615">
        <v>2775.1072898236398</v>
      </c>
      <c r="C69" s="615">
        <v>2691.0575100000001</v>
      </c>
      <c r="D69" s="616">
        <v>-84.049779823633997</v>
      </c>
      <c r="E69" s="617">
        <v>0.96971296204199997</v>
      </c>
      <c r="F69" s="615">
        <v>2713.7290067575</v>
      </c>
      <c r="G69" s="616">
        <v>2487.58492286104</v>
      </c>
      <c r="H69" s="618">
        <v>239.79</v>
      </c>
      <c r="I69" s="615">
        <v>2145.0990000000002</v>
      </c>
      <c r="J69" s="616">
        <v>-342.48592286103701</v>
      </c>
      <c r="K69" s="619">
        <v>0.79046175747699998</v>
      </c>
    </row>
    <row r="70" spans="1:11" ht="14.4" customHeight="1" thickBot="1" x14ac:dyDescent="0.35">
      <c r="A70" s="636" t="s">
        <v>401</v>
      </c>
      <c r="B70" s="620">
        <v>2775.1072898236398</v>
      </c>
      <c r="C70" s="620">
        <v>2691.0575100000001</v>
      </c>
      <c r="D70" s="621">
        <v>-84.049779823633997</v>
      </c>
      <c r="E70" s="627">
        <v>0.96971296204199997</v>
      </c>
      <c r="F70" s="620">
        <v>2713.7290067575</v>
      </c>
      <c r="G70" s="621">
        <v>2487.58492286104</v>
      </c>
      <c r="H70" s="623">
        <v>239.79</v>
      </c>
      <c r="I70" s="620">
        <v>2145.0990000000002</v>
      </c>
      <c r="J70" s="621">
        <v>-342.48592286103701</v>
      </c>
      <c r="K70" s="628">
        <v>0.79046175747699998</v>
      </c>
    </row>
    <row r="71" spans="1:11" ht="14.4" customHeight="1" thickBot="1" x14ac:dyDescent="0.35">
      <c r="A71" s="637" t="s">
        <v>402</v>
      </c>
      <c r="B71" s="615">
        <v>786.61400595276098</v>
      </c>
      <c r="C71" s="615">
        <v>795.33</v>
      </c>
      <c r="D71" s="616">
        <v>8.7159940472390005</v>
      </c>
      <c r="E71" s="617">
        <v>1.0110803951889999</v>
      </c>
      <c r="F71" s="615">
        <v>789.38587175990995</v>
      </c>
      <c r="G71" s="616">
        <v>723.60371577991805</v>
      </c>
      <c r="H71" s="618">
        <v>53.594000000000001</v>
      </c>
      <c r="I71" s="615">
        <v>606.09900000000005</v>
      </c>
      <c r="J71" s="616">
        <v>-117.50471577991701</v>
      </c>
      <c r="K71" s="619">
        <v>0.76781080290699999</v>
      </c>
    </row>
    <row r="72" spans="1:11" ht="14.4" customHeight="1" thickBot="1" x14ac:dyDescent="0.35">
      <c r="A72" s="637" t="s">
        <v>403</v>
      </c>
      <c r="B72" s="615">
        <v>250.01074498624601</v>
      </c>
      <c r="C72" s="615">
        <v>244.76900000000001</v>
      </c>
      <c r="D72" s="616">
        <v>-5.2417449862460002</v>
      </c>
      <c r="E72" s="617">
        <v>0.97903392117499999</v>
      </c>
      <c r="F72" s="615">
        <v>250.045005351029</v>
      </c>
      <c r="G72" s="616">
        <v>229.20792157177601</v>
      </c>
      <c r="H72" s="618">
        <v>17.268000000000001</v>
      </c>
      <c r="I72" s="615">
        <v>213.33500000000001</v>
      </c>
      <c r="J72" s="616">
        <v>-15.872921571776001</v>
      </c>
      <c r="K72" s="619">
        <v>0.85318640818400004</v>
      </c>
    </row>
    <row r="73" spans="1:11" ht="14.4" customHeight="1" thickBot="1" x14ac:dyDescent="0.35">
      <c r="A73" s="637" t="s">
        <v>404</v>
      </c>
      <c r="B73" s="615">
        <v>1734.13267622525</v>
      </c>
      <c r="C73" s="615">
        <v>1649.5319999999999</v>
      </c>
      <c r="D73" s="616">
        <v>-84.600676225249998</v>
      </c>
      <c r="E73" s="617">
        <v>0.95121441549100005</v>
      </c>
      <c r="F73" s="615">
        <v>1672.5949385865499</v>
      </c>
      <c r="G73" s="616">
        <v>1533.2120270376799</v>
      </c>
      <c r="H73" s="618">
        <v>168.828</v>
      </c>
      <c r="I73" s="615">
        <v>1324.5650000000001</v>
      </c>
      <c r="J73" s="616">
        <v>-208.64702703767401</v>
      </c>
      <c r="K73" s="619">
        <v>0.79192216204999999</v>
      </c>
    </row>
    <row r="74" spans="1:11" ht="14.4" customHeight="1" thickBot="1" x14ac:dyDescent="0.35">
      <c r="A74" s="637" t="s">
        <v>405</v>
      </c>
      <c r="B74" s="615">
        <v>4.3498626593780001</v>
      </c>
      <c r="C74" s="615">
        <v>1.4265099999999999</v>
      </c>
      <c r="D74" s="616">
        <v>-2.9233526593780002</v>
      </c>
      <c r="E74" s="617">
        <v>0.32794368735399998</v>
      </c>
      <c r="F74" s="615">
        <v>1.703191060003</v>
      </c>
      <c r="G74" s="616">
        <v>1.5612584716689999</v>
      </c>
      <c r="H74" s="618">
        <v>0.1</v>
      </c>
      <c r="I74" s="615">
        <v>1.1000000000000001</v>
      </c>
      <c r="J74" s="616">
        <v>-0.46125847166900003</v>
      </c>
      <c r="K74" s="619">
        <v>0.64584650884499994</v>
      </c>
    </row>
    <row r="75" spans="1:11" ht="14.4" customHeight="1" thickBot="1" x14ac:dyDescent="0.35">
      <c r="A75" s="638" t="s">
        <v>406</v>
      </c>
      <c r="B75" s="620">
        <v>2520.6040031852799</v>
      </c>
      <c r="C75" s="620">
        <v>2418.5603999999998</v>
      </c>
      <c r="D75" s="621">
        <v>-102.04360318528001</v>
      </c>
      <c r="E75" s="627">
        <v>0.95951620998099996</v>
      </c>
      <c r="F75" s="620">
        <v>2555.3485094832399</v>
      </c>
      <c r="G75" s="621">
        <v>2342.40280035964</v>
      </c>
      <c r="H75" s="623">
        <v>239.52437</v>
      </c>
      <c r="I75" s="620">
        <v>2282.9477400000001</v>
      </c>
      <c r="J75" s="621">
        <v>-59.455060359638999</v>
      </c>
      <c r="K75" s="628">
        <v>0.89339975800799998</v>
      </c>
    </row>
    <row r="76" spans="1:11" ht="14.4" customHeight="1" thickBot="1" x14ac:dyDescent="0.35">
      <c r="A76" s="635" t="s">
        <v>45</v>
      </c>
      <c r="B76" s="615">
        <v>754.11257572653506</v>
      </c>
      <c r="C76" s="615">
        <v>646.52028000000098</v>
      </c>
      <c r="D76" s="616">
        <v>-107.592295726534</v>
      </c>
      <c r="E76" s="617">
        <v>0.85732594947999996</v>
      </c>
      <c r="F76" s="615">
        <v>856.20864095978095</v>
      </c>
      <c r="G76" s="616">
        <v>784.85792087979905</v>
      </c>
      <c r="H76" s="618">
        <v>75.877579999999995</v>
      </c>
      <c r="I76" s="615">
        <v>558.31322999999998</v>
      </c>
      <c r="J76" s="616">
        <v>-226.54469087979899</v>
      </c>
      <c r="K76" s="619">
        <v>0.65207614510099998</v>
      </c>
    </row>
    <row r="77" spans="1:11" ht="14.4" customHeight="1" thickBot="1" x14ac:dyDescent="0.35">
      <c r="A77" s="639" t="s">
        <v>407</v>
      </c>
      <c r="B77" s="615">
        <v>754.11257572653506</v>
      </c>
      <c r="C77" s="615">
        <v>646.52028000000098</v>
      </c>
      <c r="D77" s="616">
        <v>-107.592295726534</v>
      </c>
      <c r="E77" s="617">
        <v>0.85732594947999996</v>
      </c>
      <c r="F77" s="615">
        <v>856.20864095978095</v>
      </c>
      <c r="G77" s="616">
        <v>784.85792087979905</v>
      </c>
      <c r="H77" s="618">
        <v>75.877579999999995</v>
      </c>
      <c r="I77" s="615">
        <v>558.31322999999998</v>
      </c>
      <c r="J77" s="616">
        <v>-226.54469087979899</v>
      </c>
      <c r="K77" s="619">
        <v>0.65207614510099998</v>
      </c>
    </row>
    <row r="78" spans="1:11" ht="14.4" customHeight="1" thickBot="1" x14ac:dyDescent="0.35">
      <c r="A78" s="637" t="s">
        <v>408</v>
      </c>
      <c r="B78" s="615">
        <v>303.21721012496999</v>
      </c>
      <c r="C78" s="615">
        <v>212.45528999999999</v>
      </c>
      <c r="D78" s="616">
        <v>-90.761920124970004</v>
      </c>
      <c r="E78" s="617">
        <v>0.70067028818099997</v>
      </c>
      <c r="F78" s="615">
        <v>195.91349175146999</v>
      </c>
      <c r="G78" s="616">
        <v>179.58736743884799</v>
      </c>
      <c r="H78" s="618">
        <v>47.731000000000002</v>
      </c>
      <c r="I78" s="615">
        <v>240.916</v>
      </c>
      <c r="J78" s="616">
        <v>61.328632561151998</v>
      </c>
      <c r="K78" s="619">
        <v>1.229706018948</v>
      </c>
    </row>
    <row r="79" spans="1:11" ht="14.4" customHeight="1" thickBot="1" x14ac:dyDescent="0.35">
      <c r="A79" s="637" t="s">
        <v>409</v>
      </c>
      <c r="B79" s="615">
        <v>87.732831020782001</v>
      </c>
      <c r="C79" s="615">
        <v>23.97494</v>
      </c>
      <c r="D79" s="616">
        <v>-63.757891020781997</v>
      </c>
      <c r="E79" s="617">
        <v>0.27327215730999999</v>
      </c>
      <c r="F79" s="615">
        <v>31.174491244367001</v>
      </c>
      <c r="G79" s="616">
        <v>28.576616974002999</v>
      </c>
      <c r="H79" s="618">
        <v>2.1560000000000001</v>
      </c>
      <c r="I79" s="615">
        <v>20.033300000000001</v>
      </c>
      <c r="J79" s="616">
        <v>-8.5433169740029999</v>
      </c>
      <c r="K79" s="619">
        <v>0.64261834597199996</v>
      </c>
    </row>
    <row r="80" spans="1:11" ht="14.4" customHeight="1" thickBot="1" x14ac:dyDescent="0.35">
      <c r="A80" s="637" t="s">
        <v>410</v>
      </c>
      <c r="B80" s="615">
        <v>194.984275018434</v>
      </c>
      <c r="C80" s="615">
        <v>218.95139</v>
      </c>
      <c r="D80" s="616">
        <v>23.967114981565999</v>
      </c>
      <c r="E80" s="617">
        <v>1.1229181941940001</v>
      </c>
      <c r="F80" s="615">
        <v>426.99927909443602</v>
      </c>
      <c r="G80" s="616">
        <v>391.41600583656702</v>
      </c>
      <c r="H80" s="618">
        <v>19.09309</v>
      </c>
      <c r="I80" s="615">
        <v>167.77023</v>
      </c>
      <c r="J80" s="616">
        <v>-223.645775836567</v>
      </c>
      <c r="K80" s="619">
        <v>0.39290518324899998</v>
      </c>
    </row>
    <row r="81" spans="1:11" ht="14.4" customHeight="1" thickBot="1" x14ac:dyDescent="0.35">
      <c r="A81" s="637" t="s">
        <v>411</v>
      </c>
      <c r="B81" s="615">
        <v>159.98819846624599</v>
      </c>
      <c r="C81" s="615">
        <v>191.13865999999999</v>
      </c>
      <c r="D81" s="616">
        <v>31.150461533754001</v>
      </c>
      <c r="E81" s="617">
        <v>1.1947047459269999</v>
      </c>
      <c r="F81" s="615">
        <v>202.121378869507</v>
      </c>
      <c r="G81" s="616">
        <v>185.277930630382</v>
      </c>
      <c r="H81" s="618">
        <v>6.8974900000000003</v>
      </c>
      <c r="I81" s="615">
        <v>129.59370000000001</v>
      </c>
      <c r="J81" s="616">
        <v>-55.684230630381002</v>
      </c>
      <c r="K81" s="619">
        <v>0.64116770192600003</v>
      </c>
    </row>
    <row r="82" spans="1:11" ht="14.4" customHeight="1" thickBot="1" x14ac:dyDescent="0.35">
      <c r="A82" s="640" t="s">
        <v>46</v>
      </c>
      <c r="B82" s="620">
        <v>0</v>
      </c>
      <c r="C82" s="620">
        <v>1.9</v>
      </c>
      <c r="D82" s="621">
        <v>1.9</v>
      </c>
      <c r="E82" s="622" t="s">
        <v>335</v>
      </c>
      <c r="F82" s="620">
        <v>0</v>
      </c>
      <c r="G82" s="621">
        <v>0</v>
      </c>
      <c r="H82" s="623">
        <v>0.16800000000000001</v>
      </c>
      <c r="I82" s="620">
        <v>1.369</v>
      </c>
      <c r="J82" s="621">
        <v>1.369</v>
      </c>
      <c r="K82" s="624" t="s">
        <v>335</v>
      </c>
    </row>
    <row r="83" spans="1:11" ht="14.4" customHeight="1" thickBot="1" x14ac:dyDescent="0.35">
      <c r="A83" s="636" t="s">
        <v>412</v>
      </c>
      <c r="B83" s="620">
        <v>0</v>
      </c>
      <c r="C83" s="620">
        <v>1.9</v>
      </c>
      <c r="D83" s="621">
        <v>1.9</v>
      </c>
      <c r="E83" s="622" t="s">
        <v>335</v>
      </c>
      <c r="F83" s="620">
        <v>0</v>
      </c>
      <c r="G83" s="621">
        <v>0</v>
      </c>
      <c r="H83" s="623">
        <v>0.16800000000000001</v>
      </c>
      <c r="I83" s="620">
        <v>1.369</v>
      </c>
      <c r="J83" s="621">
        <v>1.369</v>
      </c>
      <c r="K83" s="624" t="s">
        <v>335</v>
      </c>
    </row>
    <row r="84" spans="1:11" ht="14.4" customHeight="1" thickBot="1" x14ac:dyDescent="0.35">
      <c r="A84" s="637" t="s">
        <v>413</v>
      </c>
      <c r="B84" s="615">
        <v>0</v>
      </c>
      <c r="C84" s="615">
        <v>0.36</v>
      </c>
      <c r="D84" s="616">
        <v>0.36</v>
      </c>
      <c r="E84" s="625" t="s">
        <v>335</v>
      </c>
      <c r="F84" s="615">
        <v>0</v>
      </c>
      <c r="G84" s="616">
        <v>0</v>
      </c>
      <c r="H84" s="618">
        <v>0.16800000000000001</v>
      </c>
      <c r="I84" s="615">
        <v>1.369</v>
      </c>
      <c r="J84" s="616">
        <v>1.369</v>
      </c>
      <c r="K84" s="626" t="s">
        <v>335</v>
      </c>
    </row>
    <row r="85" spans="1:11" ht="14.4" customHeight="1" thickBot="1" x14ac:dyDescent="0.35">
      <c r="A85" s="637" t="s">
        <v>414</v>
      </c>
      <c r="B85" s="615">
        <v>4.9406564584124654E-324</v>
      </c>
      <c r="C85" s="615">
        <v>1.54</v>
      </c>
      <c r="D85" s="616">
        <v>1.54</v>
      </c>
      <c r="E85" s="625" t="s">
        <v>341</v>
      </c>
      <c r="F85" s="615">
        <v>0</v>
      </c>
      <c r="G85" s="616">
        <v>0</v>
      </c>
      <c r="H85" s="618">
        <v>4.9406564584124654E-324</v>
      </c>
      <c r="I85" s="615">
        <v>5.434722104253712E-323</v>
      </c>
      <c r="J85" s="616">
        <v>5.434722104253712E-323</v>
      </c>
      <c r="K85" s="626" t="s">
        <v>335</v>
      </c>
    </row>
    <row r="86" spans="1:11" ht="14.4" customHeight="1" thickBot="1" x14ac:dyDescent="0.35">
      <c r="A86" s="635" t="s">
        <v>47</v>
      </c>
      <c r="B86" s="615">
        <v>1766.49142745875</v>
      </c>
      <c r="C86" s="615">
        <v>1770.14012</v>
      </c>
      <c r="D86" s="616">
        <v>3.6486925412539999</v>
      </c>
      <c r="E86" s="617">
        <v>1.0020655025459999</v>
      </c>
      <c r="F86" s="615">
        <v>1699.1398685234601</v>
      </c>
      <c r="G86" s="616">
        <v>1557.5448794798399</v>
      </c>
      <c r="H86" s="618">
        <v>163.47879</v>
      </c>
      <c r="I86" s="615">
        <v>1723.2655099999999</v>
      </c>
      <c r="J86" s="616">
        <v>165.72063052015901</v>
      </c>
      <c r="K86" s="619">
        <v>1.014198737798</v>
      </c>
    </row>
    <row r="87" spans="1:11" ht="14.4" customHeight="1" thickBot="1" x14ac:dyDescent="0.35">
      <c r="A87" s="636" t="s">
        <v>415</v>
      </c>
      <c r="B87" s="620">
        <v>1.7666571865780001</v>
      </c>
      <c r="C87" s="620">
        <v>0.66100000000000003</v>
      </c>
      <c r="D87" s="621">
        <v>-1.1056571865780001</v>
      </c>
      <c r="E87" s="627">
        <v>0.37415295113300001</v>
      </c>
      <c r="F87" s="620">
        <v>0.26420089714700001</v>
      </c>
      <c r="G87" s="621">
        <v>0.242184155718</v>
      </c>
      <c r="H87" s="623">
        <v>4.9406564584124654E-324</v>
      </c>
      <c r="I87" s="620">
        <v>0.71099999999999997</v>
      </c>
      <c r="J87" s="621">
        <v>0.46881584428099998</v>
      </c>
      <c r="K87" s="628">
        <v>2.6911339351130001</v>
      </c>
    </row>
    <row r="88" spans="1:11" ht="14.4" customHeight="1" thickBot="1" x14ac:dyDescent="0.35">
      <c r="A88" s="637" t="s">
        <v>416</v>
      </c>
      <c r="B88" s="615">
        <v>1.7666571865780001</v>
      </c>
      <c r="C88" s="615">
        <v>0.66100000000000003</v>
      </c>
      <c r="D88" s="616">
        <v>-1.1056571865780001</v>
      </c>
      <c r="E88" s="617">
        <v>0.37415295113300001</v>
      </c>
      <c r="F88" s="615">
        <v>0.26420089714700001</v>
      </c>
      <c r="G88" s="616">
        <v>0.242184155718</v>
      </c>
      <c r="H88" s="618">
        <v>4.9406564584124654E-324</v>
      </c>
      <c r="I88" s="615">
        <v>0.71099999999999997</v>
      </c>
      <c r="J88" s="616">
        <v>0.46881584428099998</v>
      </c>
      <c r="K88" s="619">
        <v>2.6911339351130001</v>
      </c>
    </row>
    <row r="89" spans="1:11" ht="14.4" customHeight="1" thickBot="1" x14ac:dyDescent="0.35">
      <c r="A89" s="636" t="s">
        <v>417</v>
      </c>
      <c r="B89" s="620">
        <v>8.8711660050399992</v>
      </c>
      <c r="C89" s="620">
        <v>10.588419999999999</v>
      </c>
      <c r="D89" s="621">
        <v>1.717253994959</v>
      </c>
      <c r="E89" s="627">
        <v>1.193577033051</v>
      </c>
      <c r="F89" s="620">
        <v>8.2282484223159997</v>
      </c>
      <c r="G89" s="621">
        <v>7.542561053789</v>
      </c>
      <c r="H89" s="623">
        <v>0.67140999999999995</v>
      </c>
      <c r="I89" s="620">
        <v>6.95031</v>
      </c>
      <c r="J89" s="621">
        <v>-0.592251053789</v>
      </c>
      <c r="K89" s="628">
        <v>0.84468888677999998</v>
      </c>
    </row>
    <row r="90" spans="1:11" ht="14.4" customHeight="1" thickBot="1" x14ac:dyDescent="0.35">
      <c r="A90" s="637" t="s">
        <v>418</v>
      </c>
      <c r="B90" s="615">
        <v>1.498438231048</v>
      </c>
      <c r="C90" s="615">
        <v>1.9341999999999999</v>
      </c>
      <c r="D90" s="616">
        <v>0.43576176895099999</v>
      </c>
      <c r="E90" s="617">
        <v>1.2908106319779999</v>
      </c>
      <c r="F90" s="615">
        <v>1.9786599616959999</v>
      </c>
      <c r="G90" s="616">
        <v>1.8137716315550001</v>
      </c>
      <c r="H90" s="618">
        <v>0.152</v>
      </c>
      <c r="I90" s="615">
        <v>1.1798999999999999</v>
      </c>
      <c r="J90" s="616">
        <v>-0.63387163155500004</v>
      </c>
      <c r="K90" s="619">
        <v>0.59631266758299994</v>
      </c>
    </row>
    <row r="91" spans="1:11" ht="14.4" customHeight="1" thickBot="1" x14ac:dyDescent="0.35">
      <c r="A91" s="637" t="s">
        <v>419</v>
      </c>
      <c r="B91" s="615">
        <v>4.9406564584124654E-324</v>
      </c>
      <c r="C91" s="615">
        <v>2</v>
      </c>
      <c r="D91" s="616">
        <v>2</v>
      </c>
      <c r="E91" s="625" t="s">
        <v>341</v>
      </c>
      <c r="F91" s="615">
        <v>0</v>
      </c>
      <c r="G91" s="616">
        <v>0</v>
      </c>
      <c r="H91" s="618">
        <v>4.9406564584124654E-324</v>
      </c>
      <c r="I91" s="615">
        <v>5.434722104253712E-323</v>
      </c>
      <c r="J91" s="616">
        <v>5.434722104253712E-323</v>
      </c>
      <c r="K91" s="626" t="s">
        <v>335</v>
      </c>
    </row>
    <row r="92" spans="1:11" ht="14.4" customHeight="1" thickBot="1" x14ac:dyDescent="0.35">
      <c r="A92" s="637" t="s">
        <v>420</v>
      </c>
      <c r="B92" s="615">
        <v>7.3727277739919996</v>
      </c>
      <c r="C92" s="615">
        <v>6.6542199999999996</v>
      </c>
      <c r="D92" s="616">
        <v>-0.71850777399200005</v>
      </c>
      <c r="E92" s="617">
        <v>0.90254519141099998</v>
      </c>
      <c r="F92" s="615">
        <v>6.249588460619</v>
      </c>
      <c r="G92" s="616">
        <v>5.7287894222339997</v>
      </c>
      <c r="H92" s="618">
        <v>0.51941000000000004</v>
      </c>
      <c r="I92" s="615">
        <v>5.77041</v>
      </c>
      <c r="J92" s="616">
        <v>4.1620577765E-2</v>
      </c>
      <c r="K92" s="619">
        <v>0.92332639762699997</v>
      </c>
    </row>
    <row r="93" spans="1:11" ht="14.4" customHeight="1" thickBot="1" x14ac:dyDescent="0.35">
      <c r="A93" s="636" t="s">
        <v>421</v>
      </c>
      <c r="B93" s="620">
        <v>44.373778670188997</v>
      </c>
      <c r="C93" s="620">
        <v>66.327730000000003</v>
      </c>
      <c r="D93" s="621">
        <v>21.953951329811002</v>
      </c>
      <c r="E93" s="627">
        <v>1.4947505483579999</v>
      </c>
      <c r="F93" s="620">
        <v>61.328005719196</v>
      </c>
      <c r="G93" s="621">
        <v>56.217338575928999</v>
      </c>
      <c r="H93" s="623">
        <v>9.1443300000000001</v>
      </c>
      <c r="I93" s="620">
        <v>71.714010000000002</v>
      </c>
      <c r="J93" s="621">
        <v>15.49667142407</v>
      </c>
      <c r="K93" s="628">
        <v>1.169351736763</v>
      </c>
    </row>
    <row r="94" spans="1:11" ht="14.4" customHeight="1" thickBot="1" x14ac:dyDescent="0.35">
      <c r="A94" s="637" t="s">
        <v>422</v>
      </c>
      <c r="B94" s="615">
        <v>27.260332254898</v>
      </c>
      <c r="C94" s="615">
        <v>26.46</v>
      </c>
      <c r="D94" s="616">
        <v>-0.80033225489799997</v>
      </c>
      <c r="E94" s="617">
        <v>0.97064114085499997</v>
      </c>
      <c r="F94" s="615">
        <v>24.833064109921001</v>
      </c>
      <c r="G94" s="616">
        <v>22.763642100761</v>
      </c>
      <c r="H94" s="618">
        <v>4.9406564584124654E-324</v>
      </c>
      <c r="I94" s="615">
        <v>24.03</v>
      </c>
      <c r="J94" s="616">
        <v>1.266357899238</v>
      </c>
      <c r="K94" s="619">
        <v>0.96766149733399998</v>
      </c>
    </row>
    <row r="95" spans="1:11" ht="14.4" customHeight="1" thickBot="1" x14ac:dyDescent="0.35">
      <c r="A95" s="637" t="s">
        <v>423</v>
      </c>
      <c r="B95" s="615">
        <v>17.113446415289999</v>
      </c>
      <c r="C95" s="615">
        <v>39.867730000000002</v>
      </c>
      <c r="D95" s="616">
        <v>22.754283584709</v>
      </c>
      <c r="E95" s="617">
        <v>2.3296143297220002</v>
      </c>
      <c r="F95" s="615">
        <v>36.494941609274001</v>
      </c>
      <c r="G95" s="616">
        <v>33.453696475168002</v>
      </c>
      <c r="H95" s="618">
        <v>9.1443300000000001</v>
      </c>
      <c r="I95" s="615">
        <v>47.684010000000001</v>
      </c>
      <c r="J95" s="616">
        <v>14.230313524831001</v>
      </c>
      <c r="K95" s="619">
        <v>1.30659230834</v>
      </c>
    </row>
    <row r="96" spans="1:11" ht="14.4" customHeight="1" thickBot="1" x14ac:dyDescent="0.35">
      <c r="A96" s="636" t="s">
        <v>424</v>
      </c>
      <c r="B96" s="620">
        <v>0</v>
      </c>
      <c r="C96" s="620">
        <v>9.4</v>
      </c>
      <c r="D96" s="621">
        <v>9.4</v>
      </c>
      <c r="E96" s="622" t="s">
        <v>335</v>
      </c>
      <c r="F96" s="620">
        <v>0</v>
      </c>
      <c r="G96" s="621">
        <v>0</v>
      </c>
      <c r="H96" s="623">
        <v>4.9406564584124654E-324</v>
      </c>
      <c r="I96" s="620">
        <v>41.92</v>
      </c>
      <c r="J96" s="621">
        <v>41.92</v>
      </c>
      <c r="K96" s="624" t="s">
        <v>335</v>
      </c>
    </row>
    <row r="97" spans="1:11" ht="14.4" customHeight="1" thickBot="1" x14ac:dyDescent="0.35">
      <c r="A97" s="637" t="s">
        <v>425</v>
      </c>
      <c r="B97" s="615">
        <v>0</v>
      </c>
      <c r="C97" s="615">
        <v>9.4</v>
      </c>
      <c r="D97" s="616">
        <v>9.4</v>
      </c>
      <c r="E97" s="625" t="s">
        <v>335</v>
      </c>
      <c r="F97" s="615">
        <v>0</v>
      </c>
      <c r="G97" s="616">
        <v>0</v>
      </c>
      <c r="H97" s="618">
        <v>4.9406564584124654E-324</v>
      </c>
      <c r="I97" s="615">
        <v>41.92</v>
      </c>
      <c r="J97" s="616">
        <v>41.92</v>
      </c>
      <c r="K97" s="626" t="s">
        <v>335</v>
      </c>
    </row>
    <row r="98" spans="1:11" ht="14.4" customHeight="1" thickBot="1" x14ac:dyDescent="0.35">
      <c r="A98" s="636" t="s">
        <v>426</v>
      </c>
      <c r="B98" s="620">
        <v>1056.97231985946</v>
      </c>
      <c r="C98" s="620">
        <v>1091.86806</v>
      </c>
      <c r="D98" s="621">
        <v>34.895740140542998</v>
      </c>
      <c r="E98" s="627">
        <v>1.033014809834</v>
      </c>
      <c r="F98" s="620">
        <v>1096.56368784546</v>
      </c>
      <c r="G98" s="621">
        <v>1005.183380525</v>
      </c>
      <c r="H98" s="623">
        <v>91.460350000000005</v>
      </c>
      <c r="I98" s="620">
        <v>1015.84458</v>
      </c>
      <c r="J98" s="621">
        <v>10.661199475</v>
      </c>
      <c r="K98" s="628">
        <v>0.92638903810100004</v>
      </c>
    </row>
    <row r="99" spans="1:11" ht="14.4" customHeight="1" thickBot="1" x14ac:dyDescent="0.35">
      <c r="A99" s="637" t="s">
        <v>427</v>
      </c>
      <c r="B99" s="615">
        <v>965.000979880101</v>
      </c>
      <c r="C99" s="615">
        <v>998.58399999999995</v>
      </c>
      <c r="D99" s="616">
        <v>33.583020119898002</v>
      </c>
      <c r="E99" s="617">
        <v>1.034801021781</v>
      </c>
      <c r="F99" s="615">
        <v>1003.87633964957</v>
      </c>
      <c r="G99" s="616">
        <v>920.21997801210603</v>
      </c>
      <c r="H99" s="618">
        <v>81.744550000000004</v>
      </c>
      <c r="I99" s="615">
        <v>928.38183000000004</v>
      </c>
      <c r="J99" s="616">
        <v>8.1618519878939999</v>
      </c>
      <c r="K99" s="619">
        <v>0.92479700270999998</v>
      </c>
    </row>
    <row r="100" spans="1:11" ht="14.4" customHeight="1" thickBot="1" x14ac:dyDescent="0.35">
      <c r="A100" s="637" t="s">
        <v>428</v>
      </c>
      <c r="B100" s="615">
        <v>0.96724118722600005</v>
      </c>
      <c r="C100" s="615">
        <v>4.0049999999999999</v>
      </c>
      <c r="D100" s="616">
        <v>3.0377588127730002</v>
      </c>
      <c r="E100" s="617">
        <v>4.1406425335190002</v>
      </c>
      <c r="F100" s="615">
        <v>3.4302858006200001</v>
      </c>
      <c r="G100" s="616">
        <v>3.144428650569</v>
      </c>
      <c r="H100" s="618">
        <v>4.9406564584124654E-324</v>
      </c>
      <c r="I100" s="615">
        <v>0.84699999999999998</v>
      </c>
      <c r="J100" s="616">
        <v>-2.297428650569</v>
      </c>
      <c r="K100" s="619">
        <v>0.24691820134799999</v>
      </c>
    </row>
    <row r="101" spans="1:11" ht="14.4" customHeight="1" thickBot="1" x14ac:dyDescent="0.35">
      <c r="A101" s="637" t="s">
        <v>429</v>
      </c>
      <c r="B101" s="615">
        <v>91.004098792129</v>
      </c>
      <c r="C101" s="615">
        <v>89.279060000000001</v>
      </c>
      <c r="D101" s="616">
        <v>-1.725038792129</v>
      </c>
      <c r="E101" s="617">
        <v>0.98104438354900003</v>
      </c>
      <c r="F101" s="615">
        <v>89.257062395264001</v>
      </c>
      <c r="G101" s="616">
        <v>81.818973862324995</v>
      </c>
      <c r="H101" s="618">
        <v>9.7157999999999998</v>
      </c>
      <c r="I101" s="615">
        <v>86.615750000000006</v>
      </c>
      <c r="J101" s="616">
        <v>4.7967761376739997</v>
      </c>
      <c r="K101" s="619">
        <v>0.97040780500199997</v>
      </c>
    </row>
    <row r="102" spans="1:11" ht="14.4" customHeight="1" thickBot="1" x14ac:dyDescent="0.35">
      <c r="A102" s="636" t="s">
        <v>430</v>
      </c>
      <c r="B102" s="620">
        <v>220.02178765190001</v>
      </c>
      <c r="C102" s="620">
        <v>198.28941</v>
      </c>
      <c r="D102" s="621">
        <v>-21.732377651899998</v>
      </c>
      <c r="E102" s="627">
        <v>0.901226247255</v>
      </c>
      <c r="F102" s="620">
        <v>195.03253766969499</v>
      </c>
      <c r="G102" s="621">
        <v>178.77982619722101</v>
      </c>
      <c r="H102" s="623">
        <v>40.286700000000003</v>
      </c>
      <c r="I102" s="620">
        <v>179.89661000000001</v>
      </c>
      <c r="J102" s="621">
        <v>1.116783802779</v>
      </c>
      <c r="K102" s="628">
        <v>0.92239280762800002</v>
      </c>
    </row>
    <row r="103" spans="1:11" ht="14.4" customHeight="1" thickBot="1" x14ac:dyDescent="0.35">
      <c r="A103" s="637" t="s">
        <v>431</v>
      </c>
      <c r="B103" s="615">
        <v>7.0091474557589999</v>
      </c>
      <c r="C103" s="615">
        <v>2.5499999999999998</v>
      </c>
      <c r="D103" s="616">
        <v>-4.4591474557590001</v>
      </c>
      <c r="E103" s="617">
        <v>0.36381029448899999</v>
      </c>
      <c r="F103" s="615">
        <v>4.9406564584124654E-324</v>
      </c>
      <c r="G103" s="616">
        <v>0</v>
      </c>
      <c r="H103" s="618">
        <v>4.9406564584124654E-324</v>
      </c>
      <c r="I103" s="615">
        <v>48.134569999999997</v>
      </c>
      <c r="J103" s="616">
        <v>48.134569999999997</v>
      </c>
      <c r="K103" s="626" t="s">
        <v>341</v>
      </c>
    </row>
    <row r="104" spans="1:11" ht="14.4" customHeight="1" thickBot="1" x14ac:dyDescent="0.35">
      <c r="A104" s="637" t="s">
        <v>432</v>
      </c>
      <c r="B104" s="615">
        <v>202.127052073138</v>
      </c>
      <c r="C104" s="615">
        <v>178.85758000000001</v>
      </c>
      <c r="D104" s="616">
        <v>-23.269472073138001</v>
      </c>
      <c r="E104" s="617">
        <v>0.88487700268400005</v>
      </c>
      <c r="F104" s="615">
        <v>176.829971060227</v>
      </c>
      <c r="G104" s="616">
        <v>162.094140138542</v>
      </c>
      <c r="H104" s="618">
        <v>39.516199999999998</v>
      </c>
      <c r="I104" s="615">
        <v>110.92288000000001</v>
      </c>
      <c r="J104" s="616">
        <v>-51.171260138541001</v>
      </c>
      <c r="K104" s="619">
        <v>0.62728551803099997</v>
      </c>
    </row>
    <row r="105" spans="1:11" ht="14.4" customHeight="1" thickBot="1" x14ac:dyDescent="0.35">
      <c r="A105" s="637" t="s">
        <v>433</v>
      </c>
      <c r="B105" s="615">
        <v>1.9989689139839999</v>
      </c>
      <c r="C105" s="615">
        <v>3.371</v>
      </c>
      <c r="D105" s="616">
        <v>1.372031086015</v>
      </c>
      <c r="E105" s="617">
        <v>1.6863693959499999</v>
      </c>
      <c r="F105" s="615">
        <v>3.0010932502209999</v>
      </c>
      <c r="G105" s="616">
        <v>2.7510021460359999</v>
      </c>
      <c r="H105" s="618">
        <v>4.9406564584124654E-324</v>
      </c>
      <c r="I105" s="615">
        <v>1.986</v>
      </c>
      <c r="J105" s="616">
        <v>-0.76500214603600003</v>
      </c>
      <c r="K105" s="619">
        <v>0.66175884399899998</v>
      </c>
    </row>
    <row r="106" spans="1:11" ht="14.4" customHeight="1" thickBot="1" x14ac:dyDescent="0.35">
      <c r="A106" s="637" t="s">
        <v>434</v>
      </c>
      <c r="B106" s="615">
        <v>1.196261391558</v>
      </c>
      <c r="C106" s="615">
        <v>3.1284200000000002</v>
      </c>
      <c r="D106" s="616">
        <v>1.9321586084410001</v>
      </c>
      <c r="E106" s="617">
        <v>2.6151642292189998</v>
      </c>
      <c r="F106" s="615">
        <v>2.9556396545110002</v>
      </c>
      <c r="G106" s="616">
        <v>2.7093363499679999</v>
      </c>
      <c r="H106" s="618">
        <v>4.9406564584124654E-324</v>
      </c>
      <c r="I106" s="615">
        <v>1.9114</v>
      </c>
      <c r="J106" s="616">
        <v>-0.797936349968</v>
      </c>
      <c r="K106" s="619">
        <v>0.64669588428400004</v>
      </c>
    </row>
    <row r="107" spans="1:11" ht="14.4" customHeight="1" thickBot="1" x14ac:dyDescent="0.35">
      <c r="A107" s="637" t="s">
        <v>435</v>
      </c>
      <c r="B107" s="615">
        <v>7.6903578174589997</v>
      </c>
      <c r="C107" s="615">
        <v>10.38241</v>
      </c>
      <c r="D107" s="616">
        <v>2.6920521825399999</v>
      </c>
      <c r="E107" s="617">
        <v>1.350055517108</v>
      </c>
      <c r="F107" s="615">
        <v>12.245833704735</v>
      </c>
      <c r="G107" s="616">
        <v>11.225347562673001</v>
      </c>
      <c r="H107" s="618">
        <v>0.77049999999999996</v>
      </c>
      <c r="I107" s="615">
        <v>16.941759999999999</v>
      </c>
      <c r="J107" s="616">
        <v>5.7164124373260004</v>
      </c>
      <c r="K107" s="619">
        <v>1.3834713428650001</v>
      </c>
    </row>
    <row r="108" spans="1:11" ht="14.4" customHeight="1" thickBot="1" x14ac:dyDescent="0.35">
      <c r="A108" s="636" t="s">
        <v>436</v>
      </c>
      <c r="B108" s="620">
        <v>434.48571808558103</v>
      </c>
      <c r="C108" s="620">
        <v>393.00549999999998</v>
      </c>
      <c r="D108" s="621">
        <v>-41.480218085579999</v>
      </c>
      <c r="E108" s="627">
        <v>0.90453030707500004</v>
      </c>
      <c r="F108" s="620">
        <v>337.72318796965402</v>
      </c>
      <c r="G108" s="621">
        <v>309.57958897218299</v>
      </c>
      <c r="H108" s="623">
        <v>21.916</v>
      </c>
      <c r="I108" s="620">
        <v>406.22899999999998</v>
      </c>
      <c r="J108" s="621">
        <v>96.649411027816996</v>
      </c>
      <c r="K108" s="628">
        <v>1.2028460421739999</v>
      </c>
    </row>
    <row r="109" spans="1:11" ht="14.4" customHeight="1" thickBot="1" x14ac:dyDescent="0.35">
      <c r="A109" s="637" t="s">
        <v>437</v>
      </c>
      <c r="B109" s="615">
        <v>434.48571808558103</v>
      </c>
      <c r="C109" s="615">
        <v>393.00549999999998</v>
      </c>
      <c r="D109" s="616">
        <v>-41.480218085579999</v>
      </c>
      <c r="E109" s="617">
        <v>0.90453030707500004</v>
      </c>
      <c r="F109" s="615">
        <v>337.72318796965402</v>
      </c>
      <c r="G109" s="616">
        <v>309.57958897218299</v>
      </c>
      <c r="H109" s="618">
        <v>21.916</v>
      </c>
      <c r="I109" s="615">
        <v>406.22899999999998</v>
      </c>
      <c r="J109" s="616">
        <v>96.649411027816996</v>
      </c>
      <c r="K109" s="619">
        <v>1.2028460421739999</v>
      </c>
    </row>
    <row r="110" spans="1:11" ht="14.4" customHeight="1" thickBot="1" x14ac:dyDescent="0.35">
      <c r="A110" s="634" t="s">
        <v>48</v>
      </c>
      <c r="B110" s="615">
        <v>21079.9951392763</v>
      </c>
      <c r="C110" s="615">
        <v>22948.659060000002</v>
      </c>
      <c r="D110" s="616">
        <v>1868.6639207237599</v>
      </c>
      <c r="E110" s="617">
        <v>1.0886463164889999</v>
      </c>
      <c r="F110" s="615">
        <v>21261.083897359302</v>
      </c>
      <c r="G110" s="616">
        <v>19489.326905912701</v>
      </c>
      <c r="H110" s="618">
        <v>2733.9758700000002</v>
      </c>
      <c r="I110" s="615">
        <v>23427.28054</v>
      </c>
      <c r="J110" s="616">
        <v>3937.9536340873201</v>
      </c>
      <c r="K110" s="619">
        <v>1.1018855225390001</v>
      </c>
    </row>
    <row r="111" spans="1:11" ht="14.4" customHeight="1" thickBot="1" x14ac:dyDescent="0.35">
      <c r="A111" s="640" t="s">
        <v>438</v>
      </c>
      <c r="B111" s="620">
        <v>16417.999999999101</v>
      </c>
      <c r="C111" s="620">
        <v>17042.313999999998</v>
      </c>
      <c r="D111" s="621">
        <v>624.314000000904</v>
      </c>
      <c r="E111" s="627">
        <v>1.038026190766</v>
      </c>
      <c r="F111" s="620">
        <v>16872.9999999998</v>
      </c>
      <c r="G111" s="621">
        <v>15466.916666666501</v>
      </c>
      <c r="H111" s="623">
        <v>2029.3979999999999</v>
      </c>
      <c r="I111" s="620">
        <v>17404.047999999999</v>
      </c>
      <c r="J111" s="621">
        <v>1937.1313333335499</v>
      </c>
      <c r="K111" s="628">
        <v>1.0314732412730001</v>
      </c>
    </row>
    <row r="112" spans="1:11" ht="14.4" customHeight="1" thickBot="1" x14ac:dyDescent="0.35">
      <c r="A112" s="636" t="s">
        <v>439</v>
      </c>
      <c r="B112" s="620">
        <v>13317.9999999993</v>
      </c>
      <c r="C112" s="620">
        <v>13571.103999999999</v>
      </c>
      <c r="D112" s="621">
        <v>253.104000000734</v>
      </c>
      <c r="E112" s="627">
        <v>1.0190046553530001</v>
      </c>
      <c r="F112" s="620">
        <v>12533.9999999998</v>
      </c>
      <c r="G112" s="621">
        <v>11489.4999999998</v>
      </c>
      <c r="H112" s="623">
        <v>1573.115</v>
      </c>
      <c r="I112" s="620">
        <v>12542.425999999999</v>
      </c>
      <c r="J112" s="621">
        <v>1052.92600000021</v>
      </c>
      <c r="K112" s="628">
        <v>1.000672251476</v>
      </c>
    </row>
    <row r="113" spans="1:11" ht="14.4" customHeight="1" thickBot="1" x14ac:dyDescent="0.35">
      <c r="A113" s="637" t="s">
        <v>440</v>
      </c>
      <c r="B113" s="615">
        <v>13317.9999999993</v>
      </c>
      <c r="C113" s="615">
        <v>13571.103999999999</v>
      </c>
      <c r="D113" s="616">
        <v>253.104000000734</v>
      </c>
      <c r="E113" s="617">
        <v>1.0190046553530001</v>
      </c>
      <c r="F113" s="615">
        <v>12533.9999999998</v>
      </c>
      <c r="G113" s="616">
        <v>11489.4999999998</v>
      </c>
      <c r="H113" s="618">
        <v>1573.115</v>
      </c>
      <c r="I113" s="615">
        <v>12542.425999999999</v>
      </c>
      <c r="J113" s="616">
        <v>1052.92600000021</v>
      </c>
      <c r="K113" s="619">
        <v>1.000672251476</v>
      </c>
    </row>
    <row r="114" spans="1:11" ht="14.4" customHeight="1" thickBot="1" x14ac:dyDescent="0.35">
      <c r="A114" s="636" t="s">
        <v>441</v>
      </c>
      <c r="B114" s="620">
        <v>0</v>
      </c>
      <c r="C114" s="620">
        <v>9.2999999999999999E-2</v>
      </c>
      <c r="D114" s="621">
        <v>9.2999999999999999E-2</v>
      </c>
      <c r="E114" s="622" t="s">
        <v>335</v>
      </c>
      <c r="F114" s="620">
        <v>0</v>
      </c>
      <c r="G114" s="621">
        <v>0</v>
      </c>
      <c r="H114" s="623">
        <v>4.9406564584124654E-324</v>
      </c>
      <c r="I114" s="620">
        <v>5.434722104253712E-323</v>
      </c>
      <c r="J114" s="621">
        <v>5.434722104253712E-323</v>
      </c>
      <c r="K114" s="624" t="s">
        <v>335</v>
      </c>
    </row>
    <row r="115" spans="1:11" ht="14.4" customHeight="1" thickBot="1" x14ac:dyDescent="0.35">
      <c r="A115" s="637" t="s">
        <v>442</v>
      </c>
      <c r="B115" s="615">
        <v>0</v>
      </c>
      <c r="C115" s="615">
        <v>9.2999999999999999E-2</v>
      </c>
      <c r="D115" s="616">
        <v>9.2999999999999999E-2</v>
      </c>
      <c r="E115" s="625" t="s">
        <v>335</v>
      </c>
      <c r="F115" s="615">
        <v>0</v>
      </c>
      <c r="G115" s="616">
        <v>0</v>
      </c>
      <c r="H115" s="618">
        <v>4.9406564584124654E-324</v>
      </c>
      <c r="I115" s="615">
        <v>5.434722104253712E-323</v>
      </c>
      <c r="J115" s="616">
        <v>5.434722104253712E-323</v>
      </c>
      <c r="K115" s="626" t="s">
        <v>335</v>
      </c>
    </row>
    <row r="116" spans="1:11" ht="14.4" customHeight="1" thickBot="1" x14ac:dyDescent="0.35">
      <c r="A116" s="636" t="s">
        <v>443</v>
      </c>
      <c r="B116" s="620">
        <v>3099.9999999998299</v>
      </c>
      <c r="C116" s="620">
        <v>3426.75</v>
      </c>
      <c r="D116" s="621">
        <v>326.75000000017099</v>
      </c>
      <c r="E116" s="627">
        <v>1.105403225806</v>
      </c>
      <c r="F116" s="620">
        <v>4297</v>
      </c>
      <c r="G116" s="621">
        <v>3938.9166666666702</v>
      </c>
      <c r="H116" s="623">
        <v>452.8</v>
      </c>
      <c r="I116" s="620">
        <v>4842.3999999999996</v>
      </c>
      <c r="J116" s="621">
        <v>903.48333333333596</v>
      </c>
      <c r="K116" s="628">
        <v>1.1269257621590001</v>
      </c>
    </row>
    <row r="117" spans="1:11" ht="14.4" customHeight="1" thickBot="1" x14ac:dyDescent="0.35">
      <c r="A117" s="637" t="s">
        <v>444</v>
      </c>
      <c r="B117" s="615">
        <v>3099.9999999998299</v>
      </c>
      <c r="C117" s="615">
        <v>3426.75</v>
      </c>
      <c r="D117" s="616">
        <v>326.75000000017099</v>
      </c>
      <c r="E117" s="617">
        <v>1.105403225806</v>
      </c>
      <c r="F117" s="615">
        <v>4297</v>
      </c>
      <c r="G117" s="616">
        <v>3938.9166666666702</v>
      </c>
      <c r="H117" s="618">
        <v>452.8</v>
      </c>
      <c r="I117" s="615">
        <v>4842.3999999999996</v>
      </c>
      <c r="J117" s="616">
        <v>903.48333333333596</v>
      </c>
      <c r="K117" s="619">
        <v>1.1269257621590001</v>
      </c>
    </row>
    <row r="118" spans="1:11" ht="14.4" customHeight="1" thickBot="1" x14ac:dyDescent="0.35">
      <c r="A118" s="636" t="s">
        <v>445</v>
      </c>
      <c r="B118" s="620">
        <v>0</v>
      </c>
      <c r="C118" s="620">
        <v>44.366999999999997</v>
      </c>
      <c r="D118" s="621">
        <v>44.366999999999997</v>
      </c>
      <c r="E118" s="622" t="s">
        <v>335</v>
      </c>
      <c r="F118" s="620">
        <v>41.999999999998998</v>
      </c>
      <c r="G118" s="621">
        <v>38.499999999998998</v>
      </c>
      <c r="H118" s="623">
        <v>3.4830000000000001</v>
      </c>
      <c r="I118" s="620">
        <v>19.222000000000001</v>
      </c>
      <c r="J118" s="621">
        <v>-19.277999999999</v>
      </c>
      <c r="K118" s="628">
        <v>0.45766666666599998</v>
      </c>
    </row>
    <row r="119" spans="1:11" ht="14.4" customHeight="1" thickBot="1" x14ac:dyDescent="0.35">
      <c r="A119" s="637" t="s">
        <v>446</v>
      </c>
      <c r="B119" s="615">
        <v>0</v>
      </c>
      <c r="C119" s="615">
        <v>44.366999999999997</v>
      </c>
      <c r="D119" s="616">
        <v>44.366999999999997</v>
      </c>
      <c r="E119" s="625" t="s">
        <v>335</v>
      </c>
      <c r="F119" s="615">
        <v>41.999999999998998</v>
      </c>
      <c r="G119" s="616">
        <v>38.499999999998998</v>
      </c>
      <c r="H119" s="618">
        <v>3.4830000000000001</v>
      </c>
      <c r="I119" s="615">
        <v>19.222000000000001</v>
      </c>
      <c r="J119" s="616">
        <v>-19.277999999999</v>
      </c>
      <c r="K119" s="619">
        <v>0.45766666666599998</v>
      </c>
    </row>
    <row r="120" spans="1:11" ht="14.4" customHeight="1" thickBot="1" x14ac:dyDescent="0.35">
      <c r="A120" s="635" t="s">
        <v>447</v>
      </c>
      <c r="B120" s="615">
        <v>4528.99513927716</v>
      </c>
      <c r="C120" s="615">
        <v>5770.1925799999999</v>
      </c>
      <c r="D120" s="616">
        <v>1241.1974407228399</v>
      </c>
      <c r="E120" s="617">
        <v>1.274055812062</v>
      </c>
      <c r="F120" s="615">
        <v>4262.0838973595301</v>
      </c>
      <c r="G120" s="616">
        <v>3906.9102392462401</v>
      </c>
      <c r="H120" s="618">
        <v>688.81195000000002</v>
      </c>
      <c r="I120" s="615">
        <v>5897.5520999999999</v>
      </c>
      <c r="J120" s="616">
        <v>1990.6418607537701</v>
      </c>
      <c r="K120" s="619">
        <v>1.3837250138720001</v>
      </c>
    </row>
    <row r="121" spans="1:11" ht="14.4" customHeight="1" thickBot="1" x14ac:dyDescent="0.35">
      <c r="A121" s="636" t="s">
        <v>448</v>
      </c>
      <c r="B121" s="620">
        <v>1198.9999907714</v>
      </c>
      <c r="C121" s="620">
        <v>1529.88024</v>
      </c>
      <c r="D121" s="621">
        <v>330.88024922860399</v>
      </c>
      <c r="E121" s="627">
        <v>1.27596351274</v>
      </c>
      <c r="F121" s="620">
        <v>1128.0838973596001</v>
      </c>
      <c r="G121" s="621">
        <v>1034.07690591296</v>
      </c>
      <c r="H121" s="623">
        <v>182.33320000000001</v>
      </c>
      <c r="I121" s="620">
        <v>1564.6280999999999</v>
      </c>
      <c r="J121" s="621">
        <v>530.55119408703797</v>
      </c>
      <c r="K121" s="628">
        <v>1.386978489509</v>
      </c>
    </row>
    <row r="122" spans="1:11" ht="14.4" customHeight="1" thickBot="1" x14ac:dyDescent="0.35">
      <c r="A122" s="637" t="s">
        <v>449</v>
      </c>
      <c r="B122" s="615">
        <v>1198.9999907714</v>
      </c>
      <c r="C122" s="615">
        <v>1529.88024</v>
      </c>
      <c r="D122" s="616">
        <v>330.88024922860399</v>
      </c>
      <c r="E122" s="617">
        <v>1.27596351274</v>
      </c>
      <c r="F122" s="615">
        <v>1128.0838973596001</v>
      </c>
      <c r="G122" s="616">
        <v>1034.07690591296</v>
      </c>
      <c r="H122" s="618">
        <v>182.33320000000001</v>
      </c>
      <c r="I122" s="615">
        <v>1564.6280999999999</v>
      </c>
      <c r="J122" s="616">
        <v>530.55119408703797</v>
      </c>
      <c r="K122" s="619">
        <v>1.386978489509</v>
      </c>
    </row>
    <row r="123" spans="1:11" ht="14.4" customHeight="1" thickBot="1" x14ac:dyDescent="0.35">
      <c r="A123" s="636" t="s">
        <v>450</v>
      </c>
      <c r="B123" s="620">
        <v>3329.99514850577</v>
      </c>
      <c r="C123" s="620">
        <v>4240.3123400000004</v>
      </c>
      <c r="D123" s="621">
        <v>910.31719149423498</v>
      </c>
      <c r="E123" s="627">
        <v>1.273368924246</v>
      </c>
      <c r="F123" s="620">
        <v>3133.99999999994</v>
      </c>
      <c r="G123" s="621">
        <v>2872.8333333332698</v>
      </c>
      <c r="H123" s="623">
        <v>506.47874999999999</v>
      </c>
      <c r="I123" s="620">
        <v>4332.924</v>
      </c>
      <c r="J123" s="621">
        <v>1460.0906666667299</v>
      </c>
      <c r="K123" s="628">
        <v>1.3825539246959999</v>
      </c>
    </row>
    <row r="124" spans="1:11" ht="14.4" customHeight="1" thickBot="1" x14ac:dyDescent="0.35">
      <c r="A124" s="637" t="s">
        <v>451</v>
      </c>
      <c r="B124" s="615">
        <v>3329.99514850577</v>
      </c>
      <c r="C124" s="615">
        <v>4240.3123400000004</v>
      </c>
      <c r="D124" s="616">
        <v>910.31719149423498</v>
      </c>
      <c r="E124" s="617">
        <v>1.273368924246</v>
      </c>
      <c r="F124" s="615">
        <v>3133.99999999994</v>
      </c>
      <c r="G124" s="616">
        <v>2872.8333333332698</v>
      </c>
      <c r="H124" s="618">
        <v>506.47874999999999</v>
      </c>
      <c r="I124" s="615">
        <v>4332.924</v>
      </c>
      <c r="J124" s="616">
        <v>1460.0906666667299</v>
      </c>
      <c r="K124" s="619">
        <v>1.3825539246959999</v>
      </c>
    </row>
    <row r="125" spans="1:11" ht="14.4" customHeight="1" thickBot="1" x14ac:dyDescent="0.35">
      <c r="A125" s="635" t="s">
        <v>452</v>
      </c>
      <c r="B125" s="615">
        <v>132.99999999999301</v>
      </c>
      <c r="C125" s="615">
        <v>136.15248</v>
      </c>
      <c r="D125" s="616">
        <v>3.1524800000069999</v>
      </c>
      <c r="E125" s="617">
        <v>1.0237028571419999</v>
      </c>
      <c r="F125" s="615">
        <v>125.999999999998</v>
      </c>
      <c r="G125" s="616">
        <v>115.499999999998</v>
      </c>
      <c r="H125" s="618">
        <v>15.765919999999999</v>
      </c>
      <c r="I125" s="615">
        <v>125.68044</v>
      </c>
      <c r="J125" s="616">
        <v>10.180440000001999</v>
      </c>
      <c r="K125" s="619">
        <v>0.99746380952299996</v>
      </c>
    </row>
    <row r="126" spans="1:11" ht="14.4" customHeight="1" thickBot="1" x14ac:dyDescent="0.35">
      <c r="A126" s="636" t="s">
        <v>453</v>
      </c>
      <c r="B126" s="620">
        <v>132.99999999999301</v>
      </c>
      <c r="C126" s="620">
        <v>136.15248</v>
      </c>
      <c r="D126" s="621">
        <v>3.1524800000069999</v>
      </c>
      <c r="E126" s="627">
        <v>1.0237028571419999</v>
      </c>
      <c r="F126" s="620">
        <v>125.999999999998</v>
      </c>
      <c r="G126" s="621">
        <v>115.499999999998</v>
      </c>
      <c r="H126" s="623">
        <v>15.765919999999999</v>
      </c>
      <c r="I126" s="620">
        <v>125.68044</v>
      </c>
      <c r="J126" s="621">
        <v>10.180440000001999</v>
      </c>
      <c r="K126" s="628">
        <v>0.99746380952299996</v>
      </c>
    </row>
    <row r="127" spans="1:11" ht="14.4" customHeight="1" thickBot="1" x14ac:dyDescent="0.35">
      <c r="A127" s="637" t="s">
        <v>454</v>
      </c>
      <c r="B127" s="615">
        <v>132.99999999999301</v>
      </c>
      <c r="C127" s="615">
        <v>136.15248</v>
      </c>
      <c r="D127" s="616">
        <v>3.1524800000069999</v>
      </c>
      <c r="E127" s="617">
        <v>1.0237028571419999</v>
      </c>
      <c r="F127" s="615">
        <v>125.999999999998</v>
      </c>
      <c r="G127" s="616">
        <v>115.499999999998</v>
      </c>
      <c r="H127" s="618">
        <v>15.765919999999999</v>
      </c>
      <c r="I127" s="615">
        <v>125.68044</v>
      </c>
      <c r="J127" s="616">
        <v>10.180440000001999</v>
      </c>
      <c r="K127" s="619">
        <v>0.99746380952299996</v>
      </c>
    </row>
    <row r="128" spans="1:11" ht="14.4" customHeight="1" thickBot="1" x14ac:dyDescent="0.35">
      <c r="A128" s="634" t="s">
        <v>455</v>
      </c>
      <c r="B128" s="615">
        <v>0</v>
      </c>
      <c r="C128" s="615">
        <v>81.083949999999007</v>
      </c>
      <c r="D128" s="616">
        <v>81.083949999999007</v>
      </c>
      <c r="E128" s="625" t="s">
        <v>335</v>
      </c>
      <c r="F128" s="615">
        <v>0</v>
      </c>
      <c r="G128" s="616">
        <v>0</v>
      </c>
      <c r="H128" s="618">
        <v>0.1105</v>
      </c>
      <c r="I128" s="615">
        <v>96.041870000000003</v>
      </c>
      <c r="J128" s="616">
        <v>96.041870000000003</v>
      </c>
      <c r="K128" s="626" t="s">
        <v>335</v>
      </c>
    </row>
    <row r="129" spans="1:11" ht="14.4" customHeight="1" thickBot="1" x14ac:dyDescent="0.35">
      <c r="A129" s="635" t="s">
        <v>456</v>
      </c>
      <c r="B129" s="615">
        <v>4.9406564584124654E-324</v>
      </c>
      <c r="C129" s="615">
        <v>26.420999999999001</v>
      </c>
      <c r="D129" s="616">
        <v>26.420999999999001</v>
      </c>
      <c r="E129" s="625" t="s">
        <v>341</v>
      </c>
      <c r="F129" s="615">
        <v>0</v>
      </c>
      <c r="G129" s="616">
        <v>0</v>
      </c>
      <c r="H129" s="618">
        <v>4.9406564584124654E-324</v>
      </c>
      <c r="I129" s="615">
        <v>62.546999999999997</v>
      </c>
      <c r="J129" s="616">
        <v>62.546999999999997</v>
      </c>
      <c r="K129" s="626" t="s">
        <v>335</v>
      </c>
    </row>
    <row r="130" spans="1:11" ht="14.4" customHeight="1" thickBot="1" x14ac:dyDescent="0.35">
      <c r="A130" s="636" t="s">
        <v>457</v>
      </c>
      <c r="B130" s="620">
        <v>4.9406564584124654E-324</v>
      </c>
      <c r="C130" s="620">
        <v>26.420999999999001</v>
      </c>
      <c r="D130" s="621">
        <v>26.420999999999001</v>
      </c>
      <c r="E130" s="622" t="s">
        <v>341</v>
      </c>
      <c r="F130" s="620">
        <v>0</v>
      </c>
      <c r="G130" s="621">
        <v>0</v>
      </c>
      <c r="H130" s="623">
        <v>4.9406564584124654E-324</v>
      </c>
      <c r="I130" s="620">
        <v>62.546999999999997</v>
      </c>
      <c r="J130" s="621">
        <v>62.546999999999997</v>
      </c>
      <c r="K130" s="624" t="s">
        <v>335</v>
      </c>
    </row>
    <row r="131" spans="1:11" ht="14.4" customHeight="1" thickBot="1" x14ac:dyDescent="0.35">
      <c r="A131" s="637" t="s">
        <v>458</v>
      </c>
      <c r="B131" s="615">
        <v>4.9406564584124654E-324</v>
      </c>
      <c r="C131" s="615">
        <v>26.420999999999001</v>
      </c>
      <c r="D131" s="616">
        <v>26.420999999999001</v>
      </c>
      <c r="E131" s="625" t="s">
        <v>341</v>
      </c>
      <c r="F131" s="615">
        <v>0</v>
      </c>
      <c r="G131" s="616">
        <v>0</v>
      </c>
      <c r="H131" s="618">
        <v>4.9406564584124654E-324</v>
      </c>
      <c r="I131" s="615">
        <v>62.546999999999997</v>
      </c>
      <c r="J131" s="616">
        <v>62.546999999999997</v>
      </c>
      <c r="K131" s="626" t="s">
        <v>335</v>
      </c>
    </row>
    <row r="132" spans="1:11" ht="14.4" customHeight="1" thickBot="1" x14ac:dyDescent="0.35">
      <c r="A132" s="635" t="s">
        <v>459</v>
      </c>
      <c r="B132" s="615">
        <v>0</v>
      </c>
      <c r="C132" s="615">
        <v>54.662950000000002</v>
      </c>
      <c r="D132" s="616">
        <v>54.662950000000002</v>
      </c>
      <c r="E132" s="625" t="s">
        <v>335</v>
      </c>
      <c r="F132" s="615">
        <v>0</v>
      </c>
      <c r="G132" s="616">
        <v>0</v>
      </c>
      <c r="H132" s="618">
        <v>0.1105</v>
      </c>
      <c r="I132" s="615">
        <v>33.494869999999999</v>
      </c>
      <c r="J132" s="616">
        <v>33.494869999999999</v>
      </c>
      <c r="K132" s="626" t="s">
        <v>335</v>
      </c>
    </row>
    <row r="133" spans="1:11" ht="14.4" customHeight="1" thickBot="1" x14ac:dyDescent="0.35">
      <c r="A133" s="636" t="s">
        <v>460</v>
      </c>
      <c r="B133" s="620">
        <v>0</v>
      </c>
      <c r="C133" s="620">
        <v>23.620950000000001</v>
      </c>
      <c r="D133" s="621">
        <v>23.620950000000001</v>
      </c>
      <c r="E133" s="622" t="s">
        <v>335</v>
      </c>
      <c r="F133" s="620">
        <v>0</v>
      </c>
      <c r="G133" s="621">
        <v>0</v>
      </c>
      <c r="H133" s="623">
        <v>0.1105</v>
      </c>
      <c r="I133" s="620">
        <v>9.5580700000000007</v>
      </c>
      <c r="J133" s="621">
        <v>9.5580700000000007</v>
      </c>
      <c r="K133" s="624" t="s">
        <v>335</v>
      </c>
    </row>
    <row r="134" spans="1:11" ht="14.4" customHeight="1" thickBot="1" x14ac:dyDescent="0.35">
      <c r="A134" s="637" t="s">
        <v>461</v>
      </c>
      <c r="B134" s="615">
        <v>4.9406564584124654E-324</v>
      </c>
      <c r="C134" s="615">
        <v>4.9406564584124654E-324</v>
      </c>
      <c r="D134" s="616">
        <v>0</v>
      </c>
      <c r="E134" s="617">
        <v>1</v>
      </c>
      <c r="F134" s="615">
        <v>4.9406564584124654E-324</v>
      </c>
      <c r="G134" s="616">
        <v>0</v>
      </c>
      <c r="H134" s="618">
        <v>4.9406564584124654E-324</v>
      </c>
      <c r="I134" s="615">
        <v>0.22500000000000001</v>
      </c>
      <c r="J134" s="616">
        <v>0.22500000000000001</v>
      </c>
      <c r="K134" s="626" t="s">
        <v>341</v>
      </c>
    </row>
    <row r="135" spans="1:11" ht="14.4" customHeight="1" thickBot="1" x14ac:dyDescent="0.35">
      <c r="A135" s="637" t="s">
        <v>462</v>
      </c>
      <c r="B135" s="615">
        <v>0</v>
      </c>
      <c r="C135" s="615">
        <v>20.220949999999998</v>
      </c>
      <c r="D135" s="616">
        <v>20.220949999999998</v>
      </c>
      <c r="E135" s="625" t="s">
        <v>335</v>
      </c>
      <c r="F135" s="615">
        <v>0</v>
      </c>
      <c r="G135" s="616">
        <v>0</v>
      </c>
      <c r="H135" s="618">
        <v>0.1105</v>
      </c>
      <c r="I135" s="615">
        <v>9.3330699999999993</v>
      </c>
      <c r="J135" s="616">
        <v>9.3330699999999993</v>
      </c>
      <c r="K135" s="626" t="s">
        <v>335</v>
      </c>
    </row>
    <row r="136" spans="1:11" ht="14.4" customHeight="1" thickBot="1" x14ac:dyDescent="0.35">
      <c r="A136" s="637" t="s">
        <v>463</v>
      </c>
      <c r="B136" s="615">
        <v>0</v>
      </c>
      <c r="C136" s="615">
        <v>3.4</v>
      </c>
      <c r="D136" s="616">
        <v>3.4</v>
      </c>
      <c r="E136" s="625" t="s">
        <v>335</v>
      </c>
      <c r="F136" s="615">
        <v>0</v>
      </c>
      <c r="G136" s="616">
        <v>0</v>
      </c>
      <c r="H136" s="618">
        <v>4.9406564584124654E-324</v>
      </c>
      <c r="I136" s="615">
        <v>5.434722104253712E-323</v>
      </c>
      <c r="J136" s="616">
        <v>5.434722104253712E-323</v>
      </c>
      <c r="K136" s="626" t="s">
        <v>335</v>
      </c>
    </row>
    <row r="137" spans="1:11" ht="14.4" customHeight="1" thickBot="1" x14ac:dyDescent="0.35">
      <c r="A137" s="636" t="s">
        <v>464</v>
      </c>
      <c r="B137" s="620">
        <v>4.9406564584124654E-324</v>
      </c>
      <c r="C137" s="620">
        <v>3.873999999999</v>
      </c>
      <c r="D137" s="621">
        <v>3.873999999999</v>
      </c>
      <c r="E137" s="622" t="s">
        <v>341</v>
      </c>
      <c r="F137" s="620">
        <v>0</v>
      </c>
      <c r="G137" s="621">
        <v>0</v>
      </c>
      <c r="H137" s="623">
        <v>4.9406564584124654E-324</v>
      </c>
      <c r="I137" s="620">
        <v>5.434722104253712E-323</v>
      </c>
      <c r="J137" s="621">
        <v>5.434722104253712E-323</v>
      </c>
      <c r="K137" s="624" t="s">
        <v>335</v>
      </c>
    </row>
    <row r="138" spans="1:11" ht="14.4" customHeight="1" thickBot="1" x14ac:dyDescent="0.35">
      <c r="A138" s="637" t="s">
        <v>465</v>
      </c>
      <c r="B138" s="615">
        <v>4.9406564584124654E-324</v>
      </c>
      <c r="C138" s="615">
        <v>3.873999999999</v>
      </c>
      <c r="D138" s="616">
        <v>3.873999999999</v>
      </c>
      <c r="E138" s="625" t="s">
        <v>341</v>
      </c>
      <c r="F138" s="615">
        <v>0</v>
      </c>
      <c r="G138" s="616">
        <v>0</v>
      </c>
      <c r="H138" s="618">
        <v>4.9406564584124654E-324</v>
      </c>
      <c r="I138" s="615">
        <v>5.434722104253712E-323</v>
      </c>
      <c r="J138" s="616">
        <v>5.434722104253712E-323</v>
      </c>
      <c r="K138" s="626" t="s">
        <v>335</v>
      </c>
    </row>
    <row r="139" spans="1:11" ht="14.4" customHeight="1" thickBot="1" x14ac:dyDescent="0.35">
      <c r="A139" s="639" t="s">
        <v>466</v>
      </c>
      <c r="B139" s="615">
        <v>4.9406564584124654E-324</v>
      </c>
      <c r="C139" s="615">
        <v>24.167999999999999</v>
      </c>
      <c r="D139" s="616">
        <v>24.167999999999999</v>
      </c>
      <c r="E139" s="625" t="s">
        <v>341</v>
      </c>
      <c r="F139" s="615">
        <v>0</v>
      </c>
      <c r="G139" s="616">
        <v>0</v>
      </c>
      <c r="H139" s="618">
        <v>4.9406564584124654E-324</v>
      </c>
      <c r="I139" s="615">
        <v>25.084</v>
      </c>
      <c r="J139" s="616">
        <v>25.084</v>
      </c>
      <c r="K139" s="626" t="s">
        <v>335</v>
      </c>
    </row>
    <row r="140" spans="1:11" ht="14.4" customHeight="1" thickBot="1" x14ac:dyDescent="0.35">
      <c r="A140" s="637" t="s">
        <v>467</v>
      </c>
      <c r="B140" s="615">
        <v>4.9406564584124654E-324</v>
      </c>
      <c r="C140" s="615">
        <v>24.167999999999999</v>
      </c>
      <c r="D140" s="616">
        <v>24.167999999999999</v>
      </c>
      <c r="E140" s="625" t="s">
        <v>341</v>
      </c>
      <c r="F140" s="615">
        <v>0</v>
      </c>
      <c r="G140" s="616">
        <v>0</v>
      </c>
      <c r="H140" s="618">
        <v>4.9406564584124654E-324</v>
      </c>
      <c r="I140" s="615">
        <v>25.084</v>
      </c>
      <c r="J140" s="616">
        <v>25.084</v>
      </c>
      <c r="K140" s="626" t="s">
        <v>335</v>
      </c>
    </row>
    <row r="141" spans="1:11" ht="14.4" customHeight="1" thickBot="1" x14ac:dyDescent="0.35">
      <c r="A141" s="636" t="s">
        <v>468</v>
      </c>
      <c r="B141" s="620">
        <v>4.9406564584124654E-324</v>
      </c>
      <c r="C141" s="620">
        <v>4.9406564584124654E-324</v>
      </c>
      <c r="D141" s="621">
        <v>0</v>
      </c>
      <c r="E141" s="627">
        <v>1</v>
      </c>
      <c r="F141" s="620">
        <v>4.9406564584124654E-324</v>
      </c>
      <c r="G141" s="621">
        <v>0</v>
      </c>
      <c r="H141" s="623">
        <v>4.9406564584124654E-324</v>
      </c>
      <c r="I141" s="620">
        <v>-2.3472</v>
      </c>
      <c r="J141" s="621">
        <v>-2.3472</v>
      </c>
      <c r="K141" s="624" t="s">
        <v>341</v>
      </c>
    </row>
    <row r="142" spans="1:11" ht="14.4" customHeight="1" thickBot="1" x14ac:dyDescent="0.35">
      <c r="A142" s="637" t="s">
        <v>469</v>
      </c>
      <c r="B142" s="615">
        <v>4.9406564584124654E-324</v>
      </c>
      <c r="C142" s="615">
        <v>4.9406564584124654E-324</v>
      </c>
      <c r="D142" s="616">
        <v>0</v>
      </c>
      <c r="E142" s="617">
        <v>1</v>
      </c>
      <c r="F142" s="615">
        <v>4.9406564584124654E-324</v>
      </c>
      <c r="G142" s="616">
        <v>0</v>
      </c>
      <c r="H142" s="618">
        <v>4.9406564584124654E-324</v>
      </c>
      <c r="I142" s="615">
        <v>-2.3472</v>
      </c>
      <c r="J142" s="616">
        <v>-2.3472</v>
      </c>
      <c r="K142" s="626" t="s">
        <v>341</v>
      </c>
    </row>
    <row r="143" spans="1:11" ht="14.4" customHeight="1" thickBot="1" x14ac:dyDescent="0.35">
      <c r="A143" s="639" t="s">
        <v>470</v>
      </c>
      <c r="B143" s="615">
        <v>4.9406564584124654E-324</v>
      </c>
      <c r="C143" s="615">
        <v>3</v>
      </c>
      <c r="D143" s="616">
        <v>3</v>
      </c>
      <c r="E143" s="625" t="s">
        <v>341</v>
      </c>
      <c r="F143" s="615">
        <v>0</v>
      </c>
      <c r="G143" s="616">
        <v>0</v>
      </c>
      <c r="H143" s="618">
        <v>4.9406564584124654E-324</v>
      </c>
      <c r="I143" s="615">
        <v>1.2</v>
      </c>
      <c r="J143" s="616">
        <v>1.2</v>
      </c>
      <c r="K143" s="626" t="s">
        <v>335</v>
      </c>
    </row>
    <row r="144" spans="1:11" ht="14.4" customHeight="1" thickBot="1" x14ac:dyDescent="0.35">
      <c r="A144" s="637" t="s">
        <v>471</v>
      </c>
      <c r="B144" s="615">
        <v>4.9406564584124654E-324</v>
      </c>
      <c r="C144" s="615">
        <v>3</v>
      </c>
      <c r="D144" s="616">
        <v>3</v>
      </c>
      <c r="E144" s="625" t="s">
        <v>341</v>
      </c>
      <c r="F144" s="615">
        <v>0</v>
      </c>
      <c r="G144" s="616">
        <v>0</v>
      </c>
      <c r="H144" s="618">
        <v>4.9406564584124654E-324</v>
      </c>
      <c r="I144" s="615">
        <v>1.2</v>
      </c>
      <c r="J144" s="616">
        <v>1.2</v>
      </c>
      <c r="K144" s="626" t="s">
        <v>335</v>
      </c>
    </row>
    <row r="145" spans="1:11" ht="14.4" customHeight="1" thickBot="1" x14ac:dyDescent="0.35">
      <c r="A145" s="634" t="s">
        <v>472</v>
      </c>
      <c r="B145" s="615">
        <v>1240.99999999993</v>
      </c>
      <c r="C145" s="615">
        <v>1452.03386</v>
      </c>
      <c r="D145" s="616">
        <v>211.03386000006901</v>
      </c>
      <c r="E145" s="617">
        <v>1.170051458501</v>
      </c>
      <c r="F145" s="615">
        <v>1714.98745286191</v>
      </c>
      <c r="G145" s="616">
        <v>1572.0718317900901</v>
      </c>
      <c r="H145" s="618">
        <v>129.36500000000001</v>
      </c>
      <c r="I145" s="615">
        <v>1855.3610100000001</v>
      </c>
      <c r="J145" s="616">
        <v>283.28917820991398</v>
      </c>
      <c r="K145" s="619">
        <v>1.081851069466</v>
      </c>
    </row>
    <row r="146" spans="1:11" ht="14.4" customHeight="1" thickBot="1" x14ac:dyDescent="0.35">
      <c r="A146" s="635" t="s">
        <v>473</v>
      </c>
      <c r="B146" s="615">
        <v>1240.99999999993</v>
      </c>
      <c r="C146" s="615">
        <v>1048.211</v>
      </c>
      <c r="D146" s="616">
        <v>-192.788999999932</v>
      </c>
      <c r="E146" s="617">
        <v>0.84465028203000003</v>
      </c>
      <c r="F146" s="615">
        <v>1507.98745286191</v>
      </c>
      <c r="G146" s="616">
        <v>1382.3218317900901</v>
      </c>
      <c r="H146" s="618">
        <v>129.36500000000001</v>
      </c>
      <c r="I146" s="615">
        <v>1474.2249999999999</v>
      </c>
      <c r="J146" s="616">
        <v>91.903168209914</v>
      </c>
      <c r="K146" s="619">
        <v>0.97761091924300003</v>
      </c>
    </row>
    <row r="147" spans="1:11" ht="14.4" customHeight="1" thickBot="1" x14ac:dyDescent="0.35">
      <c r="A147" s="636" t="s">
        <v>474</v>
      </c>
      <c r="B147" s="620">
        <v>1240.99999999993</v>
      </c>
      <c r="C147" s="620">
        <v>1048.211</v>
      </c>
      <c r="D147" s="621">
        <v>-192.788999999932</v>
      </c>
      <c r="E147" s="627">
        <v>0.84465028203000003</v>
      </c>
      <c r="F147" s="620">
        <v>1507.98745286191</v>
      </c>
      <c r="G147" s="621">
        <v>1382.3218317900901</v>
      </c>
      <c r="H147" s="623">
        <v>129.36500000000001</v>
      </c>
      <c r="I147" s="620">
        <v>1400.424</v>
      </c>
      <c r="J147" s="621">
        <v>18.102168209914002</v>
      </c>
      <c r="K147" s="628">
        <v>0.92867085687100004</v>
      </c>
    </row>
    <row r="148" spans="1:11" ht="14.4" customHeight="1" thickBot="1" x14ac:dyDescent="0.35">
      <c r="A148" s="637" t="s">
        <v>475</v>
      </c>
      <c r="B148" s="615">
        <v>210.99999999998801</v>
      </c>
      <c r="C148" s="615">
        <v>260.84399999999999</v>
      </c>
      <c r="D148" s="616">
        <v>49.844000000011</v>
      </c>
      <c r="E148" s="617">
        <v>1.236227488151</v>
      </c>
      <c r="F148" s="615">
        <v>300.98804133669302</v>
      </c>
      <c r="G148" s="616">
        <v>275.90570455863502</v>
      </c>
      <c r="H148" s="618">
        <v>28.742000000000001</v>
      </c>
      <c r="I148" s="615">
        <v>292.298</v>
      </c>
      <c r="J148" s="616">
        <v>16.392295441363999</v>
      </c>
      <c r="K148" s="619">
        <v>0.97112828370799997</v>
      </c>
    </row>
    <row r="149" spans="1:11" ht="14.4" customHeight="1" thickBot="1" x14ac:dyDescent="0.35">
      <c r="A149" s="637" t="s">
        <v>476</v>
      </c>
      <c r="B149" s="615">
        <v>729.99999999995998</v>
      </c>
      <c r="C149" s="615">
        <v>480.37400000000002</v>
      </c>
      <c r="D149" s="616">
        <v>-249.62599999995999</v>
      </c>
      <c r="E149" s="617">
        <v>0.65804657534199995</v>
      </c>
      <c r="F149" s="615">
        <v>894.99999999998397</v>
      </c>
      <c r="G149" s="616">
        <v>820.41666666665196</v>
      </c>
      <c r="H149" s="618">
        <v>70.885999999999996</v>
      </c>
      <c r="I149" s="615">
        <v>802.49699999999996</v>
      </c>
      <c r="J149" s="616">
        <v>-17.919666666651</v>
      </c>
      <c r="K149" s="619">
        <v>0.89664469273699998</v>
      </c>
    </row>
    <row r="150" spans="1:11" ht="14.4" customHeight="1" thickBot="1" x14ac:dyDescent="0.35">
      <c r="A150" s="637" t="s">
        <v>477</v>
      </c>
      <c r="B150" s="615">
        <v>17.999999999999002</v>
      </c>
      <c r="C150" s="615">
        <v>17.664000000000001</v>
      </c>
      <c r="D150" s="616">
        <v>-0.33599999999899999</v>
      </c>
      <c r="E150" s="617">
        <v>0.98133333333299999</v>
      </c>
      <c r="F150" s="615">
        <v>18.000150596234999</v>
      </c>
      <c r="G150" s="616">
        <v>16.500138046549001</v>
      </c>
      <c r="H150" s="618">
        <v>5.0019999999999998</v>
      </c>
      <c r="I150" s="615">
        <v>35.244</v>
      </c>
      <c r="J150" s="616">
        <v>18.743861953450999</v>
      </c>
      <c r="K150" s="619">
        <v>1.957983618613</v>
      </c>
    </row>
    <row r="151" spans="1:11" ht="14.4" customHeight="1" thickBot="1" x14ac:dyDescent="0.35">
      <c r="A151" s="637" t="s">
        <v>478</v>
      </c>
      <c r="B151" s="615">
        <v>47.999999999997002</v>
      </c>
      <c r="C151" s="615">
        <v>54.67</v>
      </c>
      <c r="D151" s="616">
        <v>6.6700000000020001</v>
      </c>
      <c r="E151" s="617">
        <v>1.138958333333</v>
      </c>
      <c r="F151" s="615">
        <v>59.999260929004002</v>
      </c>
      <c r="G151" s="616">
        <v>54.999322518253997</v>
      </c>
      <c r="H151" s="618">
        <v>5.1820000000000004</v>
      </c>
      <c r="I151" s="615">
        <v>55.234000000000002</v>
      </c>
      <c r="J151" s="616">
        <v>0.234677481745</v>
      </c>
      <c r="K151" s="619">
        <v>0.92057800620800001</v>
      </c>
    </row>
    <row r="152" spans="1:11" ht="14.4" customHeight="1" thickBot="1" x14ac:dyDescent="0.35">
      <c r="A152" s="637" t="s">
        <v>479</v>
      </c>
      <c r="B152" s="615">
        <v>233.99999999998701</v>
      </c>
      <c r="C152" s="615">
        <v>234.65899999999999</v>
      </c>
      <c r="D152" s="616">
        <v>0.65900000001199999</v>
      </c>
      <c r="E152" s="617">
        <v>1.0028162393160001</v>
      </c>
      <c r="F152" s="615">
        <v>233.99999999999599</v>
      </c>
      <c r="G152" s="616">
        <v>214.49999999999599</v>
      </c>
      <c r="H152" s="618">
        <v>19.553000000000001</v>
      </c>
      <c r="I152" s="615">
        <v>215.08699999999999</v>
      </c>
      <c r="J152" s="616">
        <v>0.58700000000300001</v>
      </c>
      <c r="K152" s="619">
        <v>0.91917521367499999</v>
      </c>
    </row>
    <row r="153" spans="1:11" ht="14.4" customHeight="1" thickBot="1" x14ac:dyDescent="0.35">
      <c r="A153" s="637" t="s">
        <v>480</v>
      </c>
      <c r="B153" s="615">
        <v>4.9406564584124654E-324</v>
      </c>
      <c r="C153" s="615">
        <v>4.9406564584124654E-324</v>
      </c>
      <c r="D153" s="616">
        <v>0</v>
      </c>
      <c r="E153" s="617">
        <v>1</v>
      </c>
      <c r="F153" s="615">
        <v>4.9406564584124654E-324</v>
      </c>
      <c r="G153" s="616">
        <v>0</v>
      </c>
      <c r="H153" s="618">
        <v>4.9406564584124654E-324</v>
      </c>
      <c r="I153" s="615">
        <v>6.4000000000000001E-2</v>
      </c>
      <c r="J153" s="616">
        <v>6.4000000000000001E-2</v>
      </c>
      <c r="K153" s="626" t="s">
        <v>341</v>
      </c>
    </row>
    <row r="154" spans="1:11" ht="14.4" customHeight="1" thickBot="1" x14ac:dyDescent="0.35">
      <c r="A154" s="636" t="s">
        <v>481</v>
      </c>
      <c r="B154" s="620">
        <v>0</v>
      </c>
      <c r="C154" s="620">
        <v>4.9406564584124654E-324</v>
      </c>
      <c r="D154" s="621">
        <v>4.9406564584124654E-324</v>
      </c>
      <c r="E154" s="622" t="s">
        <v>335</v>
      </c>
      <c r="F154" s="620">
        <v>4.9406564584124654E-324</v>
      </c>
      <c r="G154" s="621">
        <v>0</v>
      </c>
      <c r="H154" s="623">
        <v>4.9406564584124654E-324</v>
      </c>
      <c r="I154" s="620">
        <v>73.801000000000002</v>
      </c>
      <c r="J154" s="621">
        <v>73.801000000000002</v>
      </c>
      <c r="K154" s="624" t="s">
        <v>341</v>
      </c>
    </row>
    <row r="155" spans="1:11" ht="14.4" customHeight="1" thickBot="1" x14ac:dyDescent="0.35">
      <c r="A155" s="637" t="s">
        <v>482</v>
      </c>
      <c r="B155" s="615">
        <v>0</v>
      </c>
      <c r="C155" s="615">
        <v>4.9406564584124654E-324</v>
      </c>
      <c r="D155" s="616">
        <v>4.9406564584124654E-324</v>
      </c>
      <c r="E155" s="625" t="s">
        <v>335</v>
      </c>
      <c r="F155" s="615">
        <v>4.9406564584124654E-324</v>
      </c>
      <c r="G155" s="616">
        <v>0</v>
      </c>
      <c r="H155" s="618">
        <v>4.9406564584124654E-324</v>
      </c>
      <c r="I155" s="615">
        <v>73.801000000000002</v>
      </c>
      <c r="J155" s="616">
        <v>73.801000000000002</v>
      </c>
      <c r="K155" s="626" t="s">
        <v>341</v>
      </c>
    </row>
    <row r="156" spans="1:11" ht="14.4" customHeight="1" thickBot="1" x14ac:dyDescent="0.35">
      <c r="A156" s="635" t="s">
        <v>483</v>
      </c>
      <c r="B156" s="615">
        <v>4.9406564584124654E-324</v>
      </c>
      <c r="C156" s="615">
        <v>0.45100000000000001</v>
      </c>
      <c r="D156" s="616">
        <v>0.45100000000000001</v>
      </c>
      <c r="E156" s="625" t="s">
        <v>341</v>
      </c>
      <c r="F156" s="615">
        <v>0</v>
      </c>
      <c r="G156" s="616">
        <v>0</v>
      </c>
      <c r="H156" s="618">
        <v>4.9406564584124654E-324</v>
      </c>
      <c r="I156" s="615">
        <v>5.434722104253712E-323</v>
      </c>
      <c r="J156" s="616">
        <v>5.434722104253712E-323</v>
      </c>
      <c r="K156" s="626" t="s">
        <v>335</v>
      </c>
    </row>
    <row r="157" spans="1:11" ht="14.4" customHeight="1" thickBot="1" x14ac:dyDescent="0.35">
      <c r="A157" s="636" t="s">
        <v>484</v>
      </c>
      <c r="B157" s="620">
        <v>4.9406564584124654E-324</v>
      </c>
      <c r="C157" s="620">
        <v>0.45100000000000001</v>
      </c>
      <c r="D157" s="621">
        <v>0.45100000000000001</v>
      </c>
      <c r="E157" s="622" t="s">
        <v>341</v>
      </c>
      <c r="F157" s="620">
        <v>0</v>
      </c>
      <c r="G157" s="621">
        <v>0</v>
      </c>
      <c r="H157" s="623">
        <v>4.9406564584124654E-324</v>
      </c>
      <c r="I157" s="620">
        <v>5.434722104253712E-323</v>
      </c>
      <c r="J157" s="621">
        <v>5.434722104253712E-323</v>
      </c>
      <c r="K157" s="624" t="s">
        <v>335</v>
      </c>
    </row>
    <row r="158" spans="1:11" ht="14.4" customHeight="1" thickBot="1" x14ac:dyDescent="0.35">
      <c r="A158" s="637" t="s">
        <v>485</v>
      </c>
      <c r="B158" s="615">
        <v>4.9406564584124654E-324</v>
      </c>
      <c r="C158" s="615">
        <v>0.45100000000000001</v>
      </c>
      <c r="D158" s="616">
        <v>0.45100000000000001</v>
      </c>
      <c r="E158" s="625" t="s">
        <v>341</v>
      </c>
      <c r="F158" s="615">
        <v>0</v>
      </c>
      <c r="G158" s="616">
        <v>0</v>
      </c>
      <c r="H158" s="618">
        <v>4.9406564584124654E-324</v>
      </c>
      <c r="I158" s="615">
        <v>5.434722104253712E-323</v>
      </c>
      <c r="J158" s="616">
        <v>5.434722104253712E-323</v>
      </c>
      <c r="K158" s="626" t="s">
        <v>335</v>
      </c>
    </row>
    <row r="159" spans="1:11" ht="14.4" customHeight="1" thickBot="1" x14ac:dyDescent="0.35">
      <c r="A159" s="635" t="s">
        <v>486</v>
      </c>
      <c r="B159" s="615">
        <v>0</v>
      </c>
      <c r="C159" s="615">
        <v>403.37186000000003</v>
      </c>
      <c r="D159" s="616">
        <v>403.37186000000003</v>
      </c>
      <c r="E159" s="625" t="s">
        <v>335</v>
      </c>
      <c r="F159" s="615">
        <v>207</v>
      </c>
      <c r="G159" s="616">
        <v>189.75</v>
      </c>
      <c r="H159" s="618">
        <v>4.9406564584124654E-324</v>
      </c>
      <c r="I159" s="615">
        <v>381.13601</v>
      </c>
      <c r="J159" s="616">
        <v>191.38601</v>
      </c>
      <c r="K159" s="619">
        <v>1.841236763285</v>
      </c>
    </row>
    <row r="160" spans="1:11" ht="14.4" customHeight="1" thickBot="1" x14ac:dyDescent="0.35">
      <c r="A160" s="636" t="s">
        <v>487</v>
      </c>
      <c r="B160" s="620">
        <v>0</v>
      </c>
      <c r="C160" s="620">
        <v>301.77445999999998</v>
      </c>
      <c r="D160" s="621">
        <v>301.77445999999998</v>
      </c>
      <c r="E160" s="622" t="s">
        <v>335</v>
      </c>
      <c r="F160" s="620">
        <v>207</v>
      </c>
      <c r="G160" s="621">
        <v>189.75</v>
      </c>
      <c r="H160" s="623">
        <v>4.9406564584124654E-324</v>
      </c>
      <c r="I160" s="620">
        <v>159.17711</v>
      </c>
      <c r="J160" s="621">
        <v>-30.572890000000001</v>
      </c>
      <c r="K160" s="628">
        <v>0.76897154589299999</v>
      </c>
    </row>
    <row r="161" spans="1:11" ht="14.4" customHeight="1" thickBot="1" x14ac:dyDescent="0.35">
      <c r="A161" s="637" t="s">
        <v>488</v>
      </c>
      <c r="B161" s="615">
        <v>0</v>
      </c>
      <c r="C161" s="615">
        <v>4.9406564584124654E-324</v>
      </c>
      <c r="D161" s="616">
        <v>4.9406564584124654E-324</v>
      </c>
      <c r="E161" s="625" t="s">
        <v>335</v>
      </c>
      <c r="F161" s="615">
        <v>207</v>
      </c>
      <c r="G161" s="616">
        <v>189.75</v>
      </c>
      <c r="H161" s="618">
        <v>4.9406564584124654E-324</v>
      </c>
      <c r="I161" s="615">
        <v>128.04040000000001</v>
      </c>
      <c r="J161" s="616">
        <v>-61.709600000000002</v>
      </c>
      <c r="K161" s="619">
        <v>0.61855265700399997</v>
      </c>
    </row>
    <row r="162" spans="1:11" ht="14.4" customHeight="1" thickBot="1" x14ac:dyDescent="0.35">
      <c r="A162" s="637" t="s">
        <v>489</v>
      </c>
      <c r="B162" s="615">
        <v>4.9406564584124654E-324</v>
      </c>
      <c r="C162" s="615">
        <v>301.77445999999998</v>
      </c>
      <c r="D162" s="616">
        <v>301.77445999999998</v>
      </c>
      <c r="E162" s="625" t="s">
        <v>341</v>
      </c>
      <c r="F162" s="615">
        <v>0</v>
      </c>
      <c r="G162" s="616">
        <v>0</v>
      </c>
      <c r="H162" s="618">
        <v>4.9406564584124654E-324</v>
      </c>
      <c r="I162" s="615">
        <v>31.136710000000001</v>
      </c>
      <c r="J162" s="616">
        <v>31.136710000000001</v>
      </c>
      <c r="K162" s="626" t="s">
        <v>335</v>
      </c>
    </row>
    <row r="163" spans="1:11" ht="14.4" customHeight="1" thickBot="1" x14ac:dyDescent="0.35">
      <c r="A163" s="636" t="s">
        <v>490</v>
      </c>
      <c r="B163" s="620">
        <v>0</v>
      </c>
      <c r="C163" s="620">
        <v>4.9406564584124654E-324</v>
      </c>
      <c r="D163" s="621">
        <v>4.9406564584124654E-324</v>
      </c>
      <c r="E163" s="622" t="s">
        <v>335</v>
      </c>
      <c r="F163" s="620">
        <v>4.9406564584124654E-324</v>
      </c>
      <c r="G163" s="621">
        <v>0</v>
      </c>
      <c r="H163" s="623">
        <v>4.9406564584124654E-324</v>
      </c>
      <c r="I163" s="620">
        <v>15.422000000000001</v>
      </c>
      <c r="J163" s="621">
        <v>15.422000000000001</v>
      </c>
      <c r="K163" s="624" t="s">
        <v>341</v>
      </c>
    </row>
    <row r="164" spans="1:11" ht="14.4" customHeight="1" thickBot="1" x14ac:dyDescent="0.35">
      <c r="A164" s="637" t="s">
        <v>491</v>
      </c>
      <c r="B164" s="615">
        <v>4.9406564584124654E-324</v>
      </c>
      <c r="C164" s="615">
        <v>4.9406564584124654E-324</v>
      </c>
      <c r="D164" s="616">
        <v>0</v>
      </c>
      <c r="E164" s="617">
        <v>1</v>
      </c>
      <c r="F164" s="615">
        <v>4.9406564584124654E-324</v>
      </c>
      <c r="G164" s="616">
        <v>0</v>
      </c>
      <c r="H164" s="618">
        <v>4.9406564584124654E-324</v>
      </c>
      <c r="I164" s="615">
        <v>15.422000000000001</v>
      </c>
      <c r="J164" s="616">
        <v>15.422000000000001</v>
      </c>
      <c r="K164" s="626" t="s">
        <v>341</v>
      </c>
    </row>
    <row r="165" spans="1:11" ht="14.4" customHeight="1" thickBot="1" x14ac:dyDescent="0.35">
      <c r="A165" s="636" t="s">
        <v>492</v>
      </c>
      <c r="B165" s="620">
        <v>4.9406564584124654E-324</v>
      </c>
      <c r="C165" s="620">
        <v>4.9406564584124654E-324</v>
      </c>
      <c r="D165" s="621">
        <v>0</v>
      </c>
      <c r="E165" s="627">
        <v>1</v>
      </c>
      <c r="F165" s="620">
        <v>4.9406564584124654E-324</v>
      </c>
      <c r="G165" s="621">
        <v>0</v>
      </c>
      <c r="H165" s="623">
        <v>4.9406564584124654E-324</v>
      </c>
      <c r="I165" s="620">
        <v>7.0179999999999998</v>
      </c>
      <c r="J165" s="621">
        <v>7.0179999999999998</v>
      </c>
      <c r="K165" s="624" t="s">
        <v>341</v>
      </c>
    </row>
    <row r="166" spans="1:11" ht="14.4" customHeight="1" thickBot="1" x14ac:dyDescent="0.35">
      <c r="A166" s="637" t="s">
        <v>493</v>
      </c>
      <c r="B166" s="615">
        <v>4.9406564584124654E-324</v>
      </c>
      <c r="C166" s="615">
        <v>4.9406564584124654E-324</v>
      </c>
      <c r="D166" s="616">
        <v>0</v>
      </c>
      <c r="E166" s="617">
        <v>1</v>
      </c>
      <c r="F166" s="615">
        <v>4.9406564584124654E-324</v>
      </c>
      <c r="G166" s="616">
        <v>0</v>
      </c>
      <c r="H166" s="618">
        <v>4.9406564584124654E-324</v>
      </c>
      <c r="I166" s="615">
        <v>7.0179999999999998</v>
      </c>
      <c r="J166" s="616">
        <v>7.0179999999999998</v>
      </c>
      <c r="K166" s="626" t="s">
        <v>341</v>
      </c>
    </row>
    <row r="167" spans="1:11" ht="14.4" customHeight="1" thickBot="1" x14ac:dyDescent="0.35">
      <c r="A167" s="636" t="s">
        <v>494</v>
      </c>
      <c r="B167" s="620">
        <v>0</v>
      </c>
      <c r="C167" s="620">
        <v>101.597400000001</v>
      </c>
      <c r="D167" s="621">
        <v>101.597400000001</v>
      </c>
      <c r="E167" s="622" t="s">
        <v>335</v>
      </c>
      <c r="F167" s="620">
        <v>0</v>
      </c>
      <c r="G167" s="621">
        <v>0</v>
      </c>
      <c r="H167" s="623">
        <v>4.9406564584124654E-324</v>
      </c>
      <c r="I167" s="620">
        <v>5.434722104253712E-323</v>
      </c>
      <c r="J167" s="621">
        <v>5.434722104253712E-323</v>
      </c>
      <c r="K167" s="624" t="s">
        <v>335</v>
      </c>
    </row>
    <row r="168" spans="1:11" ht="14.4" customHeight="1" thickBot="1" x14ac:dyDescent="0.35">
      <c r="A168" s="637" t="s">
        <v>495</v>
      </c>
      <c r="B168" s="615">
        <v>0</v>
      </c>
      <c r="C168" s="615">
        <v>101.597400000001</v>
      </c>
      <c r="D168" s="616">
        <v>101.597400000001</v>
      </c>
      <c r="E168" s="625" t="s">
        <v>335</v>
      </c>
      <c r="F168" s="615">
        <v>0</v>
      </c>
      <c r="G168" s="616">
        <v>0</v>
      </c>
      <c r="H168" s="618">
        <v>4.9406564584124654E-324</v>
      </c>
      <c r="I168" s="615">
        <v>5.434722104253712E-323</v>
      </c>
      <c r="J168" s="616">
        <v>5.434722104253712E-323</v>
      </c>
      <c r="K168" s="626" t="s">
        <v>335</v>
      </c>
    </row>
    <row r="169" spans="1:11" ht="14.4" customHeight="1" thickBot="1" x14ac:dyDescent="0.35">
      <c r="A169" s="636" t="s">
        <v>496</v>
      </c>
      <c r="B169" s="620">
        <v>4.9406564584124654E-324</v>
      </c>
      <c r="C169" s="620">
        <v>4.9406564584124654E-324</v>
      </c>
      <c r="D169" s="621">
        <v>0</v>
      </c>
      <c r="E169" s="627">
        <v>1</v>
      </c>
      <c r="F169" s="620">
        <v>4.9406564584124654E-324</v>
      </c>
      <c r="G169" s="621">
        <v>0</v>
      </c>
      <c r="H169" s="623">
        <v>4.9406564584124654E-324</v>
      </c>
      <c r="I169" s="620">
        <v>199.5189</v>
      </c>
      <c r="J169" s="621">
        <v>199.5189</v>
      </c>
      <c r="K169" s="624" t="s">
        <v>341</v>
      </c>
    </row>
    <row r="170" spans="1:11" ht="14.4" customHeight="1" thickBot="1" x14ac:dyDescent="0.35">
      <c r="A170" s="637" t="s">
        <v>497</v>
      </c>
      <c r="B170" s="615">
        <v>4.9406564584124654E-324</v>
      </c>
      <c r="C170" s="615">
        <v>4.9406564584124654E-324</v>
      </c>
      <c r="D170" s="616">
        <v>0</v>
      </c>
      <c r="E170" s="617">
        <v>1</v>
      </c>
      <c r="F170" s="615">
        <v>4.9406564584124654E-324</v>
      </c>
      <c r="G170" s="616">
        <v>0</v>
      </c>
      <c r="H170" s="618">
        <v>4.9406564584124654E-324</v>
      </c>
      <c r="I170" s="615">
        <v>199.5189</v>
      </c>
      <c r="J170" s="616">
        <v>199.5189</v>
      </c>
      <c r="K170" s="626" t="s">
        <v>341</v>
      </c>
    </row>
    <row r="171" spans="1:11" ht="14.4" customHeight="1" thickBot="1" x14ac:dyDescent="0.35">
      <c r="A171" s="633" t="s">
        <v>498</v>
      </c>
      <c r="B171" s="615">
        <v>29652.0239648485</v>
      </c>
      <c r="C171" s="615">
        <v>28009.49252</v>
      </c>
      <c r="D171" s="616">
        <v>-1642.5314448485501</v>
      </c>
      <c r="E171" s="617">
        <v>0.94460643068399996</v>
      </c>
      <c r="F171" s="615">
        <v>27635.740687944301</v>
      </c>
      <c r="G171" s="616">
        <v>25332.762297282301</v>
      </c>
      <c r="H171" s="618">
        <v>2604.5134800000001</v>
      </c>
      <c r="I171" s="615">
        <v>26086.90868</v>
      </c>
      <c r="J171" s="616">
        <v>754.146382717699</v>
      </c>
      <c r="K171" s="619">
        <v>0.94395547325999996</v>
      </c>
    </row>
    <row r="172" spans="1:11" ht="14.4" customHeight="1" thickBot="1" x14ac:dyDescent="0.35">
      <c r="A172" s="634" t="s">
        <v>499</v>
      </c>
      <c r="B172" s="615">
        <v>27885.352945256502</v>
      </c>
      <c r="C172" s="615">
        <v>26412.723409999999</v>
      </c>
      <c r="D172" s="616">
        <v>-1472.6295352565501</v>
      </c>
      <c r="E172" s="617">
        <v>0.94718985489800001</v>
      </c>
      <c r="F172" s="615">
        <v>26622.040180888602</v>
      </c>
      <c r="G172" s="616">
        <v>24403.536832481201</v>
      </c>
      <c r="H172" s="618">
        <v>2604.5134800000001</v>
      </c>
      <c r="I172" s="615">
        <v>26086.393820000001</v>
      </c>
      <c r="J172" s="616">
        <v>1682.85698751877</v>
      </c>
      <c r="K172" s="619">
        <v>0.97987959009699999</v>
      </c>
    </row>
    <row r="173" spans="1:11" ht="14.4" customHeight="1" thickBot="1" x14ac:dyDescent="0.35">
      <c r="A173" s="635" t="s">
        <v>500</v>
      </c>
      <c r="B173" s="615">
        <v>27885.352945256502</v>
      </c>
      <c r="C173" s="615">
        <v>26412.723409999999</v>
      </c>
      <c r="D173" s="616">
        <v>-1472.6295352565501</v>
      </c>
      <c r="E173" s="617">
        <v>0.94718985489800001</v>
      </c>
      <c r="F173" s="615">
        <v>26622.040180888602</v>
      </c>
      <c r="G173" s="616">
        <v>24403.536832481201</v>
      </c>
      <c r="H173" s="618">
        <v>2604.5134800000001</v>
      </c>
      <c r="I173" s="615">
        <v>26086.393820000001</v>
      </c>
      <c r="J173" s="616">
        <v>1682.85698751877</v>
      </c>
      <c r="K173" s="619">
        <v>0.97987959009699999</v>
      </c>
    </row>
    <row r="174" spans="1:11" ht="14.4" customHeight="1" thickBot="1" x14ac:dyDescent="0.35">
      <c r="A174" s="636" t="s">
        <v>501</v>
      </c>
      <c r="B174" s="620">
        <v>1627.46797864411</v>
      </c>
      <c r="C174" s="620">
        <v>1726.2323200000001</v>
      </c>
      <c r="D174" s="621">
        <v>98.764341355889997</v>
      </c>
      <c r="E174" s="627">
        <v>1.060685889155</v>
      </c>
      <c r="F174" s="620">
        <v>1599.1040600792301</v>
      </c>
      <c r="G174" s="621">
        <v>1465.84538840596</v>
      </c>
      <c r="H174" s="623">
        <v>123.40057</v>
      </c>
      <c r="I174" s="620">
        <v>1577.2122400000001</v>
      </c>
      <c r="J174" s="621">
        <v>111.36685159403901</v>
      </c>
      <c r="K174" s="628">
        <v>0.98630994653399995</v>
      </c>
    </row>
    <row r="175" spans="1:11" ht="14.4" customHeight="1" thickBot="1" x14ac:dyDescent="0.35">
      <c r="A175" s="637" t="s">
        <v>502</v>
      </c>
      <c r="B175" s="615">
        <v>14.478243376696</v>
      </c>
      <c r="C175" s="615">
        <v>7.2888900000000003</v>
      </c>
      <c r="D175" s="616">
        <v>-7.1893533766960003</v>
      </c>
      <c r="E175" s="617">
        <v>0.50343745510799998</v>
      </c>
      <c r="F175" s="615">
        <v>6.6982549936620002</v>
      </c>
      <c r="G175" s="616">
        <v>6.1400670775239998</v>
      </c>
      <c r="H175" s="618">
        <v>0.69416999999999995</v>
      </c>
      <c r="I175" s="615">
        <v>7.7433399999999999</v>
      </c>
      <c r="J175" s="616">
        <v>1.603272922475</v>
      </c>
      <c r="K175" s="619">
        <v>1.1560234728779999</v>
      </c>
    </row>
    <row r="176" spans="1:11" ht="14.4" customHeight="1" thickBot="1" x14ac:dyDescent="0.35">
      <c r="A176" s="637" t="s">
        <v>503</v>
      </c>
      <c r="B176" s="615">
        <v>5.8913171184469997</v>
      </c>
      <c r="C176" s="615">
        <v>3.8319999999999999</v>
      </c>
      <c r="D176" s="616">
        <v>-2.0593171184469998</v>
      </c>
      <c r="E176" s="617">
        <v>0.65044877451899996</v>
      </c>
      <c r="F176" s="615">
        <v>3.8269504612269998</v>
      </c>
      <c r="G176" s="616">
        <v>3.5080379227909999</v>
      </c>
      <c r="H176" s="618">
        <v>0.23400000000000001</v>
      </c>
      <c r="I176" s="615">
        <v>3.4502000000000002</v>
      </c>
      <c r="J176" s="616">
        <v>-5.7837922791000002E-2</v>
      </c>
      <c r="K176" s="619">
        <v>0.90155334775100004</v>
      </c>
    </row>
    <row r="177" spans="1:11" ht="14.4" customHeight="1" thickBot="1" x14ac:dyDescent="0.35">
      <c r="A177" s="637" t="s">
        <v>504</v>
      </c>
      <c r="B177" s="615">
        <v>83.602266541526006</v>
      </c>
      <c r="C177" s="615">
        <v>47.305750000000003</v>
      </c>
      <c r="D177" s="616">
        <v>-36.296516541526003</v>
      </c>
      <c r="E177" s="617">
        <v>0.56584291260200004</v>
      </c>
      <c r="F177" s="615">
        <v>44.117412325533003</v>
      </c>
      <c r="G177" s="616">
        <v>40.440961298405</v>
      </c>
      <c r="H177" s="618">
        <v>3.4784000000000002</v>
      </c>
      <c r="I177" s="615">
        <v>46.610199999999999</v>
      </c>
      <c r="J177" s="616">
        <v>6.1692387015939998</v>
      </c>
      <c r="K177" s="619">
        <v>1.056503487921</v>
      </c>
    </row>
    <row r="178" spans="1:11" ht="14.4" customHeight="1" thickBot="1" x14ac:dyDescent="0.35">
      <c r="A178" s="637" t="s">
        <v>505</v>
      </c>
      <c r="B178" s="615">
        <v>38.981820037616998</v>
      </c>
      <c r="C178" s="615">
        <v>66.626090000000005</v>
      </c>
      <c r="D178" s="616">
        <v>27.644269962382001</v>
      </c>
      <c r="E178" s="617">
        <v>1.709158010983</v>
      </c>
      <c r="F178" s="615">
        <v>74.125165292117003</v>
      </c>
      <c r="G178" s="616">
        <v>67.948068184440004</v>
      </c>
      <c r="H178" s="618">
        <v>3.9049999999999998</v>
      </c>
      <c r="I178" s="615">
        <v>65.173500000000004</v>
      </c>
      <c r="J178" s="616">
        <v>-2.7745681844400001</v>
      </c>
      <c r="K178" s="619">
        <v>0.87923581341299994</v>
      </c>
    </row>
    <row r="179" spans="1:11" ht="14.4" customHeight="1" thickBot="1" x14ac:dyDescent="0.35">
      <c r="A179" s="637" t="s">
        <v>506</v>
      </c>
      <c r="B179" s="615">
        <v>1484.5143315698199</v>
      </c>
      <c r="C179" s="615">
        <v>1601.17959</v>
      </c>
      <c r="D179" s="616">
        <v>116.66525843017899</v>
      </c>
      <c r="E179" s="617">
        <v>1.0785881658050001</v>
      </c>
      <c r="F179" s="615">
        <v>1470.3362770066899</v>
      </c>
      <c r="G179" s="616">
        <v>1347.8082539228001</v>
      </c>
      <c r="H179" s="618">
        <v>115.089</v>
      </c>
      <c r="I179" s="615">
        <v>1454.2349999999999</v>
      </c>
      <c r="J179" s="616">
        <v>106.42674607720301</v>
      </c>
      <c r="K179" s="619">
        <v>0.98904925542599997</v>
      </c>
    </row>
    <row r="180" spans="1:11" ht="14.4" customHeight="1" thickBot="1" x14ac:dyDescent="0.35">
      <c r="A180" s="636" t="s">
        <v>507</v>
      </c>
      <c r="B180" s="620">
        <v>6638.0011234014</v>
      </c>
      <c r="C180" s="620">
        <v>6913.09609</v>
      </c>
      <c r="D180" s="621">
        <v>275.09496659860099</v>
      </c>
      <c r="E180" s="627">
        <v>1.0414424405</v>
      </c>
      <c r="F180" s="620">
        <v>6606</v>
      </c>
      <c r="G180" s="621">
        <v>6055.5</v>
      </c>
      <c r="H180" s="623">
        <v>560.61401000000001</v>
      </c>
      <c r="I180" s="620">
        <v>6273.6362200000003</v>
      </c>
      <c r="J180" s="621">
        <v>218.136220000002</v>
      </c>
      <c r="K180" s="628">
        <v>0.94968759006900005</v>
      </c>
    </row>
    <row r="181" spans="1:11" ht="14.4" customHeight="1" thickBot="1" x14ac:dyDescent="0.35">
      <c r="A181" s="637" t="s">
        <v>508</v>
      </c>
      <c r="B181" s="615">
        <v>1609.0000435382001</v>
      </c>
      <c r="C181" s="615">
        <v>1734.5730000000001</v>
      </c>
      <c r="D181" s="616">
        <v>125.572956461798</v>
      </c>
      <c r="E181" s="617">
        <v>1.0780440976150001</v>
      </c>
      <c r="F181" s="615">
        <v>1752</v>
      </c>
      <c r="G181" s="616">
        <v>1606</v>
      </c>
      <c r="H181" s="618">
        <v>143.35300000000001</v>
      </c>
      <c r="I181" s="615">
        <v>1643.5909999999999</v>
      </c>
      <c r="J181" s="616">
        <v>37.591000000000001</v>
      </c>
      <c r="K181" s="619">
        <v>0.93812271689399995</v>
      </c>
    </row>
    <row r="182" spans="1:11" ht="14.4" customHeight="1" thickBot="1" x14ac:dyDescent="0.35">
      <c r="A182" s="637" t="s">
        <v>509</v>
      </c>
      <c r="B182" s="615">
        <v>4952.0001339970004</v>
      </c>
      <c r="C182" s="615">
        <v>5152.4722000000002</v>
      </c>
      <c r="D182" s="616">
        <v>200.47206600300001</v>
      </c>
      <c r="E182" s="617">
        <v>1.040483049389</v>
      </c>
      <c r="F182" s="615">
        <v>4854</v>
      </c>
      <c r="G182" s="616">
        <v>4449.5</v>
      </c>
      <c r="H182" s="618">
        <v>416.8306</v>
      </c>
      <c r="I182" s="615">
        <v>4618.6776</v>
      </c>
      <c r="J182" s="616">
        <v>169.177600000003</v>
      </c>
      <c r="K182" s="619">
        <v>0.95151990111200002</v>
      </c>
    </row>
    <row r="183" spans="1:11" ht="14.4" customHeight="1" thickBot="1" x14ac:dyDescent="0.35">
      <c r="A183" s="637" t="s">
        <v>510</v>
      </c>
      <c r="B183" s="615">
        <v>68.000948469904003</v>
      </c>
      <c r="C183" s="615">
        <v>19.407889999999998</v>
      </c>
      <c r="D183" s="616">
        <v>-48.593058469904001</v>
      </c>
      <c r="E183" s="617">
        <v>0.28540616618800002</v>
      </c>
      <c r="F183" s="615">
        <v>0</v>
      </c>
      <c r="G183" s="616">
        <v>0</v>
      </c>
      <c r="H183" s="618">
        <v>0.20541000000000001</v>
      </c>
      <c r="I183" s="615">
        <v>7.4676200000000001</v>
      </c>
      <c r="J183" s="616">
        <v>7.4676200000000001</v>
      </c>
      <c r="K183" s="626" t="s">
        <v>335</v>
      </c>
    </row>
    <row r="184" spans="1:11" ht="14.4" customHeight="1" thickBot="1" x14ac:dyDescent="0.35">
      <c r="A184" s="637" t="s">
        <v>511</v>
      </c>
      <c r="B184" s="615">
        <v>8.9999973962910005</v>
      </c>
      <c r="C184" s="615">
        <v>6.6429999999999998</v>
      </c>
      <c r="D184" s="616">
        <v>-2.3569973962909998</v>
      </c>
      <c r="E184" s="617">
        <v>0.73811132464700002</v>
      </c>
      <c r="F184" s="615">
        <v>0</v>
      </c>
      <c r="G184" s="616">
        <v>0</v>
      </c>
      <c r="H184" s="618">
        <v>0.22500000000000001</v>
      </c>
      <c r="I184" s="615">
        <v>3.9</v>
      </c>
      <c r="J184" s="616">
        <v>3.9</v>
      </c>
      <c r="K184" s="626" t="s">
        <v>335</v>
      </c>
    </row>
    <row r="185" spans="1:11" ht="14.4" customHeight="1" thickBot="1" x14ac:dyDescent="0.35">
      <c r="A185" s="636" t="s">
        <v>512</v>
      </c>
      <c r="B185" s="620">
        <v>10455.8838736629</v>
      </c>
      <c r="C185" s="620">
        <v>10389.43585</v>
      </c>
      <c r="D185" s="621">
        <v>-66.448023662889</v>
      </c>
      <c r="E185" s="627">
        <v>0.99364491567900004</v>
      </c>
      <c r="F185" s="620">
        <v>9564.9361208093906</v>
      </c>
      <c r="G185" s="621">
        <v>8767.8581107419395</v>
      </c>
      <c r="H185" s="623">
        <v>947.59130000000005</v>
      </c>
      <c r="I185" s="620">
        <v>10202.76368</v>
      </c>
      <c r="J185" s="621">
        <v>1434.90556925806</v>
      </c>
      <c r="K185" s="628">
        <v>1.066683932975</v>
      </c>
    </row>
    <row r="186" spans="1:11" ht="14.4" customHeight="1" thickBot="1" x14ac:dyDescent="0.35">
      <c r="A186" s="637" t="s">
        <v>513</v>
      </c>
      <c r="B186" s="615">
        <v>3663.87605513168</v>
      </c>
      <c r="C186" s="615">
        <v>3155.855</v>
      </c>
      <c r="D186" s="616">
        <v>-508.02105513168402</v>
      </c>
      <c r="E186" s="617">
        <v>0.86134327485700002</v>
      </c>
      <c r="F186" s="615">
        <v>2700.9819615584101</v>
      </c>
      <c r="G186" s="616">
        <v>2475.9001314285401</v>
      </c>
      <c r="H186" s="618">
        <v>282.291</v>
      </c>
      <c r="I186" s="615">
        <v>3190.46218</v>
      </c>
      <c r="J186" s="616">
        <v>714.56204857146099</v>
      </c>
      <c r="K186" s="619">
        <v>1.181223060874</v>
      </c>
    </row>
    <row r="187" spans="1:11" ht="14.4" customHeight="1" thickBot="1" x14ac:dyDescent="0.35">
      <c r="A187" s="637" t="s">
        <v>514</v>
      </c>
      <c r="B187" s="615">
        <v>6753.0001016913302</v>
      </c>
      <c r="C187" s="615">
        <v>7233.5808500000003</v>
      </c>
      <c r="D187" s="616">
        <v>480.58074830867201</v>
      </c>
      <c r="E187" s="617">
        <v>1.071165517706</v>
      </c>
      <c r="F187" s="615">
        <v>6863.9541592509904</v>
      </c>
      <c r="G187" s="616">
        <v>6291.9579793133998</v>
      </c>
      <c r="H187" s="618">
        <v>665.30029999999999</v>
      </c>
      <c r="I187" s="615">
        <v>7012.3014999999996</v>
      </c>
      <c r="J187" s="616">
        <v>720.34352068659598</v>
      </c>
      <c r="K187" s="619">
        <v>1.0216125191550001</v>
      </c>
    </row>
    <row r="188" spans="1:11" ht="14.4" customHeight="1" thickBot="1" x14ac:dyDescent="0.35">
      <c r="A188" s="636" t="s">
        <v>515</v>
      </c>
      <c r="B188" s="620">
        <v>4.9406564584124654E-324</v>
      </c>
      <c r="C188" s="620">
        <v>-3.6690800000000001</v>
      </c>
      <c r="D188" s="621">
        <v>-3.6690800000000001</v>
      </c>
      <c r="E188" s="622" t="s">
        <v>341</v>
      </c>
      <c r="F188" s="620">
        <v>0</v>
      </c>
      <c r="G188" s="621">
        <v>0</v>
      </c>
      <c r="H188" s="623">
        <v>4.9406564584124654E-324</v>
      </c>
      <c r="I188" s="620">
        <v>5.434722104253712E-323</v>
      </c>
      <c r="J188" s="621">
        <v>5.434722104253712E-323</v>
      </c>
      <c r="K188" s="624" t="s">
        <v>335</v>
      </c>
    </row>
    <row r="189" spans="1:11" ht="14.4" customHeight="1" thickBot="1" x14ac:dyDescent="0.35">
      <c r="A189" s="637" t="s">
        <v>516</v>
      </c>
      <c r="B189" s="615">
        <v>4.9406564584124654E-324</v>
      </c>
      <c r="C189" s="615">
        <v>-3.4988899999999998</v>
      </c>
      <c r="D189" s="616">
        <v>-3.4988899999999998</v>
      </c>
      <c r="E189" s="625" t="s">
        <v>341</v>
      </c>
      <c r="F189" s="615">
        <v>0</v>
      </c>
      <c r="G189" s="616">
        <v>0</v>
      </c>
      <c r="H189" s="618">
        <v>4.9406564584124654E-324</v>
      </c>
      <c r="I189" s="615">
        <v>5.434722104253712E-323</v>
      </c>
      <c r="J189" s="616">
        <v>5.434722104253712E-323</v>
      </c>
      <c r="K189" s="626" t="s">
        <v>335</v>
      </c>
    </row>
    <row r="190" spans="1:11" ht="14.4" customHeight="1" thickBot="1" x14ac:dyDescent="0.35">
      <c r="A190" s="637" t="s">
        <v>517</v>
      </c>
      <c r="B190" s="615">
        <v>4.9406564584124654E-324</v>
      </c>
      <c r="C190" s="615">
        <v>-0.17019000000000001</v>
      </c>
      <c r="D190" s="616">
        <v>-0.17019000000000001</v>
      </c>
      <c r="E190" s="625" t="s">
        <v>341</v>
      </c>
      <c r="F190" s="615">
        <v>0</v>
      </c>
      <c r="G190" s="616">
        <v>0</v>
      </c>
      <c r="H190" s="618">
        <v>4.9406564584124654E-324</v>
      </c>
      <c r="I190" s="615">
        <v>5.434722104253712E-323</v>
      </c>
      <c r="J190" s="616">
        <v>5.434722104253712E-323</v>
      </c>
      <c r="K190" s="626" t="s">
        <v>335</v>
      </c>
    </row>
    <row r="191" spans="1:11" ht="14.4" customHeight="1" thickBot="1" x14ac:dyDescent="0.35">
      <c r="A191" s="636" t="s">
        <v>518</v>
      </c>
      <c r="B191" s="620">
        <v>9163.9999695481492</v>
      </c>
      <c r="C191" s="620">
        <v>6936.2625200000002</v>
      </c>
      <c r="D191" s="621">
        <v>-2227.7374495481499</v>
      </c>
      <c r="E191" s="627">
        <v>0.75690337658700002</v>
      </c>
      <c r="F191" s="620">
        <v>8852</v>
      </c>
      <c r="G191" s="621">
        <v>8114.3333333333403</v>
      </c>
      <c r="H191" s="623">
        <v>819.59866</v>
      </c>
      <c r="I191" s="620">
        <v>7589.8799200000003</v>
      </c>
      <c r="J191" s="621">
        <v>-524.45341333333704</v>
      </c>
      <c r="K191" s="628">
        <v>0.85741978309900002</v>
      </c>
    </row>
    <row r="192" spans="1:11" ht="14.4" customHeight="1" thickBot="1" x14ac:dyDescent="0.35">
      <c r="A192" s="637" t="s">
        <v>519</v>
      </c>
      <c r="B192" s="615">
        <v>4518.9999863763296</v>
      </c>
      <c r="C192" s="615">
        <v>3655.1334900000002</v>
      </c>
      <c r="D192" s="616">
        <v>-863.86649637633195</v>
      </c>
      <c r="E192" s="617">
        <v>0.80883680040200001</v>
      </c>
      <c r="F192" s="615">
        <v>4827</v>
      </c>
      <c r="G192" s="616">
        <v>4424.75</v>
      </c>
      <c r="H192" s="618">
        <v>325.18293999999997</v>
      </c>
      <c r="I192" s="615">
        <v>3442.9540400000001</v>
      </c>
      <c r="J192" s="616">
        <v>-981.79596000000299</v>
      </c>
      <c r="K192" s="619">
        <v>0.71326994820699996</v>
      </c>
    </row>
    <row r="193" spans="1:11" ht="14.4" customHeight="1" thickBot="1" x14ac:dyDescent="0.35">
      <c r="A193" s="637" t="s">
        <v>520</v>
      </c>
      <c r="B193" s="615">
        <v>4644.9999831718196</v>
      </c>
      <c r="C193" s="615">
        <v>3281.1290300000001</v>
      </c>
      <c r="D193" s="616">
        <v>-1363.87095317182</v>
      </c>
      <c r="E193" s="617">
        <v>0.70637869577699997</v>
      </c>
      <c r="F193" s="615">
        <v>4025</v>
      </c>
      <c r="G193" s="616">
        <v>3689.5833333333298</v>
      </c>
      <c r="H193" s="618">
        <v>494.41572000000002</v>
      </c>
      <c r="I193" s="615">
        <v>4146.9258799999998</v>
      </c>
      <c r="J193" s="616">
        <v>457.34254666666601</v>
      </c>
      <c r="K193" s="619">
        <v>1.0302921440990001</v>
      </c>
    </row>
    <row r="194" spans="1:11" ht="14.4" customHeight="1" thickBot="1" x14ac:dyDescent="0.35">
      <c r="A194" s="636" t="s">
        <v>521</v>
      </c>
      <c r="B194" s="620">
        <v>0</v>
      </c>
      <c r="C194" s="620">
        <v>451.36570999999998</v>
      </c>
      <c r="D194" s="621">
        <v>451.36570999999998</v>
      </c>
      <c r="E194" s="622" t="s">
        <v>335</v>
      </c>
      <c r="F194" s="620">
        <v>0</v>
      </c>
      <c r="G194" s="621">
        <v>0</v>
      </c>
      <c r="H194" s="623">
        <v>153.30894000000001</v>
      </c>
      <c r="I194" s="620">
        <v>442.90176000000002</v>
      </c>
      <c r="J194" s="621">
        <v>442.90176000000002</v>
      </c>
      <c r="K194" s="624" t="s">
        <v>335</v>
      </c>
    </row>
    <row r="195" spans="1:11" ht="14.4" customHeight="1" thickBot="1" x14ac:dyDescent="0.35">
      <c r="A195" s="637" t="s">
        <v>522</v>
      </c>
      <c r="B195" s="615">
        <v>4.9406564584124654E-324</v>
      </c>
      <c r="C195" s="615">
        <v>321.51245999999998</v>
      </c>
      <c r="D195" s="616">
        <v>321.51245999999998</v>
      </c>
      <c r="E195" s="625" t="s">
        <v>341</v>
      </c>
      <c r="F195" s="615">
        <v>0</v>
      </c>
      <c r="G195" s="616">
        <v>0</v>
      </c>
      <c r="H195" s="618">
        <v>4.9406564584124654E-324</v>
      </c>
      <c r="I195" s="615">
        <v>28.44866</v>
      </c>
      <c r="J195" s="616">
        <v>28.44866</v>
      </c>
      <c r="K195" s="626" t="s">
        <v>335</v>
      </c>
    </row>
    <row r="196" spans="1:11" ht="14.4" customHeight="1" thickBot="1" x14ac:dyDescent="0.35">
      <c r="A196" s="637" t="s">
        <v>523</v>
      </c>
      <c r="B196" s="615">
        <v>0</v>
      </c>
      <c r="C196" s="615">
        <v>129.85325</v>
      </c>
      <c r="D196" s="616">
        <v>129.85325</v>
      </c>
      <c r="E196" s="625" t="s">
        <v>335</v>
      </c>
      <c r="F196" s="615">
        <v>0</v>
      </c>
      <c r="G196" s="616">
        <v>0</v>
      </c>
      <c r="H196" s="618">
        <v>153.30894000000001</v>
      </c>
      <c r="I196" s="615">
        <v>414.45310000000001</v>
      </c>
      <c r="J196" s="616">
        <v>414.45310000000001</v>
      </c>
      <c r="K196" s="626" t="s">
        <v>335</v>
      </c>
    </row>
    <row r="197" spans="1:11" ht="14.4" customHeight="1" thickBot="1" x14ac:dyDescent="0.35">
      <c r="A197" s="634" t="s">
        <v>524</v>
      </c>
      <c r="B197" s="615">
        <v>1766.67101959201</v>
      </c>
      <c r="C197" s="615">
        <v>1596.76911</v>
      </c>
      <c r="D197" s="616">
        <v>-169.90190959200501</v>
      </c>
      <c r="E197" s="617">
        <v>0.90382934473400001</v>
      </c>
      <c r="F197" s="615">
        <v>1013.7005070557</v>
      </c>
      <c r="G197" s="616">
        <v>929.22546480106098</v>
      </c>
      <c r="H197" s="618">
        <v>4.9406564584124654E-324</v>
      </c>
      <c r="I197" s="615">
        <v>0.51485999999999998</v>
      </c>
      <c r="J197" s="616">
        <v>-928.71060480106098</v>
      </c>
      <c r="K197" s="619">
        <v>5.0790149200000004E-4</v>
      </c>
    </row>
    <row r="198" spans="1:11" ht="14.4" customHeight="1" thickBot="1" x14ac:dyDescent="0.35">
      <c r="A198" s="635" t="s">
        <v>525</v>
      </c>
      <c r="B198" s="615">
        <v>753.37443934327803</v>
      </c>
      <c r="C198" s="615">
        <v>525.73446000000001</v>
      </c>
      <c r="D198" s="616">
        <v>-227.63997934327799</v>
      </c>
      <c r="E198" s="617">
        <v>0.69783952380699998</v>
      </c>
      <c r="F198" s="615">
        <v>0</v>
      </c>
      <c r="G198" s="616">
        <v>0</v>
      </c>
      <c r="H198" s="618">
        <v>4.9406564584124654E-324</v>
      </c>
      <c r="I198" s="615">
        <v>5.434722104253712E-323</v>
      </c>
      <c r="J198" s="616">
        <v>5.434722104253712E-323</v>
      </c>
      <c r="K198" s="626" t="s">
        <v>335</v>
      </c>
    </row>
    <row r="199" spans="1:11" ht="14.4" customHeight="1" thickBot="1" x14ac:dyDescent="0.35">
      <c r="A199" s="636" t="s">
        <v>526</v>
      </c>
      <c r="B199" s="620">
        <v>753.37443934327803</v>
      </c>
      <c r="C199" s="620">
        <v>525.73446000000001</v>
      </c>
      <c r="D199" s="621">
        <v>-227.63997934327799</v>
      </c>
      <c r="E199" s="627">
        <v>0.69783952380699998</v>
      </c>
      <c r="F199" s="620">
        <v>0</v>
      </c>
      <c r="G199" s="621">
        <v>0</v>
      </c>
      <c r="H199" s="623">
        <v>4.9406564584124654E-324</v>
      </c>
      <c r="I199" s="620">
        <v>5.434722104253712E-323</v>
      </c>
      <c r="J199" s="621">
        <v>5.434722104253712E-323</v>
      </c>
      <c r="K199" s="624" t="s">
        <v>335</v>
      </c>
    </row>
    <row r="200" spans="1:11" ht="14.4" customHeight="1" thickBot="1" x14ac:dyDescent="0.35">
      <c r="A200" s="637" t="s">
        <v>527</v>
      </c>
      <c r="B200" s="615">
        <v>0</v>
      </c>
      <c r="C200" s="615">
        <v>159.83329000000001</v>
      </c>
      <c r="D200" s="616">
        <v>159.83329000000001</v>
      </c>
      <c r="E200" s="625" t="s">
        <v>335</v>
      </c>
      <c r="F200" s="615">
        <v>0</v>
      </c>
      <c r="G200" s="616">
        <v>0</v>
      </c>
      <c r="H200" s="618">
        <v>4.9406564584124654E-324</v>
      </c>
      <c r="I200" s="615">
        <v>5.434722104253712E-323</v>
      </c>
      <c r="J200" s="616">
        <v>5.434722104253712E-323</v>
      </c>
      <c r="K200" s="626" t="s">
        <v>335</v>
      </c>
    </row>
    <row r="201" spans="1:11" ht="14.4" customHeight="1" thickBot="1" x14ac:dyDescent="0.35">
      <c r="A201" s="637" t="s">
        <v>528</v>
      </c>
      <c r="B201" s="615">
        <v>0</v>
      </c>
      <c r="C201" s="615">
        <v>23.97494</v>
      </c>
      <c r="D201" s="616">
        <v>23.97494</v>
      </c>
      <c r="E201" s="625" t="s">
        <v>335</v>
      </c>
      <c r="F201" s="615">
        <v>0</v>
      </c>
      <c r="G201" s="616">
        <v>0</v>
      </c>
      <c r="H201" s="618">
        <v>4.9406564584124654E-324</v>
      </c>
      <c r="I201" s="615">
        <v>5.434722104253712E-323</v>
      </c>
      <c r="J201" s="616">
        <v>5.434722104253712E-323</v>
      </c>
      <c r="K201" s="626" t="s">
        <v>335</v>
      </c>
    </row>
    <row r="202" spans="1:11" ht="14.4" customHeight="1" thickBot="1" x14ac:dyDescent="0.35">
      <c r="A202" s="637" t="s">
        <v>529</v>
      </c>
      <c r="B202" s="615">
        <v>0</v>
      </c>
      <c r="C202" s="615">
        <v>156.84616</v>
      </c>
      <c r="D202" s="616">
        <v>156.84616</v>
      </c>
      <c r="E202" s="625" t="s">
        <v>335</v>
      </c>
      <c r="F202" s="615">
        <v>0</v>
      </c>
      <c r="G202" s="616">
        <v>0</v>
      </c>
      <c r="H202" s="618">
        <v>4.9406564584124654E-324</v>
      </c>
      <c r="I202" s="615">
        <v>5.434722104253712E-323</v>
      </c>
      <c r="J202" s="616">
        <v>5.434722104253712E-323</v>
      </c>
      <c r="K202" s="626" t="s">
        <v>335</v>
      </c>
    </row>
    <row r="203" spans="1:11" ht="14.4" customHeight="1" thickBot="1" x14ac:dyDescent="0.35">
      <c r="A203" s="637" t="s">
        <v>530</v>
      </c>
      <c r="B203" s="615">
        <v>0</v>
      </c>
      <c r="C203" s="615">
        <v>185.08007000000001</v>
      </c>
      <c r="D203" s="616">
        <v>185.08007000000001</v>
      </c>
      <c r="E203" s="625" t="s">
        <v>335</v>
      </c>
      <c r="F203" s="615">
        <v>0</v>
      </c>
      <c r="G203" s="616">
        <v>0</v>
      </c>
      <c r="H203" s="618">
        <v>4.9406564584124654E-324</v>
      </c>
      <c r="I203" s="615">
        <v>5.434722104253712E-323</v>
      </c>
      <c r="J203" s="616">
        <v>5.434722104253712E-323</v>
      </c>
      <c r="K203" s="626" t="s">
        <v>335</v>
      </c>
    </row>
    <row r="204" spans="1:11" ht="14.4" customHeight="1" thickBot="1" x14ac:dyDescent="0.35">
      <c r="A204" s="640" t="s">
        <v>531</v>
      </c>
      <c r="B204" s="620">
        <v>1013.29658024873</v>
      </c>
      <c r="C204" s="620">
        <v>1071.0346500000001</v>
      </c>
      <c r="D204" s="621">
        <v>57.738069751272</v>
      </c>
      <c r="E204" s="627">
        <v>1.0569804249579999</v>
      </c>
      <c r="F204" s="620">
        <v>1013.7005070557</v>
      </c>
      <c r="G204" s="621">
        <v>929.22546480106098</v>
      </c>
      <c r="H204" s="623">
        <v>4.9406564584124654E-324</v>
      </c>
      <c r="I204" s="620">
        <v>0.51485999999999998</v>
      </c>
      <c r="J204" s="621">
        <v>-928.71060480106098</v>
      </c>
      <c r="K204" s="628">
        <v>5.0790149200000004E-4</v>
      </c>
    </row>
    <row r="205" spans="1:11" ht="14.4" customHeight="1" thickBot="1" x14ac:dyDescent="0.35">
      <c r="A205" s="636" t="s">
        <v>532</v>
      </c>
      <c r="B205" s="620">
        <v>4.9406564584124654E-324</v>
      </c>
      <c r="C205" s="620">
        <v>4.9406564584124654E-324</v>
      </c>
      <c r="D205" s="621">
        <v>0</v>
      </c>
      <c r="E205" s="627">
        <v>1</v>
      </c>
      <c r="F205" s="620">
        <v>4.9406564584124654E-324</v>
      </c>
      <c r="G205" s="621">
        <v>0</v>
      </c>
      <c r="H205" s="623">
        <v>4.9406564584124654E-324</v>
      </c>
      <c r="I205" s="620">
        <v>0.22500000000000001</v>
      </c>
      <c r="J205" s="621">
        <v>0.22500000000000001</v>
      </c>
      <c r="K205" s="624" t="s">
        <v>341</v>
      </c>
    </row>
    <row r="206" spans="1:11" ht="14.4" customHeight="1" thickBot="1" x14ac:dyDescent="0.35">
      <c r="A206" s="637" t="s">
        <v>533</v>
      </c>
      <c r="B206" s="615">
        <v>4.9406564584124654E-324</v>
      </c>
      <c r="C206" s="615">
        <v>4.9406564584124654E-324</v>
      </c>
      <c r="D206" s="616">
        <v>0</v>
      </c>
      <c r="E206" s="617">
        <v>1</v>
      </c>
      <c r="F206" s="615">
        <v>4.9406564584124654E-324</v>
      </c>
      <c r="G206" s="616">
        <v>0</v>
      </c>
      <c r="H206" s="618">
        <v>4.9406564584124654E-324</v>
      </c>
      <c r="I206" s="615">
        <v>0.22500000000000001</v>
      </c>
      <c r="J206" s="616">
        <v>0.22500000000000001</v>
      </c>
      <c r="K206" s="626" t="s">
        <v>341</v>
      </c>
    </row>
    <row r="207" spans="1:11" ht="14.4" customHeight="1" thickBot="1" x14ac:dyDescent="0.35">
      <c r="A207" s="636" t="s">
        <v>534</v>
      </c>
      <c r="B207" s="620">
        <v>0</v>
      </c>
      <c r="C207" s="620">
        <v>28.041499999999999</v>
      </c>
      <c r="D207" s="621">
        <v>28.041499999999999</v>
      </c>
      <c r="E207" s="622" t="s">
        <v>335</v>
      </c>
      <c r="F207" s="620">
        <v>0</v>
      </c>
      <c r="G207" s="621">
        <v>0</v>
      </c>
      <c r="H207" s="623">
        <v>4.9406564584124654E-324</v>
      </c>
      <c r="I207" s="620">
        <v>5.9999999999999995E-4</v>
      </c>
      <c r="J207" s="621">
        <v>5.9999999999999995E-4</v>
      </c>
      <c r="K207" s="624" t="s">
        <v>335</v>
      </c>
    </row>
    <row r="208" spans="1:11" ht="14.4" customHeight="1" thickBot="1" x14ac:dyDescent="0.35">
      <c r="A208" s="637" t="s">
        <v>535</v>
      </c>
      <c r="B208" s="615">
        <v>0</v>
      </c>
      <c r="C208" s="615">
        <v>-5.0000000000000001E-4</v>
      </c>
      <c r="D208" s="616">
        <v>-5.0000000000000001E-4</v>
      </c>
      <c r="E208" s="625" t="s">
        <v>335</v>
      </c>
      <c r="F208" s="615">
        <v>0</v>
      </c>
      <c r="G208" s="616">
        <v>0</v>
      </c>
      <c r="H208" s="618">
        <v>4.9406564584124654E-324</v>
      </c>
      <c r="I208" s="615">
        <v>5.9999999999999995E-4</v>
      </c>
      <c r="J208" s="616">
        <v>5.9999999999999995E-4</v>
      </c>
      <c r="K208" s="626" t="s">
        <v>335</v>
      </c>
    </row>
    <row r="209" spans="1:11" ht="14.4" customHeight="1" thickBot="1" x14ac:dyDescent="0.35">
      <c r="A209" s="637" t="s">
        <v>536</v>
      </c>
      <c r="B209" s="615">
        <v>4.9406564584124654E-324</v>
      </c>
      <c r="C209" s="615">
        <v>28.042000000000002</v>
      </c>
      <c r="D209" s="616">
        <v>28.042000000000002</v>
      </c>
      <c r="E209" s="625" t="s">
        <v>341</v>
      </c>
      <c r="F209" s="615">
        <v>0</v>
      </c>
      <c r="G209" s="616">
        <v>0</v>
      </c>
      <c r="H209" s="618">
        <v>4.9406564584124654E-324</v>
      </c>
      <c r="I209" s="615">
        <v>5.434722104253712E-323</v>
      </c>
      <c r="J209" s="616">
        <v>5.434722104253712E-323</v>
      </c>
      <c r="K209" s="626" t="s">
        <v>335</v>
      </c>
    </row>
    <row r="210" spans="1:11" ht="14.4" customHeight="1" thickBot="1" x14ac:dyDescent="0.35">
      <c r="A210" s="636" t="s">
        <v>537</v>
      </c>
      <c r="B210" s="620">
        <v>1013.29658024873</v>
      </c>
      <c r="C210" s="620">
        <v>1042.99315</v>
      </c>
      <c r="D210" s="621">
        <v>29.696569751272001</v>
      </c>
      <c r="E210" s="627">
        <v>1.0293068883580001</v>
      </c>
      <c r="F210" s="620">
        <v>1013.7005070557</v>
      </c>
      <c r="G210" s="621">
        <v>929.22546480106098</v>
      </c>
      <c r="H210" s="623">
        <v>4.9406564584124654E-324</v>
      </c>
      <c r="I210" s="620">
        <v>0.28926000000000002</v>
      </c>
      <c r="J210" s="621">
        <v>-928.93620480106097</v>
      </c>
      <c r="K210" s="628">
        <v>2.8535055199999999E-4</v>
      </c>
    </row>
    <row r="211" spans="1:11" ht="14.4" customHeight="1" thickBot="1" x14ac:dyDescent="0.35">
      <c r="A211" s="637" t="s">
        <v>538</v>
      </c>
      <c r="B211" s="615">
        <v>2.0196340348340001</v>
      </c>
      <c r="C211" s="615">
        <v>38.765709999999999</v>
      </c>
      <c r="D211" s="616">
        <v>36.746075965164998</v>
      </c>
      <c r="E211" s="617">
        <v>19.194423014952001</v>
      </c>
      <c r="F211" s="615">
        <v>2.4235608418000001</v>
      </c>
      <c r="G211" s="616">
        <v>2.2215974383170001</v>
      </c>
      <c r="H211" s="618">
        <v>4.9406564584124654E-324</v>
      </c>
      <c r="I211" s="615">
        <v>5.434722104253712E-323</v>
      </c>
      <c r="J211" s="616">
        <v>-2.2215974383170001</v>
      </c>
      <c r="K211" s="619">
        <v>2.4703282292062327E-323</v>
      </c>
    </row>
    <row r="212" spans="1:11" ht="14.4" customHeight="1" thickBot="1" x14ac:dyDescent="0.35">
      <c r="A212" s="637" t="s">
        <v>539</v>
      </c>
      <c r="B212" s="615">
        <v>999.99999999999204</v>
      </c>
      <c r="C212" s="615">
        <v>999.99599999999998</v>
      </c>
      <c r="D212" s="616">
        <v>-3.9999999909999997E-3</v>
      </c>
      <c r="E212" s="617">
        <v>0.999996</v>
      </c>
      <c r="F212" s="615">
        <v>1000</v>
      </c>
      <c r="G212" s="616">
        <v>916.66666666666697</v>
      </c>
      <c r="H212" s="618">
        <v>4.9406564584124654E-324</v>
      </c>
      <c r="I212" s="615">
        <v>5.434722104253712E-323</v>
      </c>
      <c r="J212" s="616">
        <v>-916.66666666666697</v>
      </c>
      <c r="K212" s="619">
        <v>0</v>
      </c>
    </row>
    <row r="213" spans="1:11" ht="14.4" customHeight="1" thickBot="1" x14ac:dyDescent="0.35">
      <c r="A213" s="637" t="s">
        <v>540</v>
      </c>
      <c r="B213" s="615">
        <v>11.276946213901001</v>
      </c>
      <c r="C213" s="615">
        <v>4.2314400000000001</v>
      </c>
      <c r="D213" s="616">
        <v>-7.0455062139009996</v>
      </c>
      <c r="E213" s="617">
        <v>0.37522924378</v>
      </c>
      <c r="F213" s="615">
        <v>11.276946213901001</v>
      </c>
      <c r="G213" s="616">
        <v>10.337200696076</v>
      </c>
      <c r="H213" s="618">
        <v>4.9406564584124654E-324</v>
      </c>
      <c r="I213" s="615">
        <v>0.28926000000000002</v>
      </c>
      <c r="J213" s="616">
        <v>-10.047940696075999</v>
      </c>
      <c r="K213" s="619">
        <v>2.5650561286999999E-2</v>
      </c>
    </row>
    <row r="214" spans="1:11" ht="14.4" customHeight="1" thickBot="1" x14ac:dyDescent="0.35">
      <c r="A214" s="633" t="s">
        <v>541</v>
      </c>
      <c r="B214" s="615">
        <v>3943.99380794014</v>
      </c>
      <c r="C214" s="615">
        <v>4261.9953699999996</v>
      </c>
      <c r="D214" s="616">
        <v>318.001562059864</v>
      </c>
      <c r="E214" s="617">
        <v>1.0806293258919999</v>
      </c>
      <c r="F214" s="615">
        <v>3779.0245250921498</v>
      </c>
      <c r="G214" s="616">
        <v>3464.1058146678001</v>
      </c>
      <c r="H214" s="618">
        <v>416.32447999999999</v>
      </c>
      <c r="I214" s="615">
        <v>4220.0011000000004</v>
      </c>
      <c r="J214" s="616">
        <v>755.89528533219902</v>
      </c>
      <c r="K214" s="619">
        <v>1.1166905829739999</v>
      </c>
    </row>
    <row r="215" spans="1:11" ht="14.4" customHeight="1" thickBot="1" x14ac:dyDescent="0.35">
      <c r="A215" s="638" t="s">
        <v>542</v>
      </c>
      <c r="B215" s="620">
        <v>3943.99380794014</v>
      </c>
      <c r="C215" s="620">
        <v>4261.9953699999996</v>
      </c>
      <c r="D215" s="621">
        <v>318.001562059864</v>
      </c>
      <c r="E215" s="627">
        <v>1.0806293258919999</v>
      </c>
      <c r="F215" s="620">
        <v>3779.0245250921498</v>
      </c>
      <c r="G215" s="621">
        <v>3464.1058146678001</v>
      </c>
      <c r="H215" s="623">
        <v>416.32447999999999</v>
      </c>
      <c r="I215" s="620">
        <v>4220.0011000000004</v>
      </c>
      <c r="J215" s="621">
        <v>755.89528533219902</v>
      </c>
      <c r="K215" s="628">
        <v>1.1166905829739999</v>
      </c>
    </row>
    <row r="216" spans="1:11" ht="14.4" customHeight="1" thickBot="1" x14ac:dyDescent="0.35">
      <c r="A216" s="640" t="s">
        <v>54</v>
      </c>
      <c r="B216" s="620">
        <v>3943.99380794014</v>
      </c>
      <c r="C216" s="620">
        <v>4261.9953699999996</v>
      </c>
      <c r="D216" s="621">
        <v>318.001562059864</v>
      </c>
      <c r="E216" s="627">
        <v>1.0806293258919999</v>
      </c>
      <c r="F216" s="620">
        <v>3779.0245250921498</v>
      </c>
      <c r="G216" s="621">
        <v>3464.1058146678001</v>
      </c>
      <c r="H216" s="623">
        <v>416.32447999999999</v>
      </c>
      <c r="I216" s="620">
        <v>4220.0011000000004</v>
      </c>
      <c r="J216" s="621">
        <v>755.89528533219902</v>
      </c>
      <c r="K216" s="628">
        <v>1.1166905829739999</v>
      </c>
    </row>
    <row r="217" spans="1:11" ht="14.4" customHeight="1" thickBot="1" x14ac:dyDescent="0.35">
      <c r="A217" s="636" t="s">
        <v>543</v>
      </c>
      <c r="B217" s="620">
        <v>70.999999999999005</v>
      </c>
      <c r="C217" s="620">
        <v>138.11472000000001</v>
      </c>
      <c r="D217" s="621">
        <v>67.114720000000005</v>
      </c>
      <c r="E217" s="627">
        <v>1.945277746478</v>
      </c>
      <c r="F217" s="620">
        <v>101</v>
      </c>
      <c r="G217" s="621">
        <v>92.583333333333002</v>
      </c>
      <c r="H217" s="623">
        <v>11.55132</v>
      </c>
      <c r="I217" s="620">
        <v>127.79174999999999</v>
      </c>
      <c r="J217" s="621">
        <v>35.208416666665997</v>
      </c>
      <c r="K217" s="628">
        <v>1.265264851485</v>
      </c>
    </row>
    <row r="218" spans="1:11" ht="14.4" customHeight="1" thickBot="1" x14ac:dyDescent="0.35">
      <c r="A218" s="637" t="s">
        <v>544</v>
      </c>
      <c r="B218" s="615">
        <v>70.999999999999005</v>
      </c>
      <c r="C218" s="615">
        <v>138.11472000000001</v>
      </c>
      <c r="D218" s="616">
        <v>67.114720000000005</v>
      </c>
      <c r="E218" s="617">
        <v>1.945277746478</v>
      </c>
      <c r="F218" s="615">
        <v>101</v>
      </c>
      <c r="G218" s="616">
        <v>92.583333333333002</v>
      </c>
      <c r="H218" s="618">
        <v>11.55132</v>
      </c>
      <c r="I218" s="615">
        <v>127.79174999999999</v>
      </c>
      <c r="J218" s="616">
        <v>35.208416666665997</v>
      </c>
      <c r="K218" s="619">
        <v>1.265264851485</v>
      </c>
    </row>
    <row r="219" spans="1:11" ht="14.4" customHeight="1" thickBot="1" x14ac:dyDescent="0.35">
      <c r="A219" s="636" t="s">
        <v>545</v>
      </c>
      <c r="B219" s="620">
        <v>206.59358830746001</v>
      </c>
      <c r="C219" s="620">
        <v>169.51400000000001</v>
      </c>
      <c r="D219" s="621">
        <v>-37.079588307458998</v>
      </c>
      <c r="E219" s="627">
        <v>0.82051917191000001</v>
      </c>
      <c r="F219" s="620">
        <v>173.02452509214601</v>
      </c>
      <c r="G219" s="621">
        <v>158.60581466780101</v>
      </c>
      <c r="H219" s="623">
        <v>25.9041</v>
      </c>
      <c r="I219" s="620">
        <v>286.76889999999997</v>
      </c>
      <c r="J219" s="621">
        <v>128.16308533219899</v>
      </c>
      <c r="K219" s="628">
        <v>1.6573887421289999</v>
      </c>
    </row>
    <row r="220" spans="1:11" ht="14.4" customHeight="1" thickBot="1" x14ac:dyDescent="0.35">
      <c r="A220" s="637" t="s">
        <v>546</v>
      </c>
      <c r="B220" s="615">
        <v>206.59358830746001</v>
      </c>
      <c r="C220" s="615">
        <v>169.51400000000001</v>
      </c>
      <c r="D220" s="616">
        <v>-37.079588307458998</v>
      </c>
      <c r="E220" s="617">
        <v>0.82051917191000001</v>
      </c>
      <c r="F220" s="615">
        <v>173.02452509214601</v>
      </c>
      <c r="G220" s="616">
        <v>158.60581466780101</v>
      </c>
      <c r="H220" s="618">
        <v>25.9041</v>
      </c>
      <c r="I220" s="615">
        <v>286.76889999999997</v>
      </c>
      <c r="J220" s="616">
        <v>128.16308533219899</v>
      </c>
      <c r="K220" s="619">
        <v>1.6573887421289999</v>
      </c>
    </row>
    <row r="221" spans="1:11" ht="14.4" customHeight="1" thickBot="1" x14ac:dyDescent="0.35">
      <c r="A221" s="636" t="s">
        <v>547</v>
      </c>
      <c r="B221" s="620">
        <v>614.40021963271704</v>
      </c>
      <c r="C221" s="620">
        <v>875.38314000000003</v>
      </c>
      <c r="D221" s="621">
        <v>260.98292036728299</v>
      </c>
      <c r="E221" s="627">
        <v>1.424776736771</v>
      </c>
      <c r="F221" s="620">
        <v>825</v>
      </c>
      <c r="G221" s="621">
        <v>756.25</v>
      </c>
      <c r="H221" s="623">
        <v>36.293349999999997</v>
      </c>
      <c r="I221" s="620">
        <v>465.95522999999997</v>
      </c>
      <c r="J221" s="621">
        <v>-290.29477000000003</v>
      </c>
      <c r="K221" s="628">
        <v>0.56479421818099995</v>
      </c>
    </row>
    <row r="222" spans="1:11" ht="14.4" customHeight="1" thickBot="1" x14ac:dyDescent="0.35">
      <c r="A222" s="637" t="s">
        <v>548</v>
      </c>
      <c r="B222" s="615">
        <v>614.40021963271704</v>
      </c>
      <c r="C222" s="615">
        <v>700.18730000000005</v>
      </c>
      <c r="D222" s="616">
        <v>85.787080367282996</v>
      </c>
      <c r="E222" s="617">
        <v>1.139627359538</v>
      </c>
      <c r="F222" s="615">
        <v>825</v>
      </c>
      <c r="G222" s="616">
        <v>756.25</v>
      </c>
      <c r="H222" s="618">
        <v>36.293349999999997</v>
      </c>
      <c r="I222" s="615">
        <v>465.95522999999997</v>
      </c>
      <c r="J222" s="616">
        <v>-290.29477000000003</v>
      </c>
      <c r="K222" s="619">
        <v>0.56479421818099995</v>
      </c>
    </row>
    <row r="223" spans="1:11" ht="14.4" customHeight="1" thickBot="1" x14ac:dyDescent="0.35">
      <c r="A223" s="637" t="s">
        <v>549</v>
      </c>
      <c r="B223" s="615">
        <v>0</v>
      </c>
      <c r="C223" s="615">
        <v>175.19584</v>
      </c>
      <c r="D223" s="616">
        <v>175.19584</v>
      </c>
      <c r="E223" s="625" t="s">
        <v>335</v>
      </c>
      <c r="F223" s="615">
        <v>4.9406564584124654E-324</v>
      </c>
      <c r="G223" s="616">
        <v>0</v>
      </c>
      <c r="H223" s="618">
        <v>4.9406564584124654E-324</v>
      </c>
      <c r="I223" s="615">
        <v>5.434722104253712E-323</v>
      </c>
      <c r="J223" s="616">
        <v>5.434722104253712E-323</v>
      </c>
      <c r="K223" s="619">
        <v>11</v>
      </c>
    </row>
    <row r="224" spans="1:11" ht="14.4" customHeight="1" thickBot="1" x14ac:dyDescent="0.35">
      <c r="A224" s="636" t="s">
        <v>550</v>
      </c>
      <c r="B224" s="620">
        <v>0</v>
      </c>
      <c r="C224" s="620">
        <v>6.24</v>
      </c>
      <c r="D224" s="621">
        <v>6.24</v>
      </c>
      <c r="E224" s="622" t="s">
        <v>335</v>
      </c>
      <c r="F224" s="620">
        <v>4.9406564584124654E-324</v>
      </c>
      <c r="G224" s="621">
        <v>0</v>
      </c>
      <c r="H224" s="623">
        <v>4.9406564584124654E-324</v>
      </c>
      <c r="I224" s="620">
        <v>6.7240000000000002</v>
      </c>
      <c r="J224" s="621">
        <v>6.7240000000000002</v>
      </c>
      <c r="K224" s="624" t="s">
        <v>341</v>
      </c>
    </row>
    <row r="225" spans="1:11" ht="14.4" customHeight="1" thickBot="1" x14ac:dyDescent="0.35">
      <c r="A225" s="637" t="s">
        <v>551</v>
      </c>
      <c r="B225" s="615">
        <v>0</v>
      </c>
      <c r="C225" s="615">
        <v>6.24</v>
      </c>
      <c r="D225" s="616">
        <v>6.24</v>
      </c>
      <c r="E225" s="625" t="s">
        <v>335</v>
      </c>
      <c r="F225" s="615">
        <v>4.9406564584124654E-324</v>
      </c>
      <c r="G225" s="616">
        <v>0</v>
      </c>
      <c r="H225" s="618">
        <v>4.9406564584124654E-324</v>
      </c>
      <c r="I225" s="615">
        <v>6.7240000000000002</v>
      </c>
      <c r="J225" s="616">
        <v>6.7240000000000002</v>
      </c>
      <c r="K225" s="626" t="s">
        <v>341</v>
      </c>
    </row>
    <row r="226" spans="1:11" ht="14.4" customHeight="1" thickBot="1" x14ac:dyDescent="0.35">
      <c r="A226" s="636" t="s">
        <v>552</v>
      </c>
      <c r="B226" s="620">
        <v>606.99999999999204</v>
      </c>
      <c r="C226" s="620">
        <v>537.75229999999999</v>
      </c>
      <c r="D226" s="621">
        <v>-69.247699999991994</v>
      </c>
      <c r="E226" s="627">
        <v>0.88591812191099995</v>
      </c>
      <c r="F226" s="620">
        <v>762</v>
      </c>
      <c r="G226" s="621">
        <v>698.5</v>
      </c>
      <c r="H226" s="623">
        <v>54.850990000000003</v>
      </c>
      <c r="I226" s="620">
        <v>591.32568000000003</v>
      </c>
      <c r="J226" s="621">
        <v>-107.17431999999999</v>
      </c>
      <c r="K226" s="628">
        <v>0.77601795275499996</v>
      </c>
    </row>
    <row r="227" spans="1:11" ht="14.4" customHeight="1" thickBot="1" x14ac:dyDescent="0.35">
      <c r="A227" s="637" t="s">
        <v>553</v>
      </c>
      <c r="B227" s="615">
        <v>605.99999999999204</v>
      </c>
      <c r="C227" s="615">
        <v>537.47569999999996</v>
      </c>
      <c r="D227" s="616">
        <v>-68.524299999991996</v>
      </c>
      <c r="E227" s="617">
        <v>0.88692359735899995</v>
      </c>
      <c r="F227" s="615">
        <v>747</v>
      </c>
      <c r="G227" s="616">
        <v>684.75</v>
      </c>
      <c r="H227" s="618">
        <v>52.825830000000003</v>
      </c>
      <c r="I227" s="615">
        <v>575.91813999999999</v>
      </c>
      <c r="J227" s="616">
        <v>-108.83186000000001</v>
      </c>
      <c r="K227" s="619">
        <v>0.77097475234199997</v>
      </c>
    </row>
    <row r="228" spans="1:11" ht="14.4" customHeight="1" thickBot="1" x14ac:dyDescent="0.35">
      <c r="A228" s="637" t="s">
        <v>554</v>
      </c>
      <c r="B228" s="615">
        <v>0.99999999999900002</v>
      </c>
      <c r="C228" s="615">
        <v>0.27660000000000001</v>
      </c>
      <c r="D228" s="616">
        <v>-0.72339999999899995</v>
      </c>
      <c r="E228" s="617">
        <v>0.27660000000000001</v>
      </c>
      <c r="F228" s="615">
        <v>15</v>
      </c>
      <c r="G228" s="616">
        <v>13.75</v>
      </c>
      <c r="H228" s="618">
        <v>2.0251600000000001</v>
      </c>
      <c r="I228" s="615">
        <v>15.407539999999999</v>
      </c>
      <c r="J228" s="616">
        <v>1.65754</v>
      </c>
      <c r="K228" s="619">
        <v>1.0271693333330001</v>
      </c>
    </row>
    <row r="229" spans="1:11" ht="14.4" customHeight="1" thickBot="1" x14ac:dyDescent="0.35">
      <c r="A229" s="636" t="s">
        <v>555</v>
      </c>
      <c r="B229" s="620">
        <v>0</v>
      </c>
      <c r="C229" s="620">
        <v>103.10638</v>
      </c>
      <c r="D229" s="621">
        <v>103.10638</v>
      </c>
      <c r="E229" s="622" t="s">
        <v>335</v>
      </c>
      <c r="F229" s="620">
        <v>4.9406564584124654E-324</v>
      </c>
      <c r="G229" s="621">
        <v>0</v>
      </c>
      <c r="H229" s="623">
        <v>18.803290000000001</v>
      </c>
      <c r="I229" s="620">
        <v>146.65557999999999</v>
      </c>
      <c r="J229" s="621">
        <v>146.65557999999999</v>
      </c>
      <c r="K229" s="624" t="s">
        <v>341</v>
      </c>
    </row>
    <row r="230" spans="1:11" ht="14.4" customHeight="1" thickBot="1" x14ac:dyDescent="0.35">
      <c r="A230" s="637" t="s">
        <v>556</v>
      </c>
      <c r="B230" s="615">
        <v>0</v>
      </c>
      <c r="C230" s="615">
        <v>103.10638</v>
      </c>
      <c r="D230" s="616">
        <v>103.10638</v>
      </c>
      <c r="E230" s="625" t="s">
        <v>335</v>
      </c>
      <c r="F230" s="615">
        <v>4.9406564584124654E-324</v>
      </c>
      <c r="G230" s="616">
        <v>0</v>
      </c>
      <c r="H230" s="618">
        <v>18.803290000000001</v>
      </c>
      <c r="I230" s="615">
        <v>146.65557999999999</v>
      </c>
      <c r="J230" s="616">
        <v>146.65557999999999</v>
      </c>
      <c r="K230" s="626" t="s">
        <v>341</v>
      </c>
    </row>
    <row r="231" spans="1:11" ht="14.4" customHeight="1" thickBot="1" x14ac:dyDescent="0.35">
      <c r="A231" s="636" t="s">
        <v>557</v>
      </c>
      <c r="B231" s="620">
        <v>2444.99999999997</v>
      </c>
      <c r="C231" s="620">
        <v>2431.88483</v>
      </c>
      <c r="D231" s="621">
        <v>-13.115169999967</v>
      </c>
      <c r="E231" s="627">
        <v>0.99463592228999997</v>
      </c>
      <c r="F231" s="620">
        <v>1918</v>
      </c>
      <c r="G231" s="621">
        <v>1758.1666666666699</v>
      </c>
      <c r="H231" s="623">
        <v>268.92142999999999</v>
      </c>
      <c r="I231" s="620">
        <v>2594.7799599999998</v>
      </c>
      <c r="J231" s="621">
        <v>836.61329333333299</v>
      </c>
      <c r="K231" s="628">
        <v>1.352857122002</v>
      </c>
    </row>
    <row r="232" spans="1:11" ht="14.4" customHeight="1" thickBot="1" x14ac:dyDescent="0.35">
      <c r="A232" s="637" t="s">
        <v>558</v>
      </c>
      <c r="B232" s="615">
        <v>2444.99999999997</v>
      </c>
      <c r="C232" s="615">
        <v>2431.88483</v>
      </c>
      <c r="D232" s="616">
        <v>-13.115169999967</v>
      </c>
      <c r="E232" s="617">
        <v>0.99463592228999997</v>
      </c>
      <c r="F232" s="615">
        <v>1918</v>
      </c>
      <c r="G232" s="616">
        <v>1758.1666666666699</v>
      </c>
      <c r="H232" s="618">
        <v>268.92142999999999</v>
      </c>
      <c r="I232" s="615">
        <v>2594.7799599999998</v>
      </c>
      <c r="J232" s="616">
        <v>836.61329333333299</v>
      </c>
      <c r="K232" s="619">
        <v>1.352857122002</v>
      </c>
    </row>
    <row r="233" spans="1:11" ht="14.4" customHeight="1" thickBot="1" x14ac:dyDescent="0.35">
      <c r="A233" s="641"/>
      <c r="B233" s="615">
        <v>-7295.8262776083502</v>
      </c>
      <c r="C233" s="615">
        <v>-12247.41085</v>
      </c>
      <c r="D233" s="616">
        <v>-4951.58457239168</v>
      </c>
      <c r="E233" s="617">
        <v>1.6786872910590001</v>
      </c>
      <c r="F233" s="615">
        <v>-10071.639878464999</v>
      </c>
      <c r="G233" s="616">
        <v>-9232.3365552595496</v>
      </c>
      <c r="H233" s="618">
        <v>-1709.5363</v>
      </c>
      <c r="I233" s="615">
        <v>-12756.861010000001</v>
      </c>
      <c r="J233" s="616">
        <v>-3524.52445474046</v>
      </c>
      <c r="K233" s="619">
        <v>1.266612107257</v>
      </c>
    </row>
    <row r="234" spans="1:11" ht="14.4" customHeight="1" thickBot="1" x14ac:dyDescent="0.35">
      <c r="A234" s="642" t="s">
        <v>66</v>
      </c>
      <c r="B234" s="629">
        <v>-7295.8262776083402</v>
      </c>
      <c r="C234" s="629">
        <v>-12247.41085</v>
      </c>
      <c r="D234" s="630">
        <v>-4951.58457239169</v>
      </c>
      <c r="E234" s="631">
        <v>-1.226650230575</v>
      </c>
      <c r="F234" s="629">
        <v>-10071.639878464999</v>
      </c>
      <c r="G234" s="630">
        <v>-9232.3365552595606</v>
      </c>
      <c r="H234" s="629">
        <v>-1709.5363</v>
      </c>
      <c r="I234" s="629">
        <v>-12756.861010000001</v>
      </c>
      <c r="J234" s="630">
        <v>-3524.52445474047</v>
      </c>
      <c r="K234" s="632">
        <v>1.266612107257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559</v>
      </c>
      <c r="B5" s="644" t="s">
        <v>560</v>
      </c>
      <c r="C5" s="645" t="s">
        <v>561</v>
      </c>
      <c r="D5" s="645" t="s">
        <v>561</v>
      </c>
      <c r="E5" s="645"/>
      <c r="F5" s="645" t="s">
        <v>561</v>
      </c>
      <c r="G5" s="645" t="s">
        <v>561</v>
      </c>
      <c r="H5" s="645" t="s">
        <v>561</v>
      </c>
      <c r="I5" s="646" t="s">
        <v>561</v>
      </c>
      <c r="J5" s="647" t="s">
        <v>74</v>
      </c>
    </row>
    <row r="6" spans="1:10" ht="14.4" customHeight="1" x14ac:dyDescent="0.3">
      <c r="A6" s="643" t="s">
        <v>559</v>
      </c>
      <c r="B6" s="644" t="s">
        <v>344</v>
      </c>
      <c r="C6" s="645">
        <v>587.91183999999998</v>
      </c>
      <c r="D6" s="645">
        <v>547.14549</v>
      </c>
      <c r="E6" s="645"/>
      <c r="F6" s="645">
        <v>622.10398999999995</v>
      </c>
      <c r="G6" s="645">
        <v>676.95106210478173</v>
      </c>
      <c r="H6" s="645">
        <v>-54.847072104781773</v>
      </c>
      <c r="I6" s="646">
        <v>0.91897926574743705</v>
      </c>
      <c r="J6" s="647" t="s">
        <v>1</v>
      </c>
    </row>
    <row r="7" spans="1:10" ht="14.4" customHeight="1" x14ac:dyDescent="0.3">
      <c r="A7" s="643" t="s">
        <v>559</v>
      </c>
      <c r="B7" s="644" t="s">
        <v>345</v>
      </c>
      <c r="C7" s="645">
        <v>1.0007599999999999</v>
      </c>
      <c r="D7" s="645">
        <v>30.804380000000002</v>
      </c>
      <c r="E7" s="645"/>
      <c r="F7" s="645">
        <v>97.25715000000001</v>
      </c>
      <c r="G7" s="645">
        <v>89.57375047481392</v>
      </c>
      <c r="H7" s="645">
        <v>7.6833995251860898</v>
      </c>
      <c r="I7" s="646">
        <v>1.0857773564739426</v>
      </c>
      <c r="J7" s="647" t="s">
        <v>1</v>
      </c>
    </row>
    <row r="8" spans="1:10" ht="14.4" customHeight="1" x14ac:dyDescent="0.3">
      <c r="A8" s="643" t="s">
        <v>559</v>
      </c>
      <c r="B8" s="644" t="s">
        <v>562</v>
      </c>
      <c r="C8" s="645">
        <v>0</v>
      </c>
      <c r="D8" s="645" t="s">
        <v>561</v>
      </c>
      <c r="E8" s="645"/>
      <c r="F8" s="645" t="s">
        <v>561</v>
      </c>
      <c r="G8" s="645" t="s">
        <v>561</v>
      </c>
      <c r="H8" s="645" t="s">
        <v>561</v>
      </c>
      <c r="I8" s="646" t="s">
        <v>561</v>
      </c>
      <c r="J8" s="647" t="s">
        <v>1</v>
      </c>
    </row>
    <row r="9" spans="1:10" ht="14.4" customHeight="1" x14ac:dyDescent="0.3">
      <c r="A9" s="643" t="s">
        <v>559</v>
      </c>
      <c r="B9" s="644" t="s">
        <v>346</v>
      </c>
      <c r="C9" s="645" t="s">
        <v>561</v>
      </c>
      <c r="D9" s="645">
        <v>1.40754</v>
      </c>
      <c r="E9" s="645"/>
      <c r="F9" s="645">
        <v>34.085999999999999</v>
      </c>
      <c r="G9" s="645">
        <v>1.2897623183041664</v>
      </c>
      <c r="H9" s="645">
        <v>32.796237681695835</v>
      </c>
      <c r="I9" s="646">
        <v>26.428125179542924</v>
      </c>
      <c r="J9" s="647" t="s">
        <v>1</v>
      </c>
    </row>
    <row r="10" spans="1:10" ht="14.4" customHeight="1" x14ac:dyDescent="0.3">
      <c r="A10" s="643" t="s">
        <v>559</v>
      </c>
      <c r="B10" s="644" t="s">
        <v>347</v>
      </c>
      <c r="C10" s="645">
        <v>43.091999999999999</v>
      </c>
      <c r="D10" s="645">
        <v>423.43268999999998</v>
      </c>
      <c r="E10" s="645"/>
      <c r="F10" s="645">
        <v>13.33797</v>
      </c>
      <c r="G10" s="645">
        <v>45.833333333333336</v>
      </c>
      <c r="H10" s="645">
        <v>-32.495363333333337</v>
      </c>
      <c r="I10" s="646">
        <v>0.29101025454545454</v>
      </c>
      <c r="J10" s="647" t="s">
        <v>1</v>
      </c>
    </row>
    <row r="11" spans="1:10" ht="14.4" customHeight="1" x14ac:dyDescent="0.3">
      <c r="A11" s="643" t="s">
        <v>559</v>
      </c>
      <c r="B11" s="644" t="s">
        <v>348</v>
      </c>
      <c r="C11" s="645">
        <v>167.12183000000002</v>
      </c>
      <c r="D11" s="645">
        <v>172.47490999999903</v>
      </c>
      <c r="E11" s="645"/>
      <c r="F11" s="645">
        <v>181.43571</v>
      </c>
      <c r="G11" s="645">
        <v>194.75456382933564</v>
      </c>
      <c r="H11" s="645">
        <v>-13.318853829335637</v>
      </c>
      <c r="I11" s="646">
        <v>0.93161210927510274</v>
      </c>
      <c r="J11" s="647" t="s">
        <v>1</v>
      </c>
    </row>
    <row r="12" spans="1:10" ht="14.4" customHeight="1" x14ac:dyDescent="0.3">
      <c r="A12" s="643" t="s">
        <v>559</v>
      </c>
      <c r="B12" s="644" t="s">
        <v>349</v>
      </c>
      <c r="C12" s="645">
        <v>4.1597299999999997</v>
      </c>
      <c r="D12" s="645">
        <v>4.849589999999</v>
      </c>
      <c r="E12" s="645"/>
      <c r="F12" s="645">
        <v>8.1227700000000009</v>
      </c>
      <c r="G12" s="645">
        <v>1.8334576389790835</v>
      </c>
      <c r="H12" s="645">
        <v>6.289312361020917</v>
      </c>
      <c r="I12" s="646">
        <v>4.4303014301017445</v>
      </c>
      <c r="J12" s="647" t="s">
        <v>1</v>
      </c>
    </row>
    <row r="13" spans="1:10" ht="14.4" customHeight="1" x14ac:dyDescent="0.3">
      <c r="A13" s="643" t="s">
        <v>559</v>
      </c>
      <c r="B13" s="644" t="s">
        <v>350</v>
      </c>
      <c r="C13" s="645">
        <v>88.138869999999997</v>
      </c>
      <c r="D13" s="645">
        <v>86.305959999999004</v>
      </c>
      <c r="E13" s="645"/>
      <c r="F13" s="645">
        <v>87.878810000000001</v>
      </c>
      <c r="G13" s="645">
        <v>83.140430343096497</v>
      </c>
      <c r="H13" s="645">
        <v>4.7383796569035042</v>
      </c>
      <c r="I13" s="646">
        <v>1.0569924841301588</v>
      </c>
      <c r="J13" s="647" t="s">
        <v>1</v>
      </c>
    </row>
    <row r="14" spans="1:10" ht="14.4" customHeight="1" x14ac:dyDescent="0.3">
      <c r="A14" s="643" t="s">
        <v>559</v>
      </c>
      <c r="B14" s="644" t="s">
        <v>563</v>
      </c>
      <c r="C14" s="645">
        <v>891.42502999999999</v>
      </c>
      <c r="D14" s="645">
        <v>1266.4205599999971</v>
      </c>
      <c r="E14" s="645"/>
      <c r="F14" s="645">
        <v>1044.2223999999999</v>
      </c>
      <c r="G14" s="645">
        <v>1093.3763600426444</v>
      </c>
      <c r="H14" s="645">
        <v>-49.153960042644485</v>
      </c>
      <c r="I14" s="646">
        <v>0.95504387890668552</v>
      </c>
      <c r="J14" s="647" t="s">
        <v>564</v>
      </c>
    </row>
    <row r="16" spans="1:10" ht="14.4" customHeight="1" x14ac:dyDescent="0.3">
      <c r="A16" s="643" t="s">
        <v>559</v>
      </c>
      <c r="B16" s="644" t="s">
        <v>560</v>
      </c>
      <c r="C16" s="645" t="s">
        <v>561</v>
      </c>
      <c r="D16" s="645" t="s">
        <v>561</v>
      </c>
      <c r="E16" s="645"/>
      <c r="F16" s="645" t="s">
        <v>561</v>
      </c>
      <c r="G16" s="645" t="s">
        <v>561</v>
      </c>
      <c r="H16" s="645" t="s">
        <v>561</v>
      </c>
      <c r="I16" s="646" t="s">
        <v>561</v>
      </c>
      <c r="J16" s="647" t="s">
        <v>74</v>
      </c>
    </row>
    <row r="17" spans="1:10" ht="14.4" customHeight="1" x14ac:dyDescent="0.3">
      <c r="A17" s="643" t="s">
        <v>565</v>
      </c>
      <c r="B17" s="644" t="s">
        <v>566</v>
      </c>
      <c r="C17" s="645" t="s">
        <v>561</v>
      </c>
      <c r="D17" s="645" t="s">
        <v>561</v>
      </c>
      <c r="E17" s="645"/>
      <c r="F17" s="645" t="s">
        <v>561</v>
      </c>
      <c r="G17" s="645" t="s">
        <v>561</v>
      </c>
      <c r="H17" s="645" t="s">
        <v>561</v>
      </c>
      <c r="I17" s="646" t="s">
        <v>561</v>
      </c>
      <c r="J17" s="647" t="s">
        <v>0</v>
      </c>
    </row>
    <row r="18" spans="1:10" ht="14.4" customHeight="1" x14ac:dyDescent="0.3">
      <c r="A18" s="643" t="s">
        <v>565</v>
      </c>
      <c r="B18" s="644" t="s">
        <v>344</v>
      </c>
      <c r="C18" s="645">
        <v>0.13800000000000001</v>
      </c>
      <c r="D18" s="645">
        <v>0</v>
      </c>
      <c r="E18" s="645"/>
      <c r="F18" s="645" t="s">
        <v>561</v>
      </c>
      <c r="G18" s="645" t="s">
        <v>561</v>
      </c>
      <c r="H18" s="645" t="s">
        <v>561</v>
      </c>
      <c r="I18" s="646" t="s">
        <v>561</v>
      </c>
      <c r="J18" s="647" t="s">
        <v>1</v>
      </c>
    </row>
    <row r="19" spans="1:10" ht="14.4" customHeight="1" x14ac:dyDescent="0.3">
      <c r="A19" s="643" t="s">
        <v>565</v>
      </c>
      <c r="B19" s="644" t="s">
        <v>567</v>
      </c>
      <c r="C19" s="645">
        <v>0.13800000000000001</v>
      </c>
      <c r="D19" s="645">
        <v>0</v>
      </c>
      <c r="E19" s="645"/>
      <c r="F19" s="645" t="s">
        <v>561</v>
      </c>
      <c r="G19" s="645" t="s">
        <v>561</v>
      </c>
      <c r="H19" s="645" t="s">
        <v>561</v>
      </c>
      <c r="I19" s="646" t="s">
        <v>561</v>
      </c>
      <c r="J19" s="647" t="s">
        <v>568</v>
      </c>
    </row>
    <row r="20" spans="1:10" ht="14.4" customHeight="1" x14ac:dyDescent="0.3">
      <c r="A20" s="643" t="s">
        <v>561</v>
      </c>
      <c r="B20" s="644" t="s">
        <v>561</v>
      </c>
      <c r="C20" s="645" t="s">
        <v>561</v>
      </c>
      <c r="D20" s="645" t="s">
        <v>561</v>
      </c>
      <c r="E20" s="645"/>
      <c r="F20" s="645" t="s">
        <v>561</v>
      </c>
      <c r="G20" s="645" t="s">
        <v>561</v>
      </c>
      <c r="H20" s="645" t="s">
        <v>561</v>
      </c>
      <c r="I20" s="646" t="s">
        <v>561</v>
      </c>
      <c r="J20" s="647" t="s">
        <v>569</v>
      </c>
    </row>
    <row r="21" spans="1:10" ht="14.4" customHeight="1" x14ac:dyDescent="0.3">
      <c r="A21" s="643" t="s">
        <v>570</v>
      </c>
      <c r="B21" s="644" t="s">
        <v>571</v>
      </c>
      <c r="C21" s="645" t="s">
        <v>561</v>
      </c>
      <c r="D21" s="645" t="s">
        <v>561</v>
      </c>
      <c r="E21" s="645"/>
      <c r="F21" s="645" t="s">
        <v>561</v>
      </c>
      <c r="G21" s="645" t="s">
        <v>561</v>
      </c>
      <c r="H21" s="645" t="s">
        <v>561</v>
      </c>
      <c r="I21" s="646" t="s">
        <v>561</v>
      </c>
      <c r="J21" s="647" t="s">
        <v>0</v>
      </c>
    </row>
    <row r="22" spans="1:10" ht="14.4" customHeight="1" x14ac:dyDescent="0.3">
      <c r="A22" s="643" t="s">
        <v>570</v>
      </c>
      <c r="B22" s="644" t="s">
        <v>344</v>
      </c>
      <c r="C22" s="645">
        <v>214.49361999999996</v>
      </c>
      <c r="D22" s="645">
        <v>189.24665000000002</v>
      </c>
      <c r="E22" s="645"/>
      <c r="F22" s="645">
        <v>156.65953000000002</v>
      </c>
      <c r="G22" s="645">
        <v>190.65601196759332</v>
      </c>
      <c r="H22" s="645">
        <v>-33.996481967593297</v>
      </c>
      <c r="I22" s="646">
        <v>0.82168680852628007</v>
      </c>
      <c r="J22" s="647" t="s">
        <v>1</v>
      </c>
    </row>
    <row r="23" spans="1:10" ht="14.4" customHeight="1" x14ac:dyDescent="0.3">
      <c r="A23" s="643" t="s">
        <v>570</v>
      </c>
      <c r="B23" s="644" t="s">
        <v>345</v>
      </c>
      <c r="C23" s="645">
        <v>1.0007599999999999</v>
      </c>
      <c r="D23" s="645">
        <v>30.804380000000002</v>
      </c>
      <c r="E23" s="645"/>
      <c r="F23" s="645">
        <v>97.25715000000001</v>
      </c>
      <c r="G23" s="645">
        <v>89.57375047481392</v>
      </c>
      <c r="H23" s="645">
        <v>7.6833995251860898</v>
      </c>
      <c r="I23" s="646">
        <v>1.0857773564739426</v>
      </c>
      <c r="J23" s="647" t="s">
        <v>1</v>
      </c>
    </row>
    <row r="24" spans="1:10" ht="14.4" customHeight="1" x14ac:dyDescent="0.3">
      <c r="A24" s="643" t="s">
        <v>570</v>
      </c>
      <c r="B24" s="644" t="s">
        <v>562</v>
      </c>
      <c r="C24" s="645">
        <v>0</v>
      </c>
      <c r="D24" s="645" t="s">
        <v>561</v>
      </c>
      <c r="E24" s="645"/>
      <c r="F24" s="645" t="s">
        <v>561</v>
      </c>
      <c r="G24" s="645" t="s">
        <v>561</v>
      </c>
      <c r="H24" s="645" t="s">
        <v>561</v>
      </c>
      <c r="I24" s="646" t="s">
        <v>561</v>
      </c>
      <c r="J24" s="647" t="s">
        <v>1</v>
      </c>
    </row>
    <row r="25" spans="1:10" ht="14.4" customHeight="1" x14ac:dyDescent="0.3">
      <c r="A25" s="643" t="s">
        <v>570</v>
      </c>
      <c r="B25" s="644" t="s">
        <v>346</v>
      </c>
      <c r="C25" s="645" t="s">
        <v>561</v>
      </c>
      <c r="D25" s="645">
        <v>1.40754</v>
      </c>
      <c r="E25" s="645"/>
      <c r="F25" s="645">
        <v>34.085999999999999</v>
      </c>
      <c r="G25" s="645">
        <v>1.2897623183041664</v>
      </c>
      <c r="H25" s="645">
        <v>32.796237681695835</v>
      </c>
      <c r="I25" s="646">
        <v>26.428125179542924</v>
      </c>
      <c r="J25" s="647" t="s">
        <v>1</v>
      </c>
    </row>
    <row r="26" spans="1:10" ht="14.4" customHeight="1" x14ac:dyDescent="0.3">
      <c r="A26" s="643" t="s">
        <v>570</v>
      </c>
      <c r="B26" s="644" t="s">
        <v>347</v>
      </c>
      <c r="C26" s="645">
        <v>43.091999999999999</v>
      </c>
      <c r="D26" s="645">
        <v>423.43268999999998</v>
      </c>
      <c r="E26" s="645"/>
      <c r="F26" s="645">
        <v>13.33797</v>
      </c>
      <c r="G26" s="645">
        <v>45.833333333333336</v>
      </c>
      <c r="H26" s="645">
        <v>-32.495363333333337</v>
      </c>
      <c r="I26" s="646">
        <v>0.29101025454545454</v>
      </c>
      <c r="J26" s="647" t="s">
        <v>1</v>
      </c>
    </row>
    <row r="27" spans="1:10" ht="14.4" customHeight="1" x14ac:dyDescent="0.3">
      <c r="A27" s="643" t="s">
        <v>570</v>
      </c>
      <c r="B27" s="644" t="s">
        <v>348</v>
      </c>
      <c r="C27" s="645">
        <v>150.03735</v>
      </c>
      <c r="D27" s="645">
        <v>157.08350000000002</v>
      </c>
      <c r="E27" s="645"/>
      <c r="F27" s="645">
        <v>171.55913000000001</v>
      </c>
      <c r="G27" s="645">
        <v>177.82187796816211</v>
      </c>
      <c r="H27" s="645">
        <v>-6.2627479681621026</v>
      </c>
      <c r="I27" s="646">
        <v>0.96478077928474348</v>
      </c>
      <c r="J27" s="647" t="s">
        <v>1</v>
      </c>
    </row>
    <row r="28" spans="1:10" ht="14.4" customHeight="1" x14ac:dyDescent="0.3">
      <c r="A28" s="643" t="s">
        <v>570</v>
      </c>
      <c r="B28" s="644" t="s">
        <v>349</v>
      </c>
      <c r="C28" s="645">
        <v>4.1597299999999997</v>
      </c>
      <c r="D28" s="645">
        <v>4.849589999999</v>
      </c>
      <c r="E28" s="645"/>
      <c r="F28" s="645">
        <v>8.1227700000000009</v>
      </c>
      <c r="G28" s="645">
        <v>1.8334576389790835</v>
      </c>
      <c r="H28" s="645">
        <v>6.289312361020917</v>
      </c>
      <c r="I28" s="646">
        <v>4.4303014301017445</v>
      </c>
      <c r="J28" s="647" t="s">
        <v>1</v>
      </c>
    </row>
    <row r="29" spans="1:10" ht="14.4" customHeight="1" x14ac:dyDescent="0.3">
      <c r="A29" s="643" t="s">
        <v>570</v>
      </c>
      <c r="B29" s="644" t="s">
        <v>350</v>
      </c>
      <c r="C29" s="645">
        <v>3.21252</v>
      </c>
      <c r="D29" s="645">
        <v>0</v>
      </c>
      <c r="E29" s="645"/>
      <c r="F29" s="645">
        <v>1.9136</v>
      </c>
      <c r="G29" s="645">
        <v>0</v>
      </c>
      <c r="H29" s="645">
        <v>1.9136</v>
      </c>
      <c r="I29" s="646" t="s">
        <v>561</v>
      </c>
      <c r="J29" s="647" t="s">
        <v>1</v>
      </c>
    </row>
    <row r="30" spans="1:10" ht="14.4" customHeight="1" x14ac:dyDescent="0.3">
      <c r="A30" s="643" t="s">
        <v>570</v>
      </c>
      <c r="B30" s="644" t="s">
        <v>572</v>
      </c>
      <c r="C30" s="645">
        <v>415.99597999999997</v>
      </c>
      <c r="D30" s="645">
        <v>806.82434999999907</v>
      </c>
      <c r="E30" s="645"/>
      <c r="F30" s="645">
        <v>482.93615000000005</v>
      </c>
      <c r="G30" s="645">
        <v>507.00819370118597</v>
      </c>
      <c r="H30" s="645">
        <v>-24.072043701185919</v>
      </c>
      <c r="I30" s="646">
        <v>0.95252139117228307</v>
      </c>
      <c r="J30" s="647" t="s">
        <v>568</v>
      </c>
    </row>
    <row r="31" spans="1:10" ht="14.4" customHeight="1" x14ac:dyDescent="0.3">
      <c r="A31" s="643" t="s">
        <v>561</v>
      </c>
      <c r="B31" s="644" t="s">
        <v>561</v>
      </c>
      <c r="C31" s="645" t="s">
        <v>561</v>
      </c>
      <c r="D31" s="645" t="s">
        <v>561</v>
      </c>
      <c r="E31" s="645"/>
      <c r="F31" s="645" t="s">
        <v>561</v>
      </c>
      <c r="G31" s="645" t="s">
        <v>561</v>
      </c>
      <c r="H31" s="645" t="s">
        <v>561</v>
      </c>
      <c r="I31" s="646" t="s">
        <v>561</v>
      </c>
      <c r="J31" s="647" t="s">
        <v>569</v>
      </c>
    </row>
    <row r="32" spans="1:10" ht="14.4" customHeight="1" x14ac:dyDescent="0.3">
      <c r="A32" s="643" t="s">
        <v>573</v>
      </c>
      <c r="B32" s="644" t="s">
        <v>574</v>
      </c>
      <c r="C32" s="645" t="s">
        <v>561</v>
      </c>
      <c r="D32" s="645" t="s">
        <v>561</v>
      </c>
      <c r="E32" s="645"/>
      <c r="F32" s="645" t="s">
        <v>561</v>
      </c>
      <c r="G32" s="645" t="s">
        <v>561</v>
      </c>
      <c r="H32" s="645" t="s">
        <v>561</v>
      </c>
      <c r="I32" s="646" t="s">
        <v>561</v>
      </c>
      <c r="J32" s="647" t="s">
        <v>0</v>
      </c>
    </row>
    <row r="33" spans="1:10" ht="14.4" customHeight="1" x14ac:dyDescent="0.3">
      <c r="A33" s="643" t="s">
        <v>573</v>
      </c>
      <c r="B33" s="644" t="s">
        <v>344</v>
      </c>
      <c r="C33" s="645">
        <v>151.03245000000001</v>
      </c>
      <c r="D33" s="645">
        <v>150.96435000000002</v>
      </c>
      <c r="E33" s="645"/>
      <c r="F33" s="645">
        <v>198.18113</v>
      </c>
      <c r="G33" s="645">
        <v>201.18646532635842</v>
      </c>
      <c r="H33" s="645">
        <v>-3.0053353263584199</v>
      </c>
      <c r="I33" s="646">
        <v>0.98506194081454113</v>
      </c>
      <c r="J33" s="647" t="s">
        <v>1</v>
      </c>
    </row>
    <row r="34" spans="1:10" ht="14.4" customHeight="1" x14ac:dyDescent="0.3">
      <c r="A34" s="643" t="s">
        <v>573</v>
      </c>
      <c r="B34" s="644" t="s">
        <v>348</v>
      </c>
      <c r="C34" s="645">
        <v>4.7843700000000009</v>
      </c>
      <c r="D34" s="645">
        <v>4.8209099999990004</v>
      </c>
      <c r="E34" s="645"/>
      <c r="F34" s="645">
        <v>2.8521300000000003</v>
      </c>
      <c r="G34" s="645">
        <v>4.7067527394030009</v>
      </c>
      <c r="H34" s="645">
        <v>-1.8546227394030006</v>
      </c>
      <c r="I34" s="646">
        <v>0.60596554735564057</v>
      </c>
      <c r="J34" s="647" t="s">
        <v>1</v>
      </c>
    </row>
    <row r="35" spans="1:10" ht="14.4" customHeight="1" x14ac:dyDescent="0.3">
      <c r="A35" s="643" t="s">
        <v>573</v>
      </c>
      <c r="B35" s="644" t="s">
        <v>350</v>
      </c>
      <c r="C35" s="645">
        <v>0.94847999999999999</v>
      </c>
      <c r="D35" s="645">
        <v>0</v>
      </c>
      <c r="E35" s="645"/>
      <c r="F35" s="645" t="s">
        <v>561</v>
      </c>
      <c r="G35" s="645" t="s">
        <v>561</v>
      </c>
      <c r="H35" s="645" t="s">
        <v>561</v>
      </c>
      <c r="I35" s="646" t="s">
        <v>561</v>
      </c>
      <c r="J35" s="647" t="s">
        <v>1</v>
      </c>
    </row>
    <row r="36" spans="1:10" ht="14.4" customHeight="1" x14ac:dyDescent="0.3">
      <c r="A36" s="643" t="s">
        <v>573</v>
      </c>
      <c r="B36" s="644" t="s">
        <v>575</v>
      </c>
      <c r="C36" s="645">
        <v>156.7653</v>
      </c>
      <c r="D36" s="645">
        <v>155.78525999999903</v>
      </c>
      <c r="E36" s="645"/>
      <c r="F36" s="645">
        <v>201.03325999999998</v>
      </c>
      <c r="G36" s="645">
        <v>205.8932180657614</v>
      </c>
      <c r="H36" s="645">
        <v>-4.8599580657614183</v>
      </c>
      <c r="I36" s="646">
        <v>0.97639573507365762</v>
      </c>
      <c r="J36" s="647" t="s">
        <v>568</v>
      </c>
    </row>
    <row r="37" spans="1:10" ht="14.4" customHeight="1" x14ac:dyDescent="0.3">
      <c r="A37" s="643" t="s">
        <v>561</v>
      </c>
      <c r="B37" s="644" t="s">
        <v>561</v>
      </c>
      <c r="C37" s="645" t="s">
        <v>561</v>
      </c>
      <c r="D37" s="645" t="s">
        <v>561</v>
      </c>
      <c r="E37" s="645"/>
      <c r="F37" s="645" t="s">
        <v>561</v>
      </c>
      <c r="G37" s="645" t="s">
        <v>561</v>
      </c>
      <c r="H37" s="645" t="s">
        <v>561</v>
      </c>
      <c r="I37" s="646" t="s">
        <v>561</v>
      </c>
      <c r="J37" s="647" t="s">
        <v>569</v>
      </c>
    </row>
    <row r="38" spans="1:10" ht="14.4" customHeight="1" x14ac:dyDescent="0.3">
      <c r="A38" s="643" t="s">
        <v>576</v>
      </c>
      <c r="B38" s="644" t="s">
        <v>577</v>
      </c>
      <c r="C38" s="645" t="s">
        <v>561</v>
      </c>
      <c r="D38" s="645" t="s">
        <v>561</v>
      </c>
      <c r="E38" s="645"/>
      <c r="F38" s="645" t="s">
        <v>561</v>
      </c>
      <c r="G38" s="645" t="s">
        <v>561</v>
      </c>
      <c r="H38" s="645" t="s">
        <v>561</v>
      </c>
      <c r="I38" s="646" t="s">
        <v>561</v>
      </c>
      <c r="J38" s="647" t="s">
        <v>0</v>
      </c>
    </row>
    <row r="39" spans="1:10" ht="14.4" customHeight="1" x14ac:dyDescent="0.3">
      <c r="A39" s="643" t="s">
        <v>576</v>
      </c>
      <c r="B39" s="644" t="s">
        <v>344</v>
      </c>
      <c r="C39" s="645">
        <v>129.39434999999997</v>
      </c>
      <c r="D39" s="645">
        <v>134.49594999999999</v>
      </c>
      <c r="E39" s="645"/>
      <c r="F39" s="645">
        <v>177.1489</v>
      </c>
      <c r="G39" s="645">
        <v>193.88701654205215</v>
      </c>
      <c r="H39" s="645">
        <v>-16.738116542052154</v>
      </c>
      <c r="I39" s="646">
        <v>0.91367077156287135</v>
      </c>
      <c r="J39" s="647" t="s">
        <v>1</v>
      </c>
    </row>
    <row r="40" spans="1:10" ht="14.4" customHeight="1" x14ac:dyDescent="0.3">
      <c r="A40" s="643" t="s">
        <v>576</v>
      </c>
      <c r="B40" s="644" t="s">
        <v>348</v>
      </c>
      <c r="C40" s="645">
        <v>11.94961</v>
      </c>
      <c r="D40" s="645">
        <v>10.025550000000001</v>
      </c>
      <c r="E40" s="645"/>
      <c r="F40" s="645">
        <v>5.9736200000000004</v>
      </c>
      <c r="G40" s="645">
        <v>10.803655351263501</v>
      </c>
      <c r="H40" s="645">
        <v>-4.8300353512635006</v>
      </c>
      <c r="I40" s="646">
        <v>0.55292582054659656</v>
      </c>
      <c r="J40" s="647" t="s">
        <v>1</v>
      </c>
    </row>
    <row r="41" spans="1:10" ht="14.4" customHeight="1" x14ac:dyDescent="0.3">
      <c r="A41" s="643" t="s">
        <v>576</v>
      </c>
      <c r="B41" s="644" t="s">
        <v>578</v>
      </c>
      <c r="C41" s="645">
        <v>141.34395999999998</v>
      </c>
      <c r="D41" s="645">
        <v>144.5215</v>
      </c>
      <c r="E41" s="645"/>
      <c r="F41" s="645">
        <v>183.12252000000001</v>
      </c>
      <c r="G41" s="645">
        <v>204.69067189331565</v>
      </c>
      <c r="H41" s="645">
        <v>-21.568151893315644</v>
      </c>
      <c r="I41" s="646">
        <v>0.89463050908076103</v>
      </c>
      <c r="J41" s="647" t="s">
        <v>568</v>
      </c>
    </row>
    <row r="42" spans="1:10" ht="14.4" customHeight="1" x14ac:dyDescent="0.3">
      <c r="A42" s="643" t="s">
        <v>561</v>
      </c>
      <c r="B42" s="644" t="s">
        <v>561</v>
      </c>
      <c r="C42" s="645" t="s">
        <v>561</v>
      </c>
      <c r="D42" s="645" t="s">
        <v>561</v>
      </c>
      <c r="E42" s="645"/>
      <c r="F42" s="645" t="s">
        <v>561</v>
      </c>
      <c r="G42" s="645" t="s">
        <v>561</v>
      </c>
      <c r="H42" s="645" t="s">
        <v>561</v>
      </c>
      <c r="I42" s="646" t="s">
        <v>561</v>
      </c>
      <c r="J42" s="647" t="s">
        <v>569</v>
      </c>
    </row>
    <row r="43" spans="1:10" ht="14.4" customHeight="1" x14ac:dyDescent="0.3">
      <c r="A43" s="643" t="s">
        <v>579</v>
      </c>
      <c r="B43" s="644" t="s">
        <v>580</v>
      </c>
      <c r="C43" s="645" t="s">
        <v>561</v>
      </c>
      <c r="D43" s="645" t="s">
        <v>561</v>
      </c>
      <c r="E43" s="645"/>
      <c r="F43" s="645" t="s">
        <v>561</v>
      </c>
      <c r="G43" s="645" t="s">
        <v>561</v>
      </c>
      <c r="H43" s="645" t="s">
        <v>561</v>
      </c>
      <c r="I43" s="646" t="s">
        <v>561</v>
      </c>
      <c r="J43" s="647" t="s">
        <v>0</v>
      </c>
    </row>
    <row r="44" spans="1:10" ht="14.4" customHeight="1" x14ac:dyDescent="0.3">
      <c r="A44" s="643" t="s">
        <v>579</v>
      </c>
      <c r="B44" s="644" t="s">
        <v>344</v>
      </c>
      <c r="C44" s="645">
        <v>92.853420000000014</v>
      </c>
      <c r="D44" s="645">
        <v>72.438540000000017</v>
      </c>
      <c r="E44" s="645"/>
      <c r="F44" s="645">
        <v>90.114429999999999</v>
      </c>
      <c r="G44" s="645">
        <v>91.22156826877783</v>
      </c>
      <c r="H44" s="645">
        <v>-1.1071382687778311</v>
      </c>
      <c r="I44" s="646">
        <v>0.98786319628362751</v>
      </c>
      <c r="J44" s="647" t="s">
        <v>1</v>
      </c>
    </row>
    <row r="45" spans="1:10" ht="14.4" customHeight="1" x14ac:dyDescent="0.3">
      <c r="A45" s="643" t="s">
        <v>579</v>
      </c>
      <c r="B45" s="644" t="s">
        <v>348</v>
      </c>
      <c r="C45" s="645">
        <v>0.35050000000000003</v>
      </c>
      <c r="D45" s="645">
        <v>0.54494999999999993</v>
      </c>
      <c r="E45" s="645"/>
      <c r="F45" s="645">
        <v>1.0508299999999999</v>
      </c>
      <c r="G45" s="645">
        <v>1.422277770507</v>
      </c>
      <c r="H45" s="645">
        <v>-0.37144777050700006</v>
      </c>
      <c r="I45" s="646">
        <v>0.7388359867463935</v>
      </c>
      <c r="J45" s="647" t="s">
        <v>1</v>
      </c>
    </row>
    <row r="46" spans="1:10" ht="14.4" customHeight="1" x14ac:dyDescent="0.3">
      <c r="A46" s="643" t="s">
        <v>579</v>
      </c>
      <c r="B46" s="644" t="s">
        <v>350</v>
      </c>
      <c r="C46" s="645">
        <v>83.977869999999996</v>
      </c>
      <c r="D46" s="645">
        <v>86.305959999999004</v>
      </c>
      <c r="E46" s="645"/>
      <c r="F46" s="645">
        <v>85.965209999999999</v>
      </c>
      <c r="G46" s="645">
        <v>83.140430343096497</v>
      </c>
      <c r="H46" s="645">
        <v>2.8247796569035017</v>
      </c>
      <c r="I46" s="646">
        <v>1.033976004757811</v>
      </c>
      <c r="J46" s="647" t="s">
        <v>1</v>
      </c>
    </row>
    <row r="47" spans="1:10" ht="14.4" customHeight="1" x14ac:dyDescent="0.3">
      <c r="A47" s="643" t="s">
        <v>579</v>
      </c>
      <c r="B47" s="644" t="s">
        <v>581</v>
      </c>
      <c r="C47" s="645">
        <v>177.18179000000001</v>
      </c>
      <c r="D47" s="645">
        <v>159.28944999999902</v>
      </c>
      <c r="E47" s="645"/>
      <c r="F47" s="645">
        <v>177.13047</v>
      </c>
      <c r="G47" s="645">
        <v>175.78427638238134</v>
      </c>
      <c r="H47" s="645">
        <v>1.3461936176186668</v>
      </c>
      <c r="I47" s="646">
        <v>1.0076582140639831</v>
      </c>
      <c r="J47" s="647" t="s">
        <v>568</v>
      </c>
    </row>
    <row r="48" spans="1:10" ht="14.4" customHeight="1" x14ac:dyDescent="0.3">
      <c r="A48" s="643" t="s">
        <v>561</v>
      </c>
      <c r="B48" s="644" t="s">
        <v>561</v>
      </c>
      <c r="C48" s="645" t="s">
        <v>561</v>
      </c>
      <c r="D48" s="645" t="s">
        <v>561</v>
      </c>
      <c r="E48" s="645"/>
      <c r="F48" s="645" t="s">
        <v>561</v>
      </c>
      <c r="G48" s="645" t="s">
        <v>561</v>
      </c>
      <c r="H48" s="645" t="s">
        <v>561</v>
      </c>
      <c r="I48" s="646" t="s">
        <v>561</v>
      </c>
      <c r="J48" s="647" t="s">
        <v>569</v>
      </c>
    </row>
    <row r="49" spans="1:10" ht="14.4" customHeight="1" x14ac:dyDescent="0.3">
      <c r="A49" s="643" t="s">
        <v>559</v>
      </c>
      <c r="B49" s="644" t="s">
        <v>563</v>
      </c>
      <c r="C49" s="645">
        <v>891.42502999999988</v>
      </c>
      <c r="D49" s="645">
        <v>1266.4205599999973</v>
      </c>
      <c r="E49" s="645"/>
      <c r="F49" s="645">
        <v>1044.2224000000001</v>
      </c>
      <c r="G49" s="645">
        <v>1093.3763600426444</v>
      </c>
      <c r="H49" s="645">
        <v>-49.153960042644258</v>
      </c>
      <c r="I49" s="646">
        <v>0.95504387890668574</v>
      </c>
      <c r="J49" s="647" t="s">
        <v>564</v>
      </c>
    </row>
  </sheetData>
  <mergeCells count="3">
    <mergeCell ref="F3:I3"/>
    <mergeCell ref="C4:D4"/>
    <mergeCell ref="A1:I1"/>
  </mergeCells>
  <conditionalFormatting sqref="F15 F50:F65537">
    <cfRule type="cellIs" dxfId="72" priority="18" stopIfTrue="1" operator="greaterThan">
      <formula>1</formula>
    </cfRule>
  </conditionalFormatting>
  <conditionalFormatting sqref="H5:H14">
    <cfRule type="expression" dxfId="71" priority="14">
      <formula>$H5&gt;0</formula>
    </cfRule>
  </conditionalFormatting>
  <conditionalFormatting sqref="I5:I14">
    <cfRule type="expression" dxfId="70" priority="15">
      <formula>$I5&gt;1</formula>
    </cfRule>
  </conditionalFormatting>
  <conditionalFormatting sqref="B5:B14">
    <cfRule type="expression" dxfId="69" priority="11">
      <formula>OR($J5="NS",$J5="SumaNS",$J5="Účet")</formula>
    </cfRule>
  </conditionalFormatting>
  <conditionalFormatting sqref="B5:D14 F5:I14">
    <cfRule type="expression" dxfId="68" priority="17">
      <formula>AND($J5&lt;&gt;"",$J5&lt;&gt;"mezeraKL")</formula>
    </cfRule>
  </conditionalFormatting>
  <conditionalFormatting sqref="B5:D14 F5:I14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6" priority="13">
      <formula>OR($J5="SumaNS",$J5="NS")</formula>
    </cfRule>
  </conditionalFormatting>
  <conditionalFormatting sqref="A5:A14">
    <cfRule type="expression" dxfId="65" priority="9">
      <formula>AND($J5&lt;&gt;"mezeraKL",$J5&lt;&gt;"")</formula>
    </cfRule>
  </conditionalFormatting>
  <conditionalFormatting sqref="A5:A14">
    <cfRule type="expression" dxfId="64" priority="10">
      <formula>AND($J5&lt;&gt;"",$J5&lt;&gt;"mezeraKL")</formula>
    </cfRule>
  </conditionalFormatting>
  <conditionalFormatting sqref="H16:H49">
    <cfRule type="expression" dxfId="63" priority="5">
      <formula>$H16&gt;0</formula>
    </cfRule>
  </conditionalFormatting>
  <conditionalFormatting sqref="A16:A49">
    <cfRule type="expression" dxfId="62" priority="2">
      <formula>AND($J16&lt;&gt;"mezeraKL",$J16&lt;&gt;"")</formula>
    </cfRule>
  </conditionalFormatting>
  <conditionalFormatting sqref="I16:I49">
    <cfRule type="expression" dxfId="61" priority="6">
      <formula>$I16&gt;1</formula>
    </cfRule>
  </conditionalFormatting>
  <conditionalFormatting sqref="B16:B49">
    <cfRule type="expression" dxfId="60" priority="1">
      <formula>OR($J16="NS",$J16="SumaNS",$J16="Účet")</formula>
    </cfRule>
  </conditionalFormatting>
  <conditionalFormatting sqref="A16:D49 F16:I49">
    <cfRule type="expression" dxfId="59" priority="8">
      <formula>AND($J16&lt;&gt;"",$J16&lt;&gt;"mezeraKL")</formula>
    </cfRule>
  </conditionalFormatting>
  <conditionalFormatting sqref="B16:D49 F16:I49">
    <cfRule type="expression" dxfId="58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9 F16:I49">
    <cfRule type="expression" dxfId="57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122.84934834132734</v>
      </c>
      <c r="M3" s="207">
        <f>SUBTOTAL(9,M5:M1048576)</f>
        <v>7784.6862999999994</v>
      </c>
      <c r="N3" s="208">
        <f>SUBTOTAL(9,N5:N1048576)</f>
        <v>956343.63899665861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185</v>
      </c>
      <c r="M4" s="651" t="s">
        <v>13</v>
      </c>
      <c r="N4" s="652" t="s">
        <v>202</v>
      </c>
    </row>
    <row r="5" spans="1:14" ht="14.4" customHeight="1" x14ac:dyDescent="0.3">
      <c r="A5" s="653" t="s">
        <v>559</v>
      </c>
      <c r="B5" s="654" t="s">
        <v>1608</v>
      </c>
      <c r="C5" s="655" t="s">
        <v>570</v>
      </c>
      <c r="D5" s="656" t="s">
        <v>1609</v>
      </c>
      <c r="E5" s="655" t="s">
        <v>582</v>
      </c>
      <c r="F5" s="656" t="s">
        <v>1613</v>
      </c>
      <c r="G5" s="655"/>
      <c r="H5" s="655" t="s">
        <v>583</v>
      </c>
      <c r="I5" s="655" t="s">
        <v>584</v>
      </c>
      <c r="J5" s="655" t="s">
        <v>585</v>
      </c>
      <c r="K5" s="655" t="s">
        <v>586</v>
      </c>
      <c r="L5" s="657">
        <v>172.07</v>
      </c>
      <c r="M5" s="657">
        <v>1</v>
      </c>
      <c r="N5" s="658">
        <v>172.07</v>
      </c>
    </row>
    <row r="6" spans="1:14" ht="14.4" customHeight="1" x14ac:dyDescent="0.3">
      <c r="A6" s="659" t="s">
        <v>559</v>
      </c>
      <c r="B6" s="660" t="s">
        <v>1608</v>
      </c>
      <c r="C6" s="661" t="s">
        <v>570</v>
      </c>
      <c r="D6" s="662" t="s">
        <v>1609</v>
      </c>
      <c r="E6" s="661" t="s">
        <v>582</v>
      </c>
      <c r="F6" s="662" t="s">
        <v>1613</v>
      </c>
      <c r="G6" s="661"/>
      <c r="H6" s="661" t="s">
        <v>587</v>
      </c>
      <c r="I6" s="661" t="s">
        <v>588</v>
      </c>
      <c r="J6" s="661" t="s">
        <v>589</v>
      </c>
      <c r="K6" s="661" t="s">
        <v>590</v>
      </c>
      <c r="L6" s="663">
        <v>100.88000000000002</v>
      </c>
      <c r="M6" s="663">
        <v>1</v>
      </c>
      <c r="N6" s="664">
        <v>100.88000000000002</v>
      </c>
    </row>
    <row r="7" spans="1:14" ht="14.4" customHeight="1" x14ac:dyDescent="0.3">
      <c r="A7" s="659" t="s">
        <v>559</v>
      </c>
      <c r="B7" s="660" t="s">
        <v>1608</v>
      </c>
      <c r="C7" s="661" t="s">
        <v>570</v>
      </c>
      <c r="D7" s="662" t="s">
        <v>1609</v>
      </c>
      <c r="E7" s="661" t="s">
        <v>582</v>
      </c>
      <c r="F7" s="662" t="s">
        <v>1613</v>
      </c>
      <c r="G7" s="661" t="s">
        <v>591</v>
      </c>
      <c r="H7" s="661" t="s">
        <v>592</v>
      </c>
      <c r="I7" s="661" t="s">
        <v>592</v>
      </c>
      <c r="J7" s="661" t="s">
        <v>593</v>
      </c>
      <c r="K7" s="661" t="s">
        <v>594</v>
      </c>
      <c r="L7" s="663">
        <v>184.1864616682152</v>
      </c>
      <c r="M7" s="663">
        <v>74</v>
      </c>
      <c r="N7" s="664">
        <v>13629.798163447926</v>
      </c>
    </row>
    <row r="8" spans="1:14" ht="14.4" customHeight="1" x14ac:dyDescent="0.3">
      <c r="A8" s="659" t="s">
        <v>559</v>
      </c>
      <c r="B8" s="660" t="s">
        <v>1608</v>
      </c>
      <c r="C8" s="661" t="s">
        <v>570</v>
      </c>
      <c r="D8" s="662" t="s">
        <v>1609</v>
      </c>
      <c r="E8" s="661" t="s">
        <v>582</v>
      </c>
      <c r="F8" s="662" t="s">
        <v>1613</v>
      </c>
      <c r="G8" s="661" t="s">
        <v>591</v>
      </c>
      <c r="H8" s="661" t="s">
        <v>595</v>
      </c>
      <c r="I8" s="661" t="s">
        <v>595</v>
      </c>
      <c r="J8" s="661" t="s">
        <v>596</v>
      </c>
      <c r="K8" s="661" t="s">
        <v>597</v>
      </c>
      <c r="L8" s="663">
        <v>181.59000000000003</v>
      </c>
      <c r="M8" s="663">
        <v>2</v>
      </c>
      <c r="N8" s="664">
        <v>363.18000000000006</v>
      </c>
    </row>
    <row r="9" spans="1:14" ht="14.4" customHeight="1" x14ac:dyDescent="0.3">
      <c r="A9" s="659" t="s">
        <v>559</v>
      </c>
      <c r="B9" s="660" t="s">
        <v>1608</v>
      </c>
      <c r="C9" s="661" t="s">
        <v>570</v>
      </c>
      <c r="D9" s="662" t="s">
        <v>1609</v>
      </c>
      <c r="E9" s="661" t="s">
        <v>582</v>
      </c>
      <c r="F9" s="662" t="s">
        <v>1613</v>
      </c>
      <c r="G9" s="661" t="s">
        <v>591</v>
      </c>
      <c r="H9" s="661" t="s">
        <v>598</v>
      </c>
      <c r="I9" s="661" t="s">
        <v>598</v>
      </c>
      <c r="J9" s="661" t="s">
        <v>599</v>
      </c>
      <c r="K9" s="661" t="s">
        <v>597</v>
      </c>
      <c r="L9" s="663">
        <v>149.5</v>
      </c>
      <c r="M9" s="663">
        <v>1</v>
      </c>
      <c r="N9" s="664">
        <v>149.5</v>
      </c>
    </row>
    <row r="10" spans="1:14" ht="14.4" customHeight="1" x14ac:dyDescent="0.3">
      <c r="A10" s="659" t="s">
        <v>559</v>
      </c>
      <c r="B10" s="660" t="s">
        <v>1608</v>
      </c>
      <c r="C10" s="661" t="s">
        <v>570</v>
      </c>
      <c r="D10" s="662" t="s">
        <v>1609</v>
      </c>
      <c r="E10" s="661" t="s">
        <v>582</v>
      </c>
      <c r="F10" s="662" t="s">
        <v>1613</v>
      </c>
      <c r="G10" s="661" t="s">
        <v>591</v>
      </c>
      <c r="H10" s="661" t="s">
        <v>600</v>
      </c>
      <c r="I10" s="661" t="s">
        <v>600</v>
      </c>
      <c r="J10" s="661" t="s">
        <v>593</v>
      </c>
      <c r="K10" s="661" t="s">
        <v>601</v>
      </c>
      <c r="L10" s="663">
        <v>97.75</v>
      </c>
      <c r="M10" s="663">
        <v>60</v>
      </c>
      <c r="N10" s="664">
        <v>5865</v>
      </c>
    </row>
    <row r="11" spans="1:14" ht="14.4" customHeight="1" x14ac:dyDescent="0.3">
      <c r="A11" s="659" t="s">
        <v>559</v>
      </c>
      <c r="B11" s="660" t="s">
        <v>1608</v>
      </c>
      <c r="C11" s="661" t="s">
        <v>570</v>
      </c>
      <c r="D11" s="662" t="s">
        <v>1609</v>
      </c>
      <c r="E11" s="661" t="s">
        <v>582</v>
      </c>
      <c r="F11" s="662" t="s">
        <v>1613</v>
      </c>
      <c r="G11" s="661" t="s">
        <v>591</v>
      </c>
      <c r="H11" s="661" t="s">
        <v>602</v>
      </c>
      <c r="I11" s="661" t="s">
        <v>603</v>
      </c>
      <c r="J11" s="661" t="s">
        <v>604</v>
      </c>
      <c r="K11" s="661" t="s">
        <v>605</v>
      </c>
      <c r="L11" s="663">
        <v>87.865000000000023</v>
      </c>
      <c r="M11" s="663">
        <v>6</v>
      </c>
      <c r="N11" s="664">
        <v>527.19000000000017</v>
      </c>
    </row>
    <row r="12" spans="1:14" ht="14.4" customHeight="1" x14ac:dyDescent="0.3">
      <c r="A12" s="659" t="s">
        <v>559</v>
      </c>
      <c r="B12" s="660" t="s">
        <v>1608</v>
      </c>
      <c r="C12" s="661" t="s">
        <v>570</v>
      </c>
      <c r="D12" s="662" t="s">
        <v>1609</v>
      </c>
      <c r="E12" s="661" t="s">
        <v>582</v>
      </c>
      <c r="F12" s="662" t="s">
        <v>1613</v>
      </c>
      <c r="G12" s="661" t="s">
        <v>591</v>
      </c>
      <c r="H12" s="661" t="s">
        <v>606</v>
      </c>
      <c r="I12" s="661" t="s">
        <v>607</v>
      </c>
      <c r="J12" s="661" t="s">
        <v>608</v>
      </c>
      <c r="K12" s="661" t="s">
        <v>609</v>
      </c>
      <c r="L12" s="663">
        <v>99.286698564587638</v>
      </c>
      <c r="M12" s="663">
        <v>6</v>
      </c>
      <c r="N12" s="664">
        <v>595.7201913875258</v>
      </c>
    </row>
    <row r="13" spans="1:14" ht="14.4" customHeight="1" x14ac:dyDescent="0.3">
      <c r="A13" s="659" t="s">
        <v>559</v>
      </c>
      <c r="B13" s="660" t="s">
        <v>1608</v>
      </c>
      <c r="C13" s="661" t="s">
        <v>570</v>
      </c>
      <c r="D13" s="662" t="s">
        <v>1609</v>
      </c>
      <c r="E13" s="661" t="s">
        <v>582</v>
      </c>
      <c r="F13" s="662" t="s">
        <v>1613</v>
      </c>
      <c r="G13" s="661" t="s">
        <v>591</v>
      </c>
      <c r="H13" s="661" t="s">
        <v>610</v>
      </c>
      <c r="I13" s="661" t="s">
        <v>611</v>
      </c>
      <c r="J13" s="661" t="s">
        <v>612</v>
      </c>
      <c r="K13" s="661" t="s">
        <v>613</v>
      </c>
      <c r="L13" s="663">
        <v>170.45000000000002</v>
      </c>
      <c r="M13" s="663">
        <v>1</v>
      </c>
      <c r="N13" s="664">
        <v>170.45000000000002</v>
      </c>
    </row>
    <row r="14" spans="1:14" ht="14.4" customHeight="1" x14ac:dyDescent="0.3">
      <c r="A14" s="659" t="s">
        <v>559</v>
      </c>
      <c r="B14" s="660" t="s">
        <v>1608</v>
      </c>
      <c r="C14" s="661" t="s">
        <v>570</v>
      </c>
      <c r="D14" s="662" t="s">
        <v>1609</v>
      </c>
      <c r="E14" s="661" t="s">
        <v>582</v>
      </c>
      <c r="F14" s="662" t="s">
        <v>1613</v>
      </c>
      <c r="G14" s="661" t="s">
        <v>591</v>
      </c>
      <c r="H14" s="661" t="s">
        <v>614</v>
      </c>
      <c r="I14" s="661" t="s">
        <v>615</v>
      </c>
      <c r="J14" s="661" t="s">
        <v>616</v>
      </c>
      <c r="K14" s="661" t="s">
        <v>617</v>
      </c>
      <c r="L14" s="663">
        <v>67.642500000000013</v>
      </c>
      <c r="M14" s="663">
        <v>8</v>
      </c>
      <c r="N14" s="664">
        <v>541.1400000000001</v>
      </c>
    </row>
    <row r="15" spans="1:14" ht="14.4" customHeight="1" x14ac:dyDescent="0.3">
      <c r="A15" s="659" t="s">
        <v>559</v>
      </c>
      <c r="B15" s="660" t="s">
        <v>1608</v>
      </c>
      <c r="C15" s="661" t="s">
        <v>570</v>
      </c>
      <c r="D15" s="662" t="s">
        <v>1609</v>
      </c>
      <c r="E15" s="661" t="s">
        <v>582</v>
      </c>
      <c r="F15" s="662" t="s">
        <v>1613</v>
      </c>
      <c r="G15" s="661" t="s">
        <v>591</v>
      </c>
      <c r="H15" s="661" t="s">
        <v>618</v>
      </c>
      <c r="I15" s="661" t="s">
        <v>619</v>
      </c>
      <c r="J15" s="661" t="s">
        <v>620</v>
      </c>
      <c r="K15" s="661" t="s">
        <v>621</v>
      </c>
      <c r="L15" s="663">
        <v>58.97</v>
      </c>
      <c r="M15" s="663">
        <v>4</v>
      </c>
      <c r="N15" s="664">
        <v>235.88</v>
      </c>
    </row>
    <row r="16" spans="1:14" ht="14.4" customHeight="1" x14ac:dyDescent="0.3">
      <c r="A16" s="659" t="s">
        <v>559</v>
      </c>
      <c r="B16" s="660" t="s">
        <v>1608</v>
      </c>
      <c r="C16" s="661" t="s">
        <v>570</v>
      </c>
      <c r="D16" s="662" t="s">
        <v>1609</v>
      </c>
      <c r="E16" s="661" t="s">
        <v>582</v>
      </c>
      <c r="F16" s="662" t="s">
        <v>1613</v>
      </c>
      <c r="G16" s="661" t="s">
        <v>591</v>
      </c>
      <c r="H16" s="661" t="s">
        <v>622</v>
      </c>
      <c r="I16" s="661" t="s">
        <v>623</v>
      </c>
      <c r="J16" s="661" t="s">
        <v>624</v>
      </c>
      <c r="K16" s="661" t="s">
        <v>625</v>
      </c>
      <c r="L16" s="663">
        <v>89.975684312197913</v>
      </c>
      <c r="M16" s="663">
        <v>9</v>
      </c>
      <c r="N16" s="664">
        <v>809.78115880978123</v>
      </c>
    </row>
    <row r="17" spans="1:14" ht="14.4" customHeight="1" x14ac:dyDescent="0.3">
      <c r="A17" s="659" t="s">
        <v>559</v>
      </c>
      <c r="B17" s="660" t="s">
        <v>1608</v>
      </c>
      <c r="C17" s="661" t="s">
        <v>570</v>
      </c>
      <c r="D17" s="662" t="s">
        <v>1609</v>
      </c>
      <c r="E17" s="661" t="s">
        <v>582</v>
      </c>
      <c r="F17" s="662" t="s">
        <v>1613</v>
      </c>
      <c r="G17" s="661" t="s">
        <v>591</v>
      </c>
      <c r="H17" s="661" t="s">
        <v>626</v>
      </c>
      <c r="I17" s="661" t="s">
        <v>627</v>
      </c>
      <c r="J17" s="661" t="s">
        <v>620</v>
      </c>
      <c r="K17" s="661" t="s">
        <v>628</v>
      </c>
      <c r="L17" s="663">
        <v>65.00150026228377</v>
      </c>
      <c r="M17" s="663">
        <v>14</v>
      </c>
      <c r="N17" s="664">
        <v>910.02100367197272</v>
      </c>
    </row>
    <row r="18" spans="1:14" ht="14.4" customHeight="1" x14ac:dyDescent="0.3">
      <c r="A18" s="659" t="s">
        <v>559</v>
      </c>
      <c r="B18" s="660" t="s">
        <v>1608</v>
      </c>
      <c r="C18" s="661" t="s">
        <v>570</v>
      </c>
      <c r="D18" s="662" t="s">
        <v>1609</v>
      </c>
      <c r="E18" s="661" t="s">
        <v>582</v>
      </c>
      <c r="F18" s="662" t="s">
        <v>1613</v>
      </c>
      <c r="G18" s="661" t="s">
        <v>591</v>
      </c>
      <c r="H18" s="661" t="s">
        <v>629</v>
      </c>
      <c r="I18" s="661" t="s">
        <v>630</v>
      </c>
      <c r="J18" s="661" t="s">
        <v>631</v>
      </c>
      <c r="K18" s="661" t="s">
        <v>632</v>
      </c>
      <c r="L18" s="663">
        <v>84.89</v>
      </c>
      <c r="M18" s="663">
        <v>1</v>
      </c>
      <c r="N18" s="664">
        <v>84.89</v>
      </c>
    </row>
    <row r="19" spans="1:14" ht="14.4" customHeight="1" x14ac:dyDescent="0.3">
      <c r="A19" s="659" t="s">
        <v>559</v>
      </c>
      <c r="B19" s="660" t="s">
        <v>1608</v>
      </c>
      <c r="C19" s="661" t="s">
        <v>570</v>
      </c>
      <c r="D19" s="662" t="s">
        <v>1609</v>
      </c>
      <c r="E19" s="661" t="s">
        <v>582</v>
      </c>
      <c r="F19" s="662" t="s">
        <v>1613</v>
      </c>
      <c r="G19" s="661" t="s">
        <v>591</v>
      </c>
      <c r="H19" s="661" t="s">
        <v>633</v>
      </c>
      <c r="I19" s="661" t="s">
        <v>634</v>
      </c>
      <c r="J19" s="661" t="s">
        <v>635</v>
      </c>
      <c r="K19" s="661" t="s">
        <v>636</v>
      </c>
      <c r="L19" s="663">
        <v>42.040057604161021</v>
      </c>
      <c r="M19" s="663">
        <v>14</v>
      </c>
      <c r="N19" s="664">
        <v>588.56080645825432</v>
      </c>
    </row>
    <row r="20" spans="1:14" ht="14.4" customHeight="1" x14ac:dyDescent="0.3">
      <c r="A20" s="659" t="s">
        <v>559</v>
      </c>
      <c r="B20" s="660" t="s">
        <v>1608</v>
      </c>
      <c r="C20" s="661" t="s">
        <v>570</v>
      </c>
      <c r="D20" s="662" t="s">
        <v>1609</v>
      </c>
      <c r="E20" s="661" t="s">
        <v>582</v>
      </c>
      <c r="F20" s="662" t="s">
        <v>1613</v>
      </c>
      <c r="G20" s="661" t="s">
        <v>591</v>
      </c>
      <c r="H20" s="661" t="s">
        <v>637</v>
      </c>
      <c r="I20" s="661" t="s">
        <v>638</v>
      </c>
      <c r="J20" s="661" t="s">
        <v>635</v>
      </c>
      <c r="K20" s="661" t="s">
        <v>639</v>
      </c>
      <c r="L20" s="663">
        <v>81.232450528354647</v>
      </c>
      <c r="M20" s="663">
        <v>25</v>
      </c>
      <c r="N20" s="664">
        <v>2030.8112632088662</v>
      </c>
    </row>
    <row r="21" spans="1:14" ht="14.4" customHeight="1" x14ac:dyDescent="0.3">
      <c r="A21" s="659" t="s">
        <v>559</v>
      </c>
      <c r="B21" s="660" t="s">
        <v>1608</v>
      </c>
      <c r="C21" s="661" t="s">
        <v>570</v>
      </c>
      <c r="D21" s="662" t="s">
        <v>1609</v>
      </c>
      <c r="E21" s="661" t="s">
        <v>582</v>
      </c>
      <c r="F21" s="662" t="s">
        <v>1613</v>
      </c>
      <c r="G21" s="661" t="s">
        <v>591</v>
      </c>
      <c r="H21" s="661" t="s">
        <v>640</v>
      </c>
      <c r="I21" s="661" t="s">
        <v>641</v>
      </c>
      <c r="J21" s="661" t="s">
        <v>642</v>
      </c>
      <c r="K21" s="661" t="s">
        <v>643</v>
      </c>
      <c r="L21" s="663">
        <v>61.939999999999976</v>
      </c>
      <c r="M21" s="663">
        <v>3</v>
      </c>
      <c r="N21" s="664">
        <v>185.81999999999994</v>
      </c>
    </row>
    <row r="22" spans="1:14" ht="14.4" customHeight="1" x14ac:dyDescent="0.3">
      <c r="A22" s="659" t="s">
        <v>559</v>
      </c>
      <c r="B22" s="660" t="s">
        <v>1608</v>
      </c>
      <c r="C22" s="661" t="s">
        <v>570</v>
      </c>
      <c r="D22" s="662" t="s">
        <v>1609</v>
      </c>
      <c r="E22" s="661" t="s">
        <v>582</v>
      </c>
      <c r="F22" s="662" t="s">
        <v>1613</v>
      </c>
      <c r="G22" s="661" t="s">
        <v>591</v>
      </c>
      <c r="H22" s="661" t="s">
        <v>644</v>
      </c>
      <c r="I22" s="661" t="s">
        <v>645</v>
      </c>
      <c r="J22" s="661" t="s">
        <v>646</v>
      </c>
      <c r="K22" s="661" t="s">
        <v>647</v>
      </c>
      <c r="L22" s="663">
        <v>61.810746705646899</v>
      </c>
      <c r="M22" s="663">
        <v>1</v>
      </c>
      <c r="N22" s="664">
        <v>61.810746705646899</v>
      </c>
    </row>
    <row r="23" spans="1:14" ht="14.4" customHeight="1" x14ac:dyDescent="0.3">
      <c r="A23" s="659" t="s">
        <v>559</v>
      </c>
      <c r="B23" s="660" t="s">
        <v>1608</v>
      </c>
      <c r="C23" s="661" t="s">
        <v>570</v>
      </c>
      <c r="D23" s="662" t="s">
        <v>1609</v>
      </c>
      <c r="E23" s="661" t="s">
        <v>582</v>
      </c>
      <c r="F23" s="662" t="s">
        <v>1613</v>
      </c>
      <c r="G23" s="661" t="s">
        <v>591</v>
      </c>
      <c r="H23" s="661" t="s">
        <v>648</v>
      </c>
      <c r="I23" s="661" t="s">
        <v>649</v>
      </c>
      <c r="J23" s="661" t="s">
        <v>650</v>
      </c>
      <c r="K23" s="661" t="s">
        <v>625</v>
      </c>
      <c r="L23" s="663">
        <v>67.264421637597408</v>
      </c>
      <c r="M23" s="663">
        <v>9</v>
      </c>
      <c r="N23" s="664">
        <v>605.37979473837663</v>
      </c>
    </row>
    <row r="24" spans="1:14" ht="14.4" customHeight="1" x14ac:dyDescent="0.3">
      <c r="A24" s="659" t="s">
        <v>559</v>
      </c>
      <c r="B24" s="660" t="s">
        <v>1608</v>
      </c>
      <c r="C24" s="661" t="s">
        <v>570</v>
      </c>
      <c r="D24" s="662" t="s">
        <v>1609</v>
      </c>
      <c r="E24" s="661" t="s">
        <v>582</v>
      </c>
      <c r="F24" s="662" t="s">
        <v>1613</v>
      </c>
      <c r="G24" s="661" t="s">
        <v>591</v>
      </c>
      <c r="H24" s="661" t="s">
        <v>651</v>
      </c>
      <c r="I24" s="661" t="s">
        <v>652</v>
      </c>
      <c r="J24" s="661" t="s">
        <v>653</v>
      </c>
      <c r="K24" s="661" t="s">
        <v>654</v>
      </c>
      <c r="L24" s="663">
        <v>73.738</v>
      </c>
      <c r="M24" s="663">
        <v>1</v>
      </c>
      <c r="N24" s="664">
        <v>73.738</v>
      </c>
    </row>
    <row r="25" spans="1:14" ht="14.4" customHeight="1" x14ac:dyDescent="0.3">
      <c r="A25" s="659" t="s">
        <v>559</v>
      </c>
      <c r="B25" s="660" t="s">
        <v>1608</v>
      </c>
      <c r="C25" s="661" t="s">
        <v>570</v>
      </c>
      <c r="D25" s="662" t="s">
        <v>1609</v>
      </c>
      <c r="E25" s="661" t="s">
        <v>582</v>
      </c>
      <c r="F25" s="662" t="s">
        <v>1613</v>
      </c>
      <c r="G25" s="661" t="s">
        <v>591</v>
      </c>
      <c r="H25" s="661" t="s">
        <v>655</v>
      </c>
      <c r="I25" s="661" t="s">
        <v>656</v>
      </c>
      <c r="J25" s="661" t="s">
        <v>657</v>
      </c>
      <c r="K25" s="661" t="s">
        <v>658</v>
      </c>
      <c r="L25" s="663">
        <v>60.35</v>
      </c>
      <c r="M25" s="663">
        <v>3</v>
      </c>
      <c r="N25" s="664">
        <v>181.05</v>
      </c>
    </row>
    <row r="26" spans="1:14" ht="14.4" customHeight="1" x14ac:dyDescent="0.3">
      <c r="A26" s="659" t="s">
        <v>559</v>
      </c>
      <c r="B26" s="660" t="s">
        <v>1608</v>
      </c>
      <c r="C26" s="661" t="s">
        <v>570</v>
      </c>
      <c r="D26" s="662" t="s">
        <v>1609</v>
      </c>
      <c r="E26" s="661" t="s">
        <v>582</v>
      </c>
      <c r="F26" s="662" t="s">
        <v>1613</v>
      </c>
      <c r="G26" s="661" t="s">
        <v>591</v>
      </c>
      <c r="H26" s="661" t="s">
        <v>659</v>
      </c>
      <c r="I26" s="661" t="s">
        <v>660</v>
      </c>
      <c r="J26" s="661" t="s">
        <v>661</v>
      </c>
      <c r="K26" s="661" t="s">
        <v>662</v>
      </c>
      <c r="L26" s="663">
        <v>43.23</v>
      </c>
      <c r="M26" s="663">
        <v>1</v>
      </c>
      <c r="N26" s="664">
        <v>43.23</v>
      </c>
    </row>
    <row r="27" spans="1:14" ht="14.4" customHeight="1" x14ac:dyDescent="0.3">
      <c r="A27" s="659" t="s">
        <v>559</v>
      </c>
      <c r="B27" s="660" t="s">
        <v>1608</v>
      </c>
      <c r="C27" s="661" t="s">
        <v>570</v>
      </c>
      <c r="D27" s="662" t="s">
        <v>1609</v>
      </c>
      <c r="E27" s="661" t="s">
        <v>582</v>
      </c>
      <c r="F27" s="662" t="s">
        <v>1613</v>
      </c>
      <c r="G27" s="661" t="s">
        <v>591</v>
      </c>
      <c r="H27" s="661" t="s">
        <v>663</v>
      </c>
      <c r="I27" s="661" t="s">
        <v>664</v>
      </c>
      <c r="J27" s="661" t="s">
        <v>665</v>
      </c>
      <c r="K27" s="661" t="s">
        <v>666</v>
      </c>
      <c r="L27" s="663">
        <v>69.460151108932777</v>
      </c>
      <c r="M27" s="663">
        <v>12</v>
      </c>
      <c r="N27" s="664">
        <v>833.52181330719327</v>
      </c>
    </row>
    <row r="28" spans="1:14" ht="14.4" customHeight="1" x14ac:dyDescent="0.3">
      <c r="A28" s="659" t="s">
        <v>559</v>
      </c>
      <c r="B28" s="660" t="s">
        <v>1608</v>
      </c>
      <c r="C28" s="661" t="s">
        <v>570</v>
      </c>
      <c r="D28" s="662" t="s">
        <v>1609</v>
      </c>
      <c r="E28" s="661" t="s">
        <v>582</v>
      </c>
      <c r="F28" s="662" t="s">
        <v>1613</v>
      </c>
      <c r="G28" s="661" t="s">
        <v>591</v>
      </c>
      <c r="H28" s="661" t="s">
        <v>667</v>
      </c>
      <c r="I28" s="661" t="s">
        <v>667</v>
      </c>
      <c r="J28" s="661" t="s">
        <v>668</v>
      </c>
      <c r="K28" s="661" t="s">
        <v>669</v>
      </c>
      <c r="L28" s="663">
        <v>38.190076765682498</v>
      </c>
      <c r="M28" s="663">
        <v>20</v>
      </c>
      <c r="N28" s="664">
        <v>763.80153531364999</v>
      </c>
    </row>
    <row r="29" spans="1:14" ht="14.4" customHeight="1" x14ac:dyDescent="0.3">
      <c r="A29" s="659" t="s">
        <v>559</v>
      </c>
      <c r="B29" s="660" t="s">
        <v>1608</v>
      </c>
      <c r="C29" s="661" t="s">
        <v>570</v>
      </c>
      <c r="D29" s="662" t="s">
        <v>1609</v>
      </c>
      <c r="E29" s="661" t="s">
        <v>582</v>
      </c>
      <c r="F29" s="662" t="s">
        <v>1613</v>
      </c>
      <c r="G29" s="661" t="s">
        <v>591</v>
      </c>
      <c r="H29" s="661" t="s">
        <v>670</v>
      </c>
      <c r="I29" s="661" t="s">
        <v>671</v>
      </c>
      <c r="J29" s="661" t="s">
        <v>672</v>
      </c>
      <c r="K29" s="661" t="s">
        <v>673</v>
      </c>
      <c r="L29" s="663">
        <v>238.19793360889139</v>
      </c>
      <c r="M29" s="663">
        <v>5</v>
      </c>
      <c r="N29" s="664">
        <v>1190.9896680444569</v>
      </c>
    </row>
    <row r="30" spans="1:14" ht="14.4" customHeight="1" x14ac:dyDescent="0.3">
      <c r="A30" s="659" t="s">
        <v>559</v>
      </c>
      <c r="B30" s="660" t="s">
        <v>1608</v>
      </c>
      <c r="C30" s="661" t="s">
        <v>570</v>
      </c>
      <c r="D30" s="662" t="s">
        <v>1609</v>
      </c>
      <c r="E30" s="661" t="s">
        <v>582</v>
      </c>
      <c r="F30" s="662" t="s">
        <v>1613</v>
      </c>
      <c r="G30" s="661" t="s">
        <v>591</v>
      </c>
      <c r="H30" s="661" t="s">
        <v>674</v>
      </c>
      <c r="I30" s="661" t="s">
        <v>675</v>
      </c>
      <c r="J30" s="661" t="s">
        <v>676</v>
      </c>
      <c r="K30" s="661" t="s">
        <v>677</v>
      </c>
      <c r="L30" s="663">
        <v>184.73750000000001</v>
      </c>
      <c r="M30" s="663">
        <v>2</v>
      </c>
      <c r="N30" s="664">
        <v>369.47500000000002</v>
      </c>
    </row>
    <row r="31" spans="1:14" ht="14.4" customHeight="1" x14ac:dyDescent="0.3">
      <c r="A31" s="659" t="s">
        <v>559</v>
      </c>
      <c r="B31" s="660" t="s">
        <v>1608</v>
      </c>
      <c r="C31" s="661" t="s">
        <v>570</v>
      </c>
      <c r="D31" s="662" t="s">
        <v>1609</v>
      </c>
      <c r="E31" s="661" t="s">
        <v>582</v>
      </c>
      <c r="F31" s="662" t="s">
        <v>1613</v>
      </c>
      <c r="G31" s="661" t="s">
        <v>591</v>
      </c>
      <c r="H31" s="661" t="s">
        <v>678</v>
      </c>
      <c r="I31" s="661" t="s">
        <v>679</v>
      </c>
      <c r="J31" s="661" t="s">
        <v>680</v>
      </c>
      <c r="K31" s="661" t="s">
        <v>681</v>
      </c>
      <c r="L31" s="663">
        <v>42.97999999999999</v>
      </c>
      <c r="M31" s="663">
        <v>1</v>
      </c>
      <c r="N31" s="664">
        <v>42.97999999999999</v>
      </c>
    </row>
    <row r="32" spans="1:14" ht="14.4" customHeight="1" x14ac:dyDescent="0.3">
      <c r="A32" s="659" t="s">
        <v>559</v>
      </c>
      <c r="B32" s="660" t="s">
        <v>1608</v>
      </c>
      <c r="C32" s="661" t="s">
        <v>570</v>
      </c>
      <c r="D32" s="662" t="s">
        <v>1609</v>
      </c>
      <c r="E32" s="661" t="s">
        <v>582</v>
      </c>
      <c r="F32" s="662" t="s">
        <v>1613</v>
      </c>
      <c r="G32" s="661" t="s">
        <v>591</v>
      </c>
      <c r="H32" s="661" t="s">
        <v>682</v>
      </c>
      <c r="I32" s="661" t="s">
        <v>683</v>
      </c>
      <c r="J32" s="661" t="s">
        <v>684</v>
      </c>
      <c r="K32" s="661" t="s">
        <v>685</v>
      </c>
      <c r="L32" s="663">
        <v>44.969999999999992</v>
      </c>
      <c r="M32" s="663">
        <v>2</v>
      </c>
      <c r="N32" s="664">
        <v>89.939999999999984</v>
      </c>
    </row>
    <row r="33" spans="1:14" ht="14.4" customHeight="1" x14ac:dyDescent="0.3">
      <c r="A33" s="659" t="s">
        <v>559</v>
      </c>
      <c r="B33" s="660" t="s">
        <v>1608</v>
      </c>
      <c r="C33" s="661" t="s">
        <v>570</v>
      </c>
      <c r="D33" s="662" t="s">
        <v>1609</v>
      </c>
      <c r="E33" s="661" t="s">
        <v>582</v>
      </c>
      <c r="F33" s="662" t="s">
        <v>1613</v>
      </c>
      <c r="G33" s="661" t="s">
        <v>591</v>
      </c>
      <c r="H33" s="661" t="s">
        <v>686</v>
      </c>
      <c r="I33" s="661" t="s">
        <v>687</v>
      </c>
      <c r="J33" s="661" t="s">
        <v>688</v>
      </c>
      <c r="K33" s="661" t="s">
        <v>689</v>
      </c>
      <c r="L33" s="663">
        <v>103.97999999999999</v>
      </c>
      <c r="M33" s="663">
        <v>1</v>
      </c>
      <c r="N33" s="664">
        <v>103.97999999999999</v>
      </c>
    </row>
    <row r="34" spans="1:14" ht="14.4" customHeight="1" x14ac:dyDescent="0.3">
      <c r="A34" s="659" t="s">
        <v>559</v>
      </c>
      <c r="B34" s="660" t="s">
        <v>1608</v>
      </c>
      <c r="C34" s="661" t="s">
        <v>570</v>
      </c>
      <c r="D34" s="662" t="s">
        <v>1609</v>
      </c>
      <c r="E34" s="661" t="s">
        <v>582</v>
      </c>
      <c r="F34" s="662" t="s">
        <v>1613</v>
      </c>
      <c r="G34" s="661" t="s">
        <v>591</v>
      </c>
      <c r="H34" s="661" t="s">
        <v>690</v>
      </c>
      <c r="I34" s="661" t="s">
        <v>691</v>
      </c>
      <c r="J34" s="661" t="s">
        <v>692</v>
      </c>
      <c r="K34" s="661" t="s">
        <v>693</v>
      </c>
      <c r="L34" s="663">
        <v>76.919988314634494</v>
      </c>
      <c r="M34" s="663">
        <v>7</v>
      </c>
      <c r="N34" s="664">
        <v>538.4399182024415</v>
      </c>
    </row>
    <row r="35" spans="1:14" ht="14.4" customHeight="1" x14ac:dyDescent="0.3">
      <c r="A35" s="659" t="s">
        <v>559</v>
      </c>
      <c r="B35" s="660" t="s">
        <v>1608</v>
      </c>
      <c r="C35" s="661" t="s">
        <v>570</v>
      </c>
      <c r="D35" s="662" t="s">
        <v>1609</v>
      </c>
      <c r="E35" s="661" t="s">
        <v>582</v>
      </c>
      <c r="F35" s="662" t="s">
        <v>1613</v>
      </c>
      <c r="G35" s="661" t="s">
        <v>591</v>
      </c>
      <c r="H35" s="661" t="s">
        <v>694</v>
      </c>
      <c r="I35" s="661" t="s">
        <v>695</v>
      </c>
      <c r="J35" s="661" t="s">
        <v>696</v>
      </c>
      <c r="K35" s="661" t="s">
        <v>697</v>
      </c>
      <c r="L35" s="663">
        <v>70.860000000000028</v>
      </c>
      <c r="M35" s="663">
        <v>1</v>
      </c>
      <c r="N35" s="664">
        <v>70.860000000000028</v>
      </c>
    </row>
    <row r="36" spans="1:14" ht="14.4" customHeight="1" x14ac:dyDescent="0.3">
      <c r="A36" s="659" t="s">
        <v>559</v>
      </c>
      <c r="B36" s="660" t="s">
        <v>1608</v>
      </c>
      <c r="C36" s="661" t="s">
        <v>570</v>
      </c>
      <c r="D36" s="662" t="s">
        <v>1609</v>
      </c>
      <c r="E36" s="661" t="s">
        <v>582</v>
      </c>
      <c r="F36" s="662" t="s">
        <v>1613</v>
      </c>
      <c r="G36" s="661" t="s">
        <v>591</v>
      </c>
      <c r="H36" s="661" t="s">
        <v>698</v>
      </c>
      <c r="I36" s="661" t="s">
        <v>699</v>
      </c>
      <c r="J36" s="661" t="s">
        <v>700</v>
      </c>
      <c r="K36" s="661" t="s">
        <v>701</v>
      </c>
      <c r="L36" s="663">
        <v>39.216663740370628</v>
      </c>
      <c r="M36" s="663">
        <v>3</v>
      </c>
      <c r="N36" s="664">
        <v>117.64999122111189</v>
      </c>
    </row>
    <row r="37" spans="1:14" ht="14.4" customHeight="1" x14ac:dyDescent="0.3">
      <c r="A37" s="659" t="s">
        <v>559</v>
      </c>
      <c r="B37" s="660" t="s">
        <v>1608</v>
      </c>
      <c r="C37" s="661" t="s">
        <v>570</v>
      </c>
      <c r="D37" s="662" t="s">
        <v>1609</v>
      </c>
      <c r="E37" s="661" t="s">
        <v>582</v>
      </c>
      <c r="F37" s="662" t="s">
        <v>1613</v>
      </c>
      <c r="G37" s="661" t="s">
        <v>591</v>
      </c>
      <c r="H37" s="661" t="s">
        <v>702</v>
      </c>
      <c r="I37" s="661" t="s">
        <v>703</v>
      </c>
      <c r="J37" s="661" t="s">
        <v>704</v>
      </c>
      <c r="K37" s="661" t="s">
        <v>705</v>
      </c>
      <c r="L37" s="663">
        <v>177.73040846525964</v>
      </c>
      <c r="M37" s="663">
        <v>1</v>
      </c>
      <c r="N37" s="664">
        <v>177.73040846525964</v>
      </c>
    </row>
    <row r="38" spans="1:14" ht="14.4" customHeight="1" x14ac:dyDescent="0.3">
      <c r="A38" s="659" t="s">
        <v>559</v>
      </c>
      <c r="B38" s="660" t="s">
        <v>1608</v>
      </c>
      <c r="C38" s="661" t="s">
        <v>570</v>
      </c>
      <c r="D38" s="662" t="s">
        <v>1609</v>
      </c>
      <c r="E38" s="661" t="s">
        <v>582</v>
      </c>
      <c r="F38" s="662" t="s">
        <v>1613</v>
      </c>
      <c r="G38" s="661" t="s">
        <v>591</v>
      </c>
      <c r="H38" s="661" t="s">
        <v>706</v>
      </c>
      <c r="I38" s="661" t="s">
        <v>707</v>
      </c>
      <c r="J38" s="661" t="s">
        <v>657</v>
      </c>
      <c r="K38" s="661" t="s">
        <v>708</v>
      </c>
      <c r="L38" s="663">
        <v>22.568377886298688</v>
      </c>
      <c r="M38" s="663">
        <v>23</v>
      </c>
      <c r="N38" s="664">
        <v>519.07269138486981</v>
      </c>
    </row>
    <row r="39" spans="1:14" ht="14.4" customHeight="1" x14ac:dyDescent="0.3">
      <c r="A39" s="659" t="s">
        <v>559</v>
      </c>
      <c r="B39" s="660" t="s">
        <v>1608</v>
      </c>
      <c r="C39" s="661" t="s">
        <v>570</v>
      </c>
      <c r="D39" s="662" t="s">
        <v>1609</v>
      </c>
      <c r="E39" s="661" t="s">
        <v>582</v>
      </c>
      <c r="F39" s="662" t="s">
        <v>1613</v>
      </c>
      <c r="G39" s="661" t="s">
        <v>591</v>
      </c>
      <c r="H39" s="661" t="s">
        <v>709</v>
      </c>
      <c r="I39" s="661" t="s">
        <v>710</v>
      </c>
      <c r="J39" s="661" t="s">
        <v>711</v>
      </c>
      <c r="K39" s="661"/>
      <c r="L39" s="663">
        <v>101.15999999999997</v>
      </c>
      <c r="M39" s="663">
        <v>2</v>
      </c>
      <c r="N39" s="664">
        <v>202.31999999999994</v>
      </c>
    </row>
    <row r="40" spans="1:14" ht="14.4" customHeight="1" x14ac:dyDescent="0.3">
      <c r="A40" s="659" t="s">
        <v>559</v>
      </c>
      <c r="B40" s="660" t="s">
        <v>1608</v>
      </c>
      <c r="C40" s="661" t="s">
        <v>570</v>
      </c>
      <c r="D40" s="662" t="s">
        <v>1609</v>
      </c>
      <c r="E40" s="661" t="s">
        <v>582</v>
      </c>
      <c r="F40" s="662" t="s">
        <v>1613</v>
      </c>
      <c r="G40" s="661" t="s">
        <v>591</v>
      </c>
      <c r="H40" s="661" t="s">
        <v>712</v>
      </c>
      <c r="I40" s="661" t="s">
        <v>713</v>
      </c>
      <c r="J40" s="661" t="s">
        <v>714</v>
      </c>
      <c r="K40" s="661" t="s">
        <v>715</v>
      </c>
      <c r="L40" s="663">
        <v>103.5174507236744</v>
      </c>
      <c r="M40" s="663">
        <v>8</v>
      </c>
      <c r="N40" s="664">
        <v>828.1396057893952</v>
      </c>
    </row>
    <row r="41" spans="1:14" ht="14.4" customHeight="1" x14ac:dyDescent="0.3">
      <c r="A41" s="659" t="s">
        <v>559</v>
      </c>
      <c r="B41" s="660" t="s">
        <v>1608</v>
      </c>
      <c r="C41" s="661" t="s">
        <v>570</v>
      </c>
      <c r="D41" s="662" t="s">
        <v>1609</v>
      </c>
      <c r="E41" s="661" t="s">
        <v>582</v>
      </c>
      <c r="F41" s="662" t="s">
        <v>1613</v>
      </c>
      <c r="G41" s="661" t="s">
        <v>591</v>
      </c>
      <c r="H41" s="661" t="s">
        <v>716</v>
      </c>
      <c r="I41" s="661" t="s">
        <v>717</v>
      </c>
      <c r="J41" s="661" t="s">
        <v>718</v>
      </c>
      <c r="K41" s="661" t="s">
        <v>719</v>
      </c>
      <c r="L41" s="663">
        <v>83.890000000000029</v>
      </c>
      <c r="M41" s="663">
        <v>6</v>
      </c>
      <c r="N41" s="664">
        <v>503.34000000000015</v>
      </c>
    </row>
    <row r="42" spans="1:14" ht="14.4" customHeight="1" x14ac:dyDescent="0.3">
      <c r="A42" s="659" t="s">
        <v>559</v>
      </c>
      <c r="B42" s="660" t="s">
        <v>1608</v>
      </c>
      <c r="C42" s="661" t="s">
        <v>570</v>
      </c>
      <c r="D42" s="662" t="s">
        <v>1609</v>
      </c>
      <c r="E42" s="661" t="s">
        <v>582</v>
      </c>
      <c r="F42" s="662" t="s">
        <v>1613</v>
      </c>
      <c r="G42" s="661" t="s">
        <v>591</v>
      </c>
      <c r="H42" s="661" t="s">
        <v>720</v>
      </c>
      <c r="I42" s="661" t="s">
        <v>721</v>
      </c>
      <c r="J42" s="661" t="s">
        <v>722</v>
      </c>
      <c r="K42" s="661" t="s">
        <v>723</v>
      </c>
      <c r="L42" s="663">
        <v>223.46999999999994</v>
      </c>
      <c r="M42" s="663">
        <v>2</v>
      </c>
      <c r="N42" s="664">
        <v>446.93999999999988</v>
      </c>
    </row>
    <row r="43" spans="1:14" ht="14.4" customHeight="1" x14ac:dyDescent="0.3">
      <c r="A43" s="659" t="s">
        <v>559</v>
      </c>
      <c r="B43" s="660" t="s">
        <v>1608</v>
      </c>
      <c r="C43" s="661" t="s">
        <v>570</v>
      </c>
      <c r="D43" s="662" t="s">
        <v>1609</v>
      </c>
      <c r="E43" s="661" t="s">
        <v>582</v>
      </c>
      <c r="F43" s="662" t="s">
        <v>1613</v>
      </c>
      <c r="G43" s="661" t="s">
        <v>591</v>
      </c>
      <c r="H43" s="661" t="s">
        <v>724</v>
      </c>
      <c r="I43" s="661" t="s">
        <v>725</v>
      </c>
      <c r="J43" s="661" t="s">
        <v>726</v>
      </c>
      <c r="K43" s="661" t="s">
        <v>727</v>
      </c>
      <c r="L43" s="663">
        <v>74.953911694246102</v>
      </c>
      <c r="M43" s="663">
        <v>10</v>
      </c>
      <c r="N43" s="664">
        <v>749.53911694246108</v>
      </c>
    </row>
    <row r="44" spans="1:14" ht="14.4" customHeight="1" x14ac:dyDescent="0.3">
      <c r="A44" s="659" t="s">
        <v>559</v>
      </c>
      <c r="B44" s="660" t="s">
        <v>1608</v>
      </c>
      <c r="C44" s="661" t="s">
        <v>570</v>
      </c>
      <c r="D44" s="662" t="s">
        <v>1609</v>
      </c>
      <c r="E44" s="661" t="s">
        <v>582</v>
      </c>
      <c r="F44" s="662" t="s">
        <v>1613</v>
      </c>
      <c r="G44" s="661" t="s">
        <v>591</v>
      </c>
      <c r="H44" s="661" t="s">
        <v>728</v>
      </c>
      <c r="I44" s="661" t="s">
        <v>729</v>
      </c>
      <c r="J44" s="661" t="s">
        <v>730</v>
      </c>
      <c r="K44" s="661" t="s">
        <v>731</v>
      </c>
      <c r="L44" s="663">
        <v>87.83</v>
      </c>
      <c r="M44" s="663">
        <v>1</v>
      </c>
      <c r="N44" s="664">
        <v>87.83</v>
      </c>
    </row>
    <row r="45" spans="1:14" ht="14.4" customHeight="1" x14ac:dyDescent="0.3">
      <c r="A45" s="659" t="s">
        <v>559</v>
      </c>
      <c r="B45" s="660" t="s">
        <v>1608</v>
      </c>
      <c r="C45" s="661" t="s">
        <v>570</v>
      </c>
      <c r="D45" s="662" t="s">
        <v>1609</v>
      </c>
      <c r="E45" s="661" t="s">
        <v>582</v>
      </c>
      <c r="F45" s="662" t="s">
        <v>1613</v>
      </c>
      <c r="G45" s="661" t="s">
        <v>591</v>
      </c>
      <c r="H45" s="661" t="s">
        <v>732</v>
      </c>
      <c r="I45" s="661" t="s">
        <v>733</v>
      </c>
      <c r="J45" s="661" t="s">
        <v>734</v>
      </c>
      <c r="K45" s="661" t="s">
        <v>735</v>
      </c>
      <c r="L45" s="663">
        <v>112.77000000000002</v>
      </c>
      <c r="M45" s="663">
        <v>1</v>
      </c>
      <c r="N45" s="664">
        <v>112.77000000000002</v>
      </c>
    </row>
    <row r="46" spans="1:14" ht="14.4" customHeight="1" x14ac:dyDescent="0.3">
      <c r="A46" s="659" t="s">
        <v>559</v>
      </c>
      <c r="B46" s="660" t="s">
        <v>1608</v>
      </c>
      <c r="C46" s="661" t="s">
        <v>570</v>
      </c>
      <c r="D46" s="662" t="s">
        <v>1609</v>
      </c>
      <c r="E46" s="661" t="s">
        <v>582</v>
      </c>
      <c r="F46" s="662" t="s">
        <v>1613</v>
      </c>
      <c r="G46" s="661" t="s">
        <v>591</v>
      </c>
      <c r="H46" s="661" t="s">
        <v>736</v>
      </c>
      <c r="I46" s="661" t="s">
        <v>737</v>
      </c>
      <c r="J46" s="661" t="s">
        <v>738</v>
      </c>
      <c r="K46" s="661" t="s">
        <v>739</v>
      </c>
      <c r="L46" s="663">
        <v>122.80743440680406</v>
      </c>
      <c r="M46" s="663">
        <v>8</v>
      </c>
      <c r="N46" s="664">
        <v>982.4594752544325</v>
      </c>
    </row>
    <row r="47" spans="1:14" ht="14.4" customHeight="1" x14ac:dyDescent="0.3">
      <c r="A47" s="659" t="s">
        <v>559</v>
      </c>
      <c r="B47" s="660" t="s">
        <v>1608</v>
      </c>
      <c r="C47" s="661" t="s">
        <v>570</v>
      </c>
      <c r="D47" s="662" t="s">
        <v>1609</v>
      </c>
      <c r="E47" s="661" t="s">
        <v>582</v>
      </c>
      <c r="F47" s="662" t="s">
        <v>1613</v>
      </c>
      <c r="G47" s="661" t="s">
        <v>591</v>
      </c>
      <c r="H47" s="661" t="s">
        <v>740</v>
      </c>
      <c r="I47" s="661" t="s">
        <v>740</v>
      </c>
      <c r="J47" s="661" t="s">
        <v>741</v>
      </c>
      <c r="K47" s="661" t="s">
        <v>586</v>
      </c>
      <c r="L47" s="663">
        <v>114.28</v>
      </c>
      <c r="M47" s="663">
        <v>1</v>
      </c>
      <c r="N47" s="664">
        <v>114.28</v>
      </c>
    </row>
    <row r="48" spans="1:14" ht="14.4" customHeight="1" x14ac:dyDescent="0.3">
      <c r="A48" s="659" t="s">
        <v>559</v>
      </c>
      <c r="B48" s="660" t="s">
        <v>1608</v>
      </c>
      <c r="C48" s="661" t="s">
        <v>570</v>
      </c>
      <c r="D48" s="662" t="s">
        <v>1609</v>
      </c>
      <c r="E48" s="661" t="s">
        <v>582</v>
      </c>
      <c r="F48" s="662" t="s">
        <v>1613</v>
      </c>
      <c r="G48" s="661" t="s">
        <v>591</v>
      </c>
      <c r="H48" s="661" t="s">
        <v>742</v>
      </c>
      <c r="I48" s="661" t="s">
        <v>743</v>
      </c>
      <c r="J48" s="661" t="s">
        <v>744</v>
      </c>
      <c r="K48" s="661" t="s">
        <v>745</v>
      </c>
      <c r="L48" s="663">
        <v>69.559999999999974</v>
      </c>
      <c r="M48" s="663">
        <v>1</v>
      </c>
      <c r="N48" s="664">
        <v>69.559999999999974</v>
      </c>
    </row>
    <row r="49" spans="1:14" ht="14.4" customHeight="1" x14ac:dyDescent="0.3">
      <c r="A49" s="659" t="s">
        <v>559</v>
      </c>
      <c r="B49" s="660" t="s">
        <v>1608</v>
      </c>
      <c r="C49" s="661" t="s">
        <v>570</v>
      </c>
      <c r="D49" s="662" t="s">
        <v>1609</v>
      </c>
      <c r="E49" s="661" t="s">
        <v>582</v>
      </c>
      <c r="F49" s="662" t="s">
        <v>1613</v>
      </c>
      <c r="G49" s="661" t="s">
        <v>591</v>
      </c>
      <c r="H49" s="661" t="s">
        <v>746</v>
      </c>
      <c r="I49" s="661" t="s">
        <v>747</v>
      </c>
      <c r="J49" s="661" t="s">
        <v>748</v>
      </c>
      <c r="K49" s="661" t="s">
        <v>749</v>
      </c>
      <c r="L49" s="663">
        <v>68.299999999999983</v>
      </c>
      <c r="M49" s="663">
        <v>6</v>
      </c>
      <c r="N49" s="664">
        <v>409.7999999999999</v>
      </c>
    </row>
    <row r="50" spans="1:14" ht="14.4" customHeight="1" x14ac:dyDescent="0.3">
      <c r="A50" s="659" t="s">
        <v>559</v>
      </c>
      <c r="B50" s="660" t="s">
        <v>1608</v>
      </c>
      <c r="C50" s="661" t="s">
        <v>570</v>
      </c>
      <c r="D50" s="662" t="s">
        <v>1609</v>
      </c>
      <c r="E50" s="661" t="s">
        <v>582</v>
      </c>
      <c r="F50" s="662" t="s">
        <v>1613</v>
      </c>
      <c r="G50" s="661" t="s">
        <v>591</v>
      </c>
      <c r="H50" s="661" t="s">
        <v>750</v>
      </c>
      <c r="I50" s="661" t="s">
        <v>751</v>
      </c>
      <c r="J50" s="661" t="s">
        <v>752</v>
      </c>
      <c r="K50" s="661" t="s">
        <v>753</v>
      </c>
      <c r="L50" s="663">
        <v>122.05</v>
      </c>
      <c r="M50" s="663">
        <v>1</v>
      </c>
      <c r="N50" s="664">
        <v>122.05</v>
      </c>
    </row>
    <row r="51" spans="1:14" ht="14.4" customHeight="1" x14ac:dyDescent="0.3">
      <c r="A51" s="659" t="s">
        <v>559</v>
      </c>
      <c r="B51" s="660" t="s">
        <v>1608</v>
      </c>
      <c r="C51" s="661" t="s">
        <v>570</v>
      </c>
      <c r="D51" s="662" t="s">
        <v>1609</v>
      </c>
      <c r="E51" s="661" t="s">
        <v>582</v>
      </c>
      <c r="F51" s="662" t="s">
        <v>1613</v>
      </c>
      <c r="G51" s="661" t="s">
        <v>591</v>
      </c>
      <c r="H51" s="661" t="s">
        <v>754</v>
      </c>
      <c r="I51" s="661" t="s">
        <v>755</v>
      </c>
      <c r="J51" s="661" t="s">
        <v>756</v>
      </c>
      <c r="K51" s="661" t="s">
        <v>757</v>
      </c>
      <c r="L51" s="663">
        <v>125.87</v>
      </c>
      <c r="M51" s="663">
        <v>3</v>
      </c>
      <c r="N51" s="664">
        <v>377.61</v>
      </c>
    </row>
    <row r="52" spans="1:14" ht="14.4" customHeight="1" x14ac:dyDescent="0.3">
      <c r="A52" s="659" t="s">
        <v>559</v>
      </c>
      <c r="B52" s="660" t="s">
        <v>1608</v>
      </c>
      <c r="C52" s="661" t="s">
        <v>570</v>
      </c>
      <c r="D52" s="662" t="s">
        <v>1609</v>
      </c>
      <c r="E52" s="661" t="s">
        <v>582</v>
      </c>
      <c r="F52" s="662" t="s">
        <v>1613</v>
      </c>
      <c r="G52" s="661" t="s">
        <v>591</v>
      </c>
      <c r="H52" s="661" t="s">
        <v>758</v>
      </c>
      <c r="I52" s="661" t="s">
        <v>759</v>
      </c>
      <c r="J52" s="661" t="s">
        <v>756</v>
      </c>
      <c r="K52" s="661" t="s">
        <v>760</v>
      </c>
      <c r="L52" s="663">
        <v>150.69999999999999</v>
      </c>
      <c r="M52" s="663">
        <v>1</v>
      </c>
      <c r="N52" s="664">
        <v>150.69999999999999</v>
      </c>
    </row>
    <row r="53" spans="1:14" ht="14.4" customHeight="1" x14ac:dyDescent="0.3">
      <c r="A53" s="659" t="s">
        <v>559</v>
      </c>
      <c r="B53" s="660" t="s">
        <v>1608</v>
      </c>
      <c r="C53" s="661" t="s">
        <v>570</v>
      </c>
      <c r="D53" s="662" t="s">
        <v>1609</v>
      </c>
      <c r="E53" s="661" t="s">
        <v>582</v>
      </c>
      <c r="F53" s="662" t="s">
        <v>1613</v>
      </c>
      <c r="G53" s="661" t="s">
        <v>591</v>
      </c>
      <c r="H53" s="661" t="s">
        <v>761</v>
      </c>
      <c r="I53" s="661" t="s">
        <v>762</v>
      </c>
      <c r="J53" s="661" t="s">
        <v>661</v>
      </c>
      <c r="K53" s="661" t="s">
        <v>763</v>
      </c>
      <c r="L53" s="663">
        <v>46.440115120019215</v>
      </c>
      <c r="M53" s="663">
        <v>2</v>
      </c>
      <c r="N53" s="664">
        <v>92.880230240038429</v>
      </c>
    </row>
    <row r="54" spans="1:14" ht="14.4" customHeight="1" x14ac:dyDescent="0.3">
      <c r="A54" s="659" t="s">
        <v>559</v>
      </c>
      <c r="B54" s="660" t="s">
        <v>1608</v>
      </c>
      <c r="C54" s="661" t="s">
        <v>570</v>
      </c>
      <c r="D54" s="662" t="s">
        <v>1609</v>
      </c>
      <c r="E54" s="661" t="s">
        <v>582</v>
      </c>
      <c r="F54" s="662" t="s">
        <v>1613</v>
      </c>
      <c r="G54" s="661" t="s">
        <v>591</v>
      </c>
      <c r="H54" s="661" t="s">
        <v>764</v>
      </c>
      <c r="I54" s="661" t="s">
        <v>765</v>
      </c>
      <c r="J54" s="661" t="s">
        <v>766</v>
      </c>
      <c r="K54" s="661" t="s">
        <v>767</v>
      </c>
      <c r="L54" s="663">
        <v>74.880000000000024</v>
      </c>
      <c r="M54" s="663">
        <v>2</v>
      </c>
      <c r="N54" s="664">
        <v>149.76000000000005</v>
      </c>
    </row>
    <row r="55" spans="1:14" ht="14.4" customHeight="1" x14ac:dyDescent="0.3">
      <c r="A55" s="659" t="s">
        <v>559</v>
      </c>
      <c r="B55" s="660" t="s">
        <v>1608</v>
      </c>
      <c r="C55" s="661" t="s">
        <v>570</v>
      </c>
      <c r="D55" s="662" t="s">
        <v>1609</v>
      </c>
      <c r="E55" s="661" t="s">
        <v>582</v>
      </c>
      <c r="F55" s="662" t="s">
        <v>1613</v>
      </c>
      <c r="G55" s="661" t="s">
        <v>591</v>
      </c>
      <c r="H55" s="661" t="s">
        <v>768</v>
      </c>
      <c r="I55" s="661" t="s">
        <v>769</v>
      </c>
      <c r="J55" s="661" t="s">
        <v>770</v>
      </c>
      <c r="K55" s="661" t="s">
        <v>771</v>
      </c>
      <c r="L55" s="663">
        <v>91.569666269515977</v>
      </c>
      <c r="M55" s="663">
        <v>4</v>
      </c>
      <c r="N55" s="664">
        <v>366.27866507806391</v>
      </c>
    </row>
    <row r="56" spans="1:14" ht="14.4" customHeight="1" x14ac:dyDescent="0.3">
      <c r="A56" s="659" t="s">
        <v>559</v>
      </c>
      <c r="B56" s="660" t="s">
        <v>1608</v>
      </c>
      <c r="C56" s="661" t="s">
        <v>570</v>
      </c>
      <c r="D56" s="662" t="s">
        <v>1609</v>
      </c>
      <c r="E56" s="661" t="s">
        <v>582</v>
      </c>
      <c r="F56" s="662" t="s">
        <v>1613</v>
      </c>
      <c r="G56" s="661" t="s">
        <v>591</v>
      </c>
      <c r="H56" s="661" t="s">
        <v>772</v>
      </c>
      <c r="I56" s="661" t="s">
        <v>773</v>
      </c>
      <c r="J56" s="661" t="s">
        <v>774</v>
      </c>
      <c r="K56" s="661" t="s">
        <v>775</v>
      </c>
      <c r="L56" s="663">
        <v>37.85</v>
      </c>
      <c r="M56" s="663">
        <v>1</v>
      </c>
      <c r="N56" s="664">
        <v>37.85</v>
      </c>
    </row>
    <row r="57" spans="1:14" ht="14.4" customHeight="1" x14ac:dyDescent="0.3">
      <c r="A57" s="659" t="s">
        <v>559</v>
      </c>
      <c r="B57" s="660" t="s">
        <v>1608</v>
      </c>
      <c r="C57" s="661" t="s">
        <v>570</v>
      </c>
      <c r="D57" s="662" t="s">
        <v>1609</v>
      </c>
      <c r="E57" s="661" t="s">
        <v>582</v>
      </c>
      <c r="F57" s="662" t="s">
        <v>1613</v>
      </c>
      <c r="G57" s="661" t="s">
        <v>591</v>
      </c>
      <c r="H57" s="661" t="s">
        <v>776</v>
      </c>
      <c r="I57" s="661" t="s">
        <v>777</v>
      </c>
      <c r="J57" s="661" t="s">
        <v>778</v>
      </c>
      <c r="K57" s="661" t="s">
        <v>779</v>
      </c>
      <c r="L57" s="663">
        <v>166.91</v>
      </c>
      <c r="M57" s="663">
        <v>1</v>
      </c>
      <c r="N57" s="664">
        <v>166.91</v>
      </c>
    </row>
    <row r="58" spans="1:14" ht="14.4" customHeight="1" x14ac:dyDescent="0.3">
      <c r="A58" s="659" t="s">
        <v>559</v>
      </c>
      <c r="B58" s="660" t="s">
        <v>1608</v>
      </c>
      <c r="C58" s="661" t="s">
        <v>570</v>
      </c>
      <c r="D58" s="662" t="s">
        <v>1609</v>
      </c>
      <c r="E58" s="661" t="s">
        <v>582</v>
      </c>
      <c r="F58" s="662" t="s">
        <v>1613</v>
      </c>
      <c r="G58" s="661" t="s">
        <v>591</v>
      </c>
      <c r="H58" s="661" t="s">
        <v>780</v>
      </c>
      <c r="I58" s="661" t="s">
        <v>781</v>
      </c>
      <c r="J58" s="661" t="s">
        <v>782</v>
      </c>
      <c r="K58" s="661" t="s">
        <v>783</v>
      </c>
      <c r="L58" s="663">
        <v>157.65502146978781</v>
      </c>
      <c r="M58" s="663">
        <v>2</v>
      </c>
      <c r="N58" s="664">
        <v>315.31004293957562</v>
      </c>
    </row>
    <row r="59" spans="1:14" ht="14.4" customHeight="1" x14ac:dyDescent="0.3">
      <c r="A59" s="659" t="s">
        <v>559</v>
      </c>
      <c r="B59" s="660" t="s">
        <v>1608</v>
      </c>
      <c r="C59" s="661" t="s">
        <v>570</v>
      </c>
      <c r="D59" s="662" t="s">
        <v>1609</v>
      </c>
      <c r="E59" s="661" t="s">
        <v>582</v>
      </c>
      <c r="F59" s="662" t="s">
        <v>1613</v>
      </c>
      <c r="G59" s="661" t="s">
        <v>591</v>
      </c>
      <c r="H59" s="661" t="s">
        <v>784</v>
      </c>
      <c r="I59" s="661" t="s">
        <v>237</v>
      </c>
      <c r="J59" s="661" t="s">
        <v>785</v>
      </c>
      <c r="K59" s="661"/>
      <c r="L59" s="663">
        <v>97.320301989236853</v>
      </c>
      <c r="M59" s="663">
        <v>17</v>
      </c>
      <c r="N59" s="664">
        <v>1654.4451338170265</v>
      </c>
    </row>
    <row r="60" spans="1:14" ht="14.4" customHeight="1" x14ac:dyDescent="0.3">
      <c r="A60" s="659" t="s">
        <v>559</v>
      </c>
      <c r="B60" s="660" t="s">
        <v>1608</v>
      </c>
      <c r="C60" s="661" t="s">
        <v>570</v>
      </c>
      <c r="D60" s="662" t="s">
        <v>1609</v>
      </c>
      <c r="E60" s="661" t="s">
        <v>582</v>
      </c>
      <c r="F60" s="662" t="s">
        <v>1613</v>
      </c>
      <c r="G60" s="661" t="s">
        <v>591</v>
      </c>
      <c r="H60" s="661" t="s">
        <v>786</v>
      </c>
      <c r="I60" s="661" t="s">
        <v>237</v>
      </c>
      <c r="J60" s="661" t="s">
        <v>787</v>
      </c>
      <c r="K60" s="661"/>
      <c r="L60" s="663">
        <v>21.249080261896264</v>
      </c>
      <c r="M60" s="663">
        <v>22</v>
      </c>
      <c r="N60" s="664">
        <v>467.47976576171783</v>
      </c>
    </row>
    <row r="61" spans="1:14" ht="14.4" customHeight="1" x14ac:dyDescent="0.3">
      <c r="A61" s="659" t="s">
        <v>559</v>
      </c>
      <c r="B61" s="660" t="s">
        <v>1608</v>
      </c>
      <c r="C61" s="661" t="s">
        <v>570</v>
      </c>
      <c r="D61" s="662" t="s">
        <v>1609</v>
      </c>
      <c r="E61" s="661" t="s">
        <v>582</v>
      </c>
      <c r="F61" s="662" t="s">
        <v>1613</v>
      </c>
      <c r="G61" s="661" t="s">
        <v>591</v>
      </c>
      <c r="H61" s="661" t="s">
        <v>788</v>
      </c>
      <c r="I61" s="661" t="s">
        <v>237</v>
      </c>
      <c r="J61" s="661" t="s">
        <v>789</v>
      </c>
      <c r="K61" s="661"/>
      <c r="L61" s="663">
        <v>146.80513965608799</v>
      </c>
      <c r="M61" s="663">
        <v>2</v>
      </c>
      <c r="N61" s="664">
        <v>293.61027931217598</v>
      </c>
    </row>
    <row r="62" spans="1:14" ht="14.4" customHeight="1" x14ac:dyDescent="0.3">
      <c r="A62" s="659" t="s">
        <v>559</v>
      </c>
      <c r="B62" s="660" t="s">
        <v>1608</v>
      </c>
      <c r="C62" s="661" t="s">
        <v>570</v>
      </c>
      <c r="D62" s="662" t="s">
        <v>1609</v>
      </c>
      <c r="E62" s="661" t="s">
        <v>582</v>
      </c>
      <c r="F62" s="662" t="s">
        <v>1613</v>
      </c>
      <c r="G62" s="661" t="s">
        <v>591</v>
      </c>
      <c r="H62" s="661" t="s">
        <v>790</v>
      </c>
      <c r="I62" s="661" t="s">
        <v>791</v>
      </c>
      <c r="J62" s="661" t="s">
        <v>792</v>
      </c>
      <c r="K62" s="661" t="s">
        <v>793</v>
      </c>
      <c r="L62" s="663">
        <v>70.300184690430996</v>
      </c>
      <c r="M62" s="663">
        <v>7</v>
      </c>
      <c r="N62" s="664">
        <v>492.101292833017</v>
      </c>
    </row>
    <row r="63" spans="1:14" ht="14.4" customHeight="1" x14ac:dyDescent="0.3">
      <c r="A63" s="659" t="s">
        <v>559</v>
      </c>
      <c r="B63" s="660" t="s">
        <v>1608</v>
      </c>
      <c r="C63" s="661" t="s">
        <v>570</v>
      </c>
      <c r="D63" s="662" t="s">
        <v>1609</v>
      </c>
      <c r="E63" s="661" t="s">
        <v>582</v>
      </c>
      <c r="F63" s="662" t="s">
        <v>1613</v>
      </c>
      <c r="G63" s="661" t="s">
        <v>591</v>
      </c>
      <c r="H63" s="661" t="s">
        <v>794</v>
      </c>
      <c r="I63" s="661" t="s">
        <v>795</v>
      </c>
      <c r="J63" s="661" t="s">
        <v>796</v>
      </c>
      <c r="K63" s="661" t="s">
        <v>797</v>
      </c>
      <c r="L63" s="663">
        <v>28.349999999999998</v>
      </c>
      <c r="M63" s="663">
        <v>1</v>
      </c>
      <c r="N63" s="664">
        <v>28.349999999999998</v>
      </c>
    </row>
    <row r="64" spans="1:14" ht="14.4" customHeight="1" x14ac:dyDescent="0.3">
      <c r="A64" s="659" t="s">
        <v>559</v>
      </c>
      <c r="B64" s="660" t="s">
        <v>1608</v>
      </c>
      <c r="C64" s="661" t="s">
        <v>570</v>
      </c>
      <c r="D64" s="662" t="s">
        <v>1609</v>
      </c>
      <c r="E64" s="661" t="s">
        <v>582</v>
      </c>
      <c r="F64" s="662" t="s">
        <v>1613</v>
      </c>
      <c r="G64" s="661" t="s">
        <v>591</v>
      </c>
      <c r="H64" s="661" t="s">
        <v>798</v>
      </c>
      <c r="I64" s="661" t="s">
        <v>799</v>
      </c>
      <c r="J64" s="661" t="s">
        <v>800</v>
      </c>
      <c r="K64" s="661" t="s">
        <v>801</v>
      </c>
      <c r="L64" s="663">
        <v>59.45999999999998</v>
      </c>
      <c r="M64" s="663">
        <v>2</v>
      </c>
      <c r="N64" s="664">
        <v>118.91999999999996</v>
      </c>
    </row>
    <row r="65" spans="1:14" ht="14.4" customHeight="1" x14ac:dyDescent="0.3">
      <c r="A65" s="659" t="s">
        <v>559</v>
      </c>
      <c r="B65" s="660" t="s">
        <v>1608</v>
      </c>
      <c r="C65" s="661" t="s">
        <v>570</v>
      </c>
      <c r="D65" s="662" t="s">
        <v>1609</v>
      </c>
      <c r="E65" s="661" t="s">
        <v>582</v>
      </c>
      <c r="F65" s="662" t="s">
        <v>1613</v>
      </c>
      <c r="G65" s="661" t="s">
        <v>591</v>
      </c>
      <c r="H65" s="661" t="s">
        <v>802</v>
      </c>
      <c r="I65" s="661" t="s">
        <v>803</v>
      </c>
      <c r="J65" s="661" t="s">
        <v>804</v>
      </c>
      <c r="K65" s="661" t="s">
        <v>586</v>
      </c>
      <c r="L65" s="663">
        <v>64.547528677599644</v>
      </c>
      <c r="M65" s="663">
        <v>4</v>
      </c>
      <c r="N65" s="664">
        <v>258.19011471039857</v>
      </c>
    </row>
    <row r="66" spans="1:14" ht="14.4" customHeight="1" x14ac:dyDescent="0.3">
      <c r="A66" s="659" t="s">
        <v>559</v>
      </c>
      <c r="B66" s="660" t="s">
        <v>1608</v>
      </c>
      <c r="C66" s="661" t="s">
        <v>570</v>
      </c>
      <c r="D66" s="662" t="s">
        <v>1609</v>
      </c>
      <c r="E66" s="661" t="s">
        <v>582</v>
      </c>
      <c r="F66" s="662" t="s">
        <v>1613</v>
      </c>
      <c r="G66" s="661" t="s">
        <v>591</v>
      </c>
      <c r="H66" s="661" t="s">
        <v>805</v>
      </c>
      <c r="I66" s="661" t="s">
        <v>806</v>
      </c>
      <c r="J66" s="661" t="s">
        <v>807</v>
      </c>
      <c r="K66" s="661" t="s">
        <v>808</v>
      </c>
      <c r="L66" s="663">
        <v>90.585047314222109</v>
      </c>
      <c r="M66" s="663">
        <v>2</v>
      </c>
      <c r="N66" s="664">
        <v>181.17009462844422</v>
      </c>
    </row>
    <row r="67" spans="1:14" ht="14.4" customHeight="1" x14ac:dyDescent="0.3">
      <c r="A67" s="659" t="s">
        <v>559</v>
      </c>
      <c r="B67" s="660" t="s">
        <v>1608</v>
      </c>
      <c r="C67" s="661" t="s">
        <v>570</v>
      </c>
      <c r="D67" s="662" t="s">
        <v>1609</v>
      </c>
      <c r="E67" s="661" t="s">
        <v>582</v>
      </c>
      <c r="F67" s="662" t="s">
        <v>1613</v>
      </c>
      <c r="G67" s="661" t="s">
        <v>591</v>
      </c>
      <c r="H67" s="661" t="s">
        <v>809</v>
      </c>
      <c r="I67" s="661" t="s">
        <v>810</v>
      </c>
      <c r="J67" s="661" t="s">
        <v>811</v>
      </c>
      <c r="K67" s="661" t="s">
        <v>812</v>
      </c>
      <c r="L67" s="663">
        <v>121.43999999999998</v>
      </c>
      <c r="M67" s="663">
        <v>1</v>
      </c>
      <c r="N67" s="664">
        <v>121.43999999999998</v>
      </c>
    </row>
    <row r="68" spans="1:14" ht="14.4" customHeight="1" x14ac:dyDescent="0.3">
      <c r="A68" s="659" t="s">
        <v>559</v>
      </c>
      <c r="B68" s="660" t="s">
        <v>1608</v>
      </c>
      <c r="C68" s="661" t="s">
        <v>570</v>
      </c>
      <c r="D68" s="662" t="s">
        <v>1609</v>
      </c>
      <c r="E68" s="661" t="s">
        <v>582</v>
      </c>
      <c r="F68" s="662" t="s">
        <v>1613</v>
      </c>
      <c r="G68" s="661" t="s">
        <v>591</v>
      </c>
      <c r="H68" s="661" t="s">
        <v>813</v>
      </c>
      <c r="I68" s="661" t="s">
        <v>814</v>
      </c>
      <c r="J68" s="661" t="s">
        <v>815</v>
      </c>
      <c r="K68" s="661" t="s">
        <v>816</v>
      </c>
      <c r="L68" s="663">
        <v>42.419999999999995</v>
      </c>
      <c r="M68" s="663">
        <v>1</v>
      </c>
      <c r="N68" s="664">
        <v>42.419999999999995</v>
      </c>
    </row>
    <row r="69" spans="1:14" ht="14.4" customHeight="1" x14ac:dyDescent="0.3">
      <c r="A69" s="659" t="s">
        <v>559</v>
      </c>
      <c r="B69" s="660" t="s">
        <v>1608</v>
      </c>
      <c r="C69" s="661" t="s">
        <v>570</v>
      </c>
      <c r="D69" s="662" t="s">
        <v>1609</v>
      </c>
      <c r="E69" s="661" t="s">
        <v>582</v>
      </c>
      <c r="F69" s="662" t="s">
        <v>1613</v>
      </c>
      <c r="G69" s="661" t="s">
        <v>591</v>
      </c>
      <c r="H69" s="661" t="s">
        <v>817</v>
      </c>
      <c r="I69" s="661" t="s">
        <v>818</v>
      </c>
      <c r="J69" s="661" t="s">
        <v>819</v>
      </c>
      <c r="K69" s="661" t="s">
        <v>820</v>
      </c>
      <c r="L69" s="663">
        <v>74.231250000000017</v>
      </c>
      <c r="M69" s="663">
        <v>2</v>
      </c>
      <c r="N69" s="664">
        <v>148.46250000000003</v>
      </c>
    </row>
    <row r="70" spans="1:14" ht="14.4" customHeight="1" x14ac:dyDescent="0.3">
      <c r="A70" s="659" t="s">
        <v>559</v>
      </c>
      <c r="B70" s="660" t="s">
        <v>1608</v>
      </c>
      <c r="C70" s="661" t="s">
        <v>570</v>
      </c>
      <c r="D70" s="662" t="s">
        <v>1609</v>
      </c>
      <c r="E70" s="661" t="s">
        <v>582</v>
      </c>
      <c r="F70" s="662" t="s">
        <v>1613</v>
      </c>
      <c r="G70" s="661" t="s">
        <v>591</v>
      </c>
      <c r="H70" s="661" t="s">
        <v>821</v>
      </c>
      <c r="I70" s="661" t="s">
        <v>822</v>
      </c>
      <c r="J70" s="661" t="s">
        <v>823</v>
      </c>
      <c r="K70" s="661" t="s">
        <v>824</v>
      </c>
      <c r="L70" s="663">
        <v>72.05010466100326</v>
      </c>
      <c r="M70" s="663">
        <v>1</v>
      </c>
      <c r="N70" s="664">
        <v>72.05010466100326</v>
      </c>
    </row>
    <row r="71" spans="1:14" ht="14.4" customHeight="1" x14ac:dyDescent="0.3">
      <c r="A71" s="659" t="s">
        <v>559</v>
      </c>
      <c r="B71" s="660" t="s">
        <v>1608</v>
      </c>
      <c r="C71" s="661" t="s">
        <v>570</v>
      </c>
      <c r="D71" s="662" t="s">
        <v>1609</v>
      </c>
      <c r="E71" s="661" t="s">
        <v>582</v>
      </c>
      <c r="F71" s="662" t="s">
        <v>1613</v>
      </c>
      <c r="G71" s="661" t="s">
        <v>591</v>
      </c>
      <c r="H71" s="661" t="s">
        <v>825</v>
      </c>
      <c r="I71" s="661" t="s">
        <v>826</v>
      </c>
      <c r="J71" s="661" t="s">
        <v>827</v>
      </c>
      <c r="K71" s="661" t="s">
        <v>828</v>
      </c>
      <c r="L71" s="663">
        <v>19.079999999999998</v>
      </c>
      <c r="M71" s="663">
        <v>10</v>
      </c>
      <c r="N71" s="664">
        <v>190.79999999999998</v>
      </c>
    </row>
    <row r="72" spans="1:14" ht="14.4" customHeight="1" x14ac:dyDescent="0.3">
      <c r="A72" s="659" t="s">
        <v>559</v>
      </c>
      <c r="B72" s="660" t="s">
        <v>1608</v>
      </c>
      <c r="C72" s="661" t="s">
        <v>570</v>
      </c>
      <c r="D72" s="662" t="s">
        <v>1609</v>
      </c>
      <c r="E72" s="661" t="s">
        <v>582</v>
      </c>
      <c r="F72" s="662" t="s">
        <v>1613</v>
      </c>
      <c r="G72" s="661" t="s">
        <v>591</v>
      </c>
      <c r="H72" s="661" t="s">
        <v>829</v>
      </c>
      <c r="I72" s="661" t="s">
        <v>830</v>
      </c>
      <c r="J72" s="661" t="s">
        <v>831</v>
      </c>
      <c r="K72" s="661" t="s">
        <v>832</v>
      </c>
      <c r="L72" s="663">
        <v>151.12</v>
      </c>
      <c r="M72" s="663">
        <v>1</v>
      </c>
      <c r="N72" s="664">
        <v>151.12</v>
      </c>
    </row>
    <row r="73" spans="1:14" ht="14.4" customHeight="1" x14ac:dyDescent="0.3">
      <c r="A73" s="659" t="s">
        <v>559</v>
      </c>
      <c r="B73" s="660" t="s">
        <v>1608</v>
      </c>
      <c r="C73" s="661" t="s">
        <v>570</v>
      </c>
      <c r="D73" s="662" t="s">
        <v>1609</v>
      </c>
      <c r="E73" s="661" t="s">
        <v>582</v>
      </c>
      <c r="F73" s="662" t="s">
        <v>1613</v>
      </c>
      <c r="G73" s="661" t="s">
        <v>591</v>
      </c>
      <c r="H73" s="661" t="s">
        <v>833</v>
      </c>
      <c r="I73" s="661" t="s">
        <v>834</v>
      </c>
      <c r="J73" s="661" t="s">
        <v>835</v>
      </c>
      <c r="K73" s="661" t="s">
        <v>836</v>
      </c>
      <c r="L73" s="663">
        <v>64.65000638747081</v>
      </c>
      <c r="M73" s="663">
        <v>1</v>
      </c>
      <c r="N73" s="664">
        <v>64.65000638747081</v>
      </c>
    </row>
    <row r="74" spans="1:14" ht="14.4" customHeight="1" x14ac:dyDescent="0.3">
      <c r="A74" s="659" t="s">
        <v>559</v>
      </c>
      <c r="B74" s="660" t="s">
        <v>1608</v>
      </c>
      <c r="C74" s="661" t="s">
        <v>570</v>
      </c>
      <c r="D74" s="662" t="s">
        <v>1609</v>
      </c>
      <c r="E74" s="661" t="s">
        <v>582</v>
      </c>
      <c r="F74" s="662" t="s">
        <v>1613</v>
      </c>
      <c r="G74" s="661" t="s">
        <v>591</v>
      </c>
      <c r="H74" s="661" t="s">
        <v>837</v>
      </c>
      <c r="I74" s="661" t="s">
        <v>838</v>
      </c>
      <c r="J74" s="661" t="s">
        <v>827</v>
      </c>
      <c r="K74" s="661" t="s">
        <v>839</v>
      </c>
      <c r="L74" s="663">
        <v>28.115003330357773</v>
      </c>
      <c r="M74" s="663">
        <v>20</v>
      </c>
      <c r="N74" s="664">
        <v>562.30006660715549</v>
      </c>
    </row>
    <row r="75" spans="1:14" ht="14.4" customHeight="1" x14ac:dyDescent="0.3">
      <c r="A75" s="659" t="s">
        <v>559</v>
      </c>
      <c r="B75" s="660" t="s">
        <v>1608</v>
      </c>
      <c r="C75" s="661" t="s">
        <v>570</v>
      </c>
      <c r="D75" s="662" t="s">
        <v>1609</v>
      </c>
      <c r="E75" s="661" t="s">
        <v>582</v>
      </c>
      <c r="F75" s="662" t="s">
        <v>1613</v>
      </c>
      <c r="G75" s="661" t="s">
        <v>591</v>
      </c>
      <c r="H75" s="661" t="s">
        <v>840</v>
      </c>
      <c r="I75" s="661" t="s">
        <v>841</v>
      </c>
      <c r="J75" s="661" t="s">
        <v>842</v>
      </c>
      <c r="K75" s="661" t="s">
        <v>843</v>
      </c>
      <c r="L75" s="663">
        <v>218.17809119725359</v>
      </c>
      <c r="M75" s="663">
        <v>1</v>
      </c>
      <c r="N75" s="664">
        <v>218.17809119725359</v>
      </c>
    </row>
    <row r="76" spans="1:14" ht="14.4" customHeight="1" x14ac:dyDescent="0.3">
      <c r="A76" s="659" t="s">
        <v>559</v>
      </c>
      <c r="B76" s="660" t="s">
        <v>1608</v>
      </c>
      <c r="C76" s="661" t="s">
        <v>570</v>
      </c>
      <c r="D76" s="662" t="s">
        <v>1609</v>
      </c>
      <c r="E76" s="661" t="s">
        <v>582</v>
      </c>
      <c r="F76" s="662" t="s">
        <v>1613</v>
      </c>
      <c r="G76" s="661" t="s">
        <v>591</v>
      </c>
      <c r="H76" s="661" t="s">
        <v>844</v>
      </c>
      <c r="I76" s="661" t="s">
        <v>237</v>
      </c>
      <c r="J76" s="661" t="s">
        <v>845</v>
      </c>
      <c r="K76" s="661"/>
      <c r="L76" s="663">
        <v>162.88981570246219</v>
      </c>
      <c r="M76" s="663">
        <v>2</v>
      </c>
      <c r="N76" s="664">
        <v>325.77963140492437</v>
      </c>
    </row>
    <row r="77" spans="1:14" ht="14.4" customHeight="1" x14ac:dyDescent="0.3">
      <c r="A77" s="659" t="s">
        <v>559</v>
      </c>
      <c r="B77" s="660" t="s">
        <v>1608</v>
      </c>
      <c r="C77" s="661" t="s">
        <v>570</v>
      </c>
      <c r="D77" s="662" t="s">
        <v>1609</v>
      </c>
      <c r="E77" s="661" t="s">
        <v>582</v>
      </c>
      <c r="F77" s="662" t="s">
        <v>1613</v>
      </c>
      <c r="G77" s="661" t="s">
        <v>591</v>
      </c>
      <c r="H77" s="661" t="s">
        <v>846</v>
      </c>
      <c r="I77" s="661" t="s">
        <v>237</v>
      </c>
      <c r="J77" s="661" t="s">
        <v>847</v>
      </c>
      <c r="K77" s="661"/>
      <c r="L77" s="663">
        <v>85.32999999999997</v>
      </c>
      <c r="M77" s="663">
        <v>1</v>
      </c>
      <c r="N77" s="664">
        <v>85.32999999999997</v>
      </c>
    </row>
    <row r="78" spans="1:14" ht="14.4" customHeight="1" x14ac:dyDescent="0.3">
      <c r="A78" s="659" t="s">
        <v>559</v>
      </c>
      <c r="B78" s="660" t="s">
        <v>1608</v>
      </c>
      <c r="C78" s="661" t="s">
        <v>570</v>
      </c>
      <c r="D78" s="662" t="s">
        <v>1609</v>
      </c>
      <c r="E78" s="661" t="s">
        <v>582</v>
      </c>
      <c r="F78" s="662" t="s">
        <v>1613</v>
      </c>
      <c r="G78" s="661" t="s">
        <v>591</v>
      </c>
      <c r="H78" s="661" t="s">
        <v>848</v>
      </c>
      <c r="I78" s="661" t="s">
        <v>849</v>
      </c>
      <c r="J78" s="661" t="s">
        <v>850</v>
      </c>
      <c r="K78" s="661" t="s">
        <v>851</v>
      </c>
      <c r="L78" s="663">
        <v>69.66</v>
      </c>
      <c r="M78" s="663">
        <v>1</v>
      </c>
      <c r="N78" s="664">
        <v>69.66</v>
      </c>
    </row>
    <row r="79" spans="1:14" ht="14.4" customHeight="1" x14ac:dyDescent="0.3">
      <c r="A79" s="659" t="s">
        <v>559</v>
      </c>
      <c r="B79" s="660" t="s">
        <v>1608</v>
      </c>
      <c r="C79" s="661" t="s">
        <v>570</v>
      </c>
      <c r="D79" s="662" t="s">
        <v>1609</v>
      </c>
      <c r="E79" s="661" t="s">
        <v>582</v>
      </c>
      <c r="F79" s="662" t="s">
        <v>1613</v>
      </c>
      <c r="G79" s="661" t="s">
        <v>591</v>
      </c>
      <c r="H79" s="661" t="s">
        <v>852</v>
      </c>
      <c r="I79" s="661" t="s">
        <v>853</v>
      </c>
      <c r="J79" s="661" t="s">
        <v>854</v>
      </c>
      <c r="K79" s="661" t="s">
        <v>605</v>
      </c>
      <c r="L79" s="663">
        <v>121.80995804642338</v>
      </c>
      <c r="M79" s="663">
        <v>3</v>
      </c>
      <c r="N79" s="664">
        <v>365.42987413927011</v>
      </c>
    </row>
    <row r="80" spans="1:14" ht="14.4" customHeight="1" x14ac:dyDescent="0.3">
      <c r="A80" s="659" t="s">
        <v>559</v>
      </c>
      <c r="B80" s="660" t="s">
        <v>1608</v>
      </c>
      <c r="C80" s="661" t="s">
        <v>570</v>
      </c>
      <c r="D80" s="662" t="s">
        <v>1609</v>
      </c>
      <c r="E80" s="661" t="s">
        <v>582</v>
      </c>
      <c r="F80" s="662" t="s">
        <v>1613</v>
      </c>
      <c r="G80" s="661" t="s">
        <v>591</v>
      </c>
      <c r="H80" s="661" t="s">
        <v>855</v>
      </c>
      <c r="I80" s="661" t="s">
        <v>856</v>
      </c>
      <c r="J80" s="661" t="s">
        <v>857</v>
      </c>
      <c r="K80" s="661" t="s">
        <v>858</v>
      </c>
      <c r="L80" s="663">
        <v>57.83</v>
      </c>
      <c r="M80" s="663">
        <v>1</v>
      </c>
      <c r="N80" s="664">
        <v>57.83</v>
      </c>
    </row>
    <row r="81" spans="1:14" ht="14.4" customHeight="1" x14ac:dyDescent="0.3">
      <c r="A81" s="659" t="s">
        <v>559</v>
      </c>
      <c r="B81" s="660" t="s">
        <v>1608</v>
      </c>
      <c r="C81" s="661" t="s">
        <v>570</v>
      </c>
      <c r="D81" s="662" t="s">
        <v>1609</v>
      </c>
      <c r="E81" s="661" t="s">
        <v>582</v>
      </c>
      <c r="F81" s="662" t="s">
        <v>1613</v>
      </c>
      <c r="G81" s="661" t="s">
        <v>591</v>
      </c>
      <c r="H81" s="661" t="s">
        <v>859</v>
      </c>
      <c r="I81" s="661" t="s">
        <v>860</v>
      </c>
      <c r="J81" s="661" t="s">
        <v>861</v>
      </c>
      <c r="K81" s="661" t="s">
        <v>862</v>
      </c>
      <c r="L81" s="663">
        <v>102.17500000000001</v>
      </c>
      <c r="M81" s="663">
        <v>2</v>
      </c>
      <c r="N81" s="664">
        <v>204.35000000000002</v>
      </c>
    </row>
    <row r="82" spans="1:14" ht="14.4" customHeight="1" x14ac:dyDescent="0.3">
      <c r="A82" s="659" t="s">
        <v>559</v>
      </c>
      <c r="B82" s="660" t="s">
        <v>1608</v>
      </c>
      <c r="C82" s="661" t="s">
        <v>570</v>
      </c>
      <c r="D82" s="662" t="s">
        <v>1609</v>
      </c>
      <c r="E82" s="661" t="s">
        <v>582</v>
      </c>
      <c r="F82" s="662" t="s">
        <v>1613</v>
      </c>
      <c r="G82" s="661" t="s">
        <v>591</v>
      </c>
      <c r="H82" s="661" t="s">
        <v>863</v>
      </c>
      <c r="I82" s="661" t="s">
        <v>864</v>
      </c>
      <c r="J82" s="661" t="s">
        <v>865</v>
      </c>
      <c r="K82" s="661" t="s">
        <v>866</v>
      </c>
      <c r="L82" s="663">
        <v>57.319868081315597</v>
      </c>
      <c r="M82" s="663">
        <v>1</v>
      </c>
      <c r="N82" s="664">
        <v>57.319868081315597</v>
      </c>
    </row>
    <row r="83" spans="1:14" ht="14.4" customHeight="1" x14ac:dyDescent="0.3">
      <c r="A83" s="659" t="s">
        <v>559</v>
      </c>
      <c r="B83" s="660" t="s">
        <v>1608</v>
      </c>
      <c r="C83" s="661" t="s">
        <v>570</v>
      </c>
      <c r="D83" s="662" t="s">
        <v>1609</v>
      </c>
      <c r="E83" s="661" t="s">
        <v>582</v>
      </c>
      <c r="F83" s="662" t="s">
        <v>1613</v>
      </c>
      <c r="G83" s="661" t="s">
        <v>591</v>
      </c>
      <c r="H83" s="661" t="s">
        <v>867</v>
      </c>
      <c r="I83" s="661" t="s">
        <v>868</v>
      </c>
      <c r="J83" s="661" t="s">
        <v>869</v>
      </c>
      <c r="K83" s="661" t="s">
        <v>870</v>
      </c>
      <c r="L83" s="663">
        <v>74.830004391565524</v>
      </c>
      <c r="M83" s="663">
        <v>2</v>
      </c>
      <c r="N83" s="664">
        <v>149.66000878313105</v>
      </c>
    </row>
    <row r="84" spans="1:14" ht="14.4" customHeight="1" x14ac:dyDescent="0.3">
      <c r="A84" s="659" t="s">
        <v>559</v>
      </c>
      <c r="B84" s="660" t="s">
        <v>1608</v>
      </c>
      <c r="C84" s="661" t="s">
        <v>570</v>
      </c>
      <c r="D84" s="662" t="s">
        <v>1609</v>
      </c>
      <c r="E84" s="661" t="s">
        <v>582</v>
      </c>
      <c r="F84" s="662" t="s">
        <v>1613</v>
      </c>
      <c r="G84" s="661" t="s">
        <v>591</v>
      </c>
      <c r="H84" s="661" t="s">
        <v>871</v>
      </c>
      <c r="I84" s="661" t="s">
        <v>872</v>
      </c>
      <c r="J84" s="661" t="s">
        <v>873</v>
      </c>
      <c r="K84" s="661" t="s">
        <v>874</v>
      </c>
      <c r="L84" s="663">
        <v>119.74999999999997</v>
      </c>
      <c r="M84" s="663">
        <v>1</v>
      </c>
      <c r="N84" s="664">
        <v>119.74999999999997</v>
      </c>
    </row>
    <row r="85" spans="1:14" ht="14.4" customHeight="1" x14ac:dyDescent="0.3">
      <c r="A85" s="659" t="s">
        <v>559</v>
      </c>
      <c r="B85" s="660" t="s">
        <v>1608</v>
      </c>
      <c r="C85" s="661" t="s">
        <v>570</v>
      </c>
      <c r="D85" s="662" t="s">
        <v>1609</v>
      </c>
      <c r="E85" s="661" t="s">
        <v>582</v>
      </c>
      <c r="F85" s="662" t="s">
        <v>1613</v>
      </c>
      <c r="G85" s="661" t="s">
        <v>591</v>
      </c>
      <c r="H85" s="661" t="s">
        <v>875</v>
      </c>
      <c r="I85" s="661" t="s">
        <v>876</v>
      </c>
      <c r="J85" s="661" t="s">
        <v>877</v>
      </c>
      <c r="K85" s="661" t="s">
        <v>647</v>
      </c>
      <c r="L85" s="663">
        <v>42.290053479997617</v>
      </c>
      <c r="M85" s="663">
        <v>1</v>
      </c>
      <c r="N85" s="664">
        <v>42.290053479997617</v>
      </c>
    </row>
    <row r="86" spans="1:14" ht="14.4" customHeight="1" x14ac:dyDescent="0.3">
      <c r="A86" s="659" t="s">
        <v>559</v>
      </c>
      <c r="B86" s="660" t="s">
        <v>1608</v>
      </c>
      <c r="C86" s="661" t="s">
        <v>570</v>
      </c>
      <c r="D86" s="662" t="s">
        <v>1609</v>
      </c>
      <c r="E86" s="661" t="s">
        <v>582</v>
      </c>
      <c r="F86" s="662" t="s">
        <v>1613</v>
      </c>
      <c r="G86" s="661" t="s">
        <v>591</v>
      </c>
      <c r="H86" s="661" t="s">
        <v>878</v>
      </c>
      <c r="I86" s="661" t="s">
        <v>879</v>
      </c>
      <c r="J86" s="661" t="s">
        <v>880</v>
      </c>
      <c r="K86" s="661" t="s">
        <v>881</v>
      </c>
      <c r="L86" s="663">
        <v>126.03084803662989</v>
      </c>
      <c r="M86" s="663">
        <v>3</v>
      </c>
      <c r="N86" s="664">
        <v>378.09254410988967</v>
      </c>
    </row>
    <row r="87" spans="1:14" ht="14.4" customHeight="1" x14ac:dyDescent="0.3">
      <c r="A87" s="659" t="s">
        <v>559</v>
      </c>
      <c r="B87" s="660" t="s">
        <v>1608</v>
      </c>
      <c r="C87" s="661" t="s">
        <v>570</v>
      </c>
      <c r="D87" s="662" t="s">
        <v>1609</v>
      </c>
      <c r="E87" s="661" t="s">
        <v>582</v>
      </c>
      <c r="F87" s="662" t="s">
        <v>1613</v>
      </c>
      <c r="G87" s="661" t="s">
        <v>591</v>
      </c>
      <c r="H87" s="661" t="s">
        <v>882</v>
      </c>
      <c r="I87" s="661" t="s">
        <v>883</v>
      </c>
      <c r="J87" s="661" t="s">
        <v>884</v>
      </c>
      <c r="K87" s="661" t="s">
        <v>885</v>
      </c>
      <c r="L87" s="663">
        <v>142.94000000000003</v>
      </c>
      <c r="M87" s="663">
        <v>3</v>
      </c>
      <c r="N87" s="664">
        <v>428.82000000000005</v>
      </c>
    </row>
    <row r="88" spans="1:14" ht="14.4" customHeight="1" x14ac:dyDescent="0.3">
      <c r="A88" s="659" t="s">
        <v>559</v>
      </c>
      <c r="B88" s="660" t="s">
        <v>1608</v>
      </c>
      <c r="C88" s="661" t="s">
        <v>570</v>
      </c>
      <c r="D88" s="662" t="s">
        <v>1609</v>
      </c>
      <c r="E88" s="661" t="s">
        <v>582</v>
      </c>
      <c r="F88" s="662" t="s">
        <v>1613</v>
      </c>
      <c r="G88" s="661" t="s">
        <v>591</v>
      </c>
      <c r="H88" s="661" t="s">
        <v>886</v>
      </c>
      <c r="I88" s="661" t="s">
        <v>887</v>
      </c>
      <c r="J88" s="661" t="s">
        <v>657</v>
      </c>
      <c r="K88" s="661" t="s">
        <v>888</v>
      </c>
      <c r="L88" s="663">
        <v>60.350198128367254</v>
      </c>
      <c r="M88" s="663">
        <v>25</v>
      </c>
      <c r="N88" s="664">
        <v>1508.7549532091814</v>
      </c>
    </row>
    <row r="89" spans="1:14" ht="14.4" customHeight="1" x14ac:dyDescent="0.3">
      <c r="A89" s="659" t="s">
        <v>559</v>
      </c>
      <c r="B89" s="660" t="s">
        <v>1608</v>
      </c>
      <c r="C89" s="661" t="s">
        <v>570</v>
      </c>
      <c r="D89" s="662" t="s">
        <v>1609</v>
      </c>
      <c r="E89" s="661" t="s">
        <v>582</v>
      </c>
      <c r="F89" s="662" t="s">
        <v>1613</v>
      </c>
      <c r="G89" s="661" t="s">
        <v>591</v>
      </c>
      <c r="H89" s="661" t="s">
        <v>889</v>
      </c>
      <c r="I89" s="661" t="s">
        <v>890</v>
      </c>
      <c r="J89" s="661" t="s">
        <v>891</v>
      </c>
      <c r="K89" s="661" t="s">
        <v>892</v>
      </c>
      <c r="L89" s="663">
        <v>197.47</v>
      </c>
      <c r="M89" s="663">
        <v>2</v>
      </c>
      <c r="N89" s="664">
        <v>394.94</v>
      </c>
    </row>
    <row r="90" spans="1:14" ht="14.4" customHeight="1" x14ac:dyDescent="0.3">
      <c r="A90" s="659" t="s">
        <v>559</v>
      </c>
      <c r="B90" s="660" t="s">
        <v>1608</v>
      </c>
      <c r="C90" s="661" t="s">
        <v>570</v>
      </c>
      <c r="D90" s="662" t="s">
        <v>1609</v>
      </c>
      <c r="E90" s="661" t="s">
        <v>582</v>
      </c>
      <c r="F90" s="662" t="s">
        <v>1613</v>
      </c>
      <c r="G90" s="661" t="s">
        <v>591</v>
      </c>
      <c r="H90" s="661" t="s">
        <v>893</v>
      </c>
      <c r="I90" s="661" t="s">
        <v>894</v>
      </c>
      <c r="J90" s="661" t="s">
        <v>895</v>
      </c>
      <c r="K90" s="661" t="s">
        <v>896</v>
      </c>
      <c r="L90" s="663">
        <v>701.04</v>
      </c>
      <c r="M90" s="663">
        <v>1</v>
      </c>
      <c r="N90" s="664">
        <v>701.04</v>
      </c>
    </row>
    <row r="91" spans="1:14" ht="14.4" customHeight="1" x14ac:dyDescent="0.3">
      <c r="A91" s="659" t="s">
        <v>559</v>
      </c>
      <c r="B91" s="660" t="s">
        <v>1608</v>
      </c>
      <c r="C91" s="661" t="s">
        <v>570</v>
      </c>
      <c r="D91" s="662" t="s">
        <v>1609</v>
      </c>
      <c r="E91" s="661" t="s">
        <v>582</v>
      </c>
      <c r="F91" s="662" t="s">
        <v>1613</v>
      </c>
      <c r="G91" s="661" t="s">
        <v>591</v>
      </c>
      <c r="H91" s="661" t="s">
        <v>897</v>
      </c>
      <c r="I91" s="661" t="s">
        <v>898</v>
      </c>
      <c r="J91" s="661" t="s">
        <v>722</v>
      </c>
      <c r="K91" s="661" t="s">
        <v>899</v>
      </c>
      <c r="L91" s="663">
        <v>102.31999999999996</v>
      </c>
      <c r="M91" s="663">
        <v>1</v>
      </c>
      <c r="N91" s="664">
        <v>102.31999999999996</v>
      </c>
    </row>
    <row r="92" spans="1:14" ht="14.4" customHeight="1" x14ac:dyDescent="0.3">
      <c r="A92" s="659" t="s">
        <v>559</v>
      </c>
      <c r="B92" s="660" t="s">
        <v>1608</v>
      </c>
      <c r="C92" s="661" t="s">
        <v>570</v>
      </c>
      <c r="D92" s="662" t="s">
        <v>1609</v>
      </c>
      <c r="E92" s="661" t="s">
        <v>582</v>
      </c>
      <c r="F92" s="662" t="s">
        <v>1613</v>
      </c>
      <c r="G92" s="661" t="s">
        <v>591</v>
      </c>
      <c r="H92" s="661" t="s">
        <v>900</v>
      </c>
      <c r="I92" s="661" t="s">
        <v>901</v>
      </c>
      <c r="J92" s="661" t="s">
        <v>902</v>
      </c>
      <c r="K92" s="661" t="s">
        <v>727</v>
      </c>
      <c r="L92" s="663">
        <v>59.17000000000003</v>
      </c>
      <c r="M92" s="663">
        <v>2</v>
      </c>
      <c r="N92" s="664">
        <v>118.34000000000006</v>
      </c>
    </row>
    <row r="93" spans="1:14" ht="14.4" customHeight="1" x14ac:dyDescent="0.3">
      <c r="A93" s="659" t="s">
        <v>559</v>
      </c>
      <c r="B93" s="660" t="s">
        <v>1608</v>
      </c>
      <c r="C93" s="661" t="s">
        <v>570</v>
      </c>
      <c r="D93" s="662" t="s">
        <v>1609</v>
      </c>
      <c r="E93" s="661" t="s">
        <v>582</v>
      </c>
      <c r="F93" s="662" t="s">
        <v>1613</v>
      </c>
      <c r="G93" s="661" t="s">
        <v>591</v>
      </c>
      <c r="H93" s="661" t="s">
        <v>903</v>
      </c>
      <c r="I93" s="661" t="s">
        <v>904</v>
      </c>
      <c r="J93" s="661" t="s">
        <v>905</v>
      </c>
      <c r="K93" s="661" t="s">
        <v>906</v>
      </c>
      <c r="L93" s="663">
        <v>64.8</v>
      </c>
      <c r="M93" s="663">
        <v>1</v>
      </c>
      <c r="N93" s="664">
        <v>64.8</v>
      </c>
    </row>
    <row r="94" spans="1:14" ht="14.4" customHeight="1" x14ac:dyDescent="0.3">
      <c r="A94" s="659" t="s">
        <v>559</v>
      </c>
      <c r="B94" s="660" t="s">
        <v>1608</v>
      </c>
      <c r="C94" s="661" t="s">
        <v>570</v>
      </c>
      <c r="D94" s="662" t="s">
        <v>1609</v>
      </c>
      <c r="E94" s="661" t="s">
        <v>582</v>
      </c>
      <c r="F94" s="662" t="s">
        <v>1613</v>
      </c>
      <c r="G94" s="661" t="s">
        <v>591</v>
      </c>
      <c r="H94" s="661" t="s">
        <v>907</v>
      </c>
      <c r="I94" s="661" t="s">
        <v>908</v>
      </c>
      <c r="J94" s="661" t="s">
        <v>909</v>
      </c>
      <c r="K94" s="661" t="s">
        <v>910</v>
      </c>
      <c r="L94" s="663">
        <v>54.613333333333344</v>
      </c>
      <c r="M94" s="663">
        <v>3</v>
      </c>
      <c r="N94" s="664">
        <v>163.84000000000003</v>
      </c>
    </row>
    <row r="95" spans="1:14" ht="14.4" customHeight="1" x14ac:dyDescent="0.3">
      <c r="A95" s="659" t="s">
        <v>559</v>
      </c>
      <c r="B95" s="660" t="s">
        <v>1608</v>
      </c>
      <c r="C95" s="661" t="s">
        <v>570</v>
      </c>
      <c r="D95" s="662" t="s">
        <v>1609</v>
      </c>
      <c r="E95" s="661" t="s">
        <v>582</v>
      </c>
      <c r="F95" s="662" t="s">
        <v>1613</v>
      </c>
      <c r="G95" s="661" t="s">
        <v>591</v>
      </c>
      <c r="H95" s="661" t="s">
        <v>911</v>
      </c>
      <c r="I95" s="661" t="s">
        <v>912</v>
      </c>
      <c r="J95" s="661" t="s">
        <v>913</v>
      </c>
      <c r="K95" s="661" t="s">
        <v>914</v>
      </c>
      <c r="L95" s="663">
        <v>121.89000000000004</v>
      </c>
      <c r="M95" s="663">
        <v>1</v>
      </c>
      <c r="N95" s="664">
        <v>121.89000000000004</v>
      </c>
    </row>
    <row r="96" spans="1:14" ht="14.4" customHeight="1" x14ac:dyDescent="0.3">
      <c r="A96" s="659" t="s">
        <v>559</v>
      </c>
      <c r="B96" s="660" t="s">
        <v>1608</v>
      </c>
      <c r="C96" s="661" t="s">
        <v>570</v>
      </c>
      <c r="D96" s="662" t="s">
        <v>1609</v>
      </c>
      <c r="E96" s="661" t="s">
        <v>582</v>
      </c>
      <c r="F96" s="662" t="s">
        <v>1613</v>
      </c>
      <c r="G96" s="661" t="s">
        <v>591</v>
      </c>
      <c r="H96" s="661" t="s">
        <v>915</v>
      </c>
      <c r="I96" s="661" t="s">
        <v>237</v>
      </c>
      <c r="J96" s="661" t="s">
        <v>916</v>
      </c>
      <c r="K96" s="661"/>
      <c r="L96" s="663">
        <v>199.35</v>
      </c>
      <c r="M96" s="663">
        <v>1</v>
      </c>
      <c r="N96" s="664">
        <v>199.35</v>
      </c>
    </row>
    <row r="97" spans="1:14" ht="14.4" customHeight="1" x14ac:dyDescent="0.3">
      <c r="A97" s="659" t="s">
        <v>559</v>
      </c>
      <c r="B97" s="660" t="s">
        <v>1608</v>
      </c>
      <c r="C97" s="661" t="s">
        <v>570</v>
      </c>
      <c r="D97" s="662" t="s">
        <v>1609</v>
      </c>
      <c r="E97" s="661" t="s">
        <v>582</v>
      </c>
      <c r="F97" s="662" t="s">
        <v>1613</v>
      </c>
      <c r="G97" s="661" t="s">
        <v>591</v>
      </c>
      <c r="H97" s="661" t="s">
        <v>917</v>
      </c>
      <c r="I97" s="661" t="s">
        <v>237</v>
      </c>
      <c r="J97" s="661" t="s">
        <v>918</v>
      </c>
      <c r="K97" s="661"/>
      <c r="L97" s="663">
        <v>114.20994861048604</v>
      </c>
      <c r="M97" s="663">
        <v>1</v>
      </c>
      <c r="N97" s="664">
        <v>114.20994861048604</v>
      </c>
    </row>
    <row r="98" spans="1:14" ht="14.4" customHeight="1" x14ac:dyDescent="0.3">
      <c r="A98" s="659" t="s">
        <v>559</v>
      </c>
      <c r="B98" s="660" t="s">
        <v>1608</v>
      </c>
      <c r="C98" s="661" t="s">
        <v>570</v>
      </c>
      <c r="D98" s="662" t="s">
        <v>1609</v>
      </c>
      <c r="E98" s="661" t="s">
        <v>582</v>
      </c>
      <c r="F98" s="662" t="s">
        <v>1613</v>
      </c>
      <c r="G98" s="661" t="s">
        <v>591</v>
      </c>
      <c r="H98" s="661" t="s">
        <v>919</v>
      </c>
      <c r="I98" s="661" t="s">
        <v>920</v>
      </c>
      <c r="J98" s="661" t="s">
        <v>921</v>
      </c>
      <c r="K98" s="661" t="s">
        <v>922</v>
      </c>
      <c r="L98" s="663">
        <v>165.67950996587564</v>
      </c>
      <c r="M98" s="663">
        <v>1</v>
      </c>
      <c r="N98" s="664">
        <v>165.67950996587564</v>
      </c>
    </row>
    <row r="99" spans="1:14" ht="14.4" customHeight="1" x14ac:dyDescent="0.3">
      <c r="A99" s="659" t="s">
        <v>559</v>
      </c>
      <c r="B99" s="660" t="s">
        <v>1608</v>
      </c>
      <c r="C99" s="661" t="s">
        <v>570</v>
      </c>
      <c r="D99" s="662" t="s">
        <v>1609</v>
      </c>
      <c r="E99" s="661" t="s">
        <v>582</v>
      </c>
      <c r="F99" s="662" t="s">
        <v>1613</v>
      </c>
      <c r="G99" s="661" t="s">
        <v>591</v>
      </c>
      <c r="H99" s="661" t="s">
        <v>923</v>
      </c>
      <c r="I99" s="661" t="s">
        <v>924</v>
      </c>
      <c r="J99" s="661" t="s">
        <v>925</v>
      </c>
      <c r="K99" s="661" t="s">
        <v>812</v>
      </c>
      <c r="L99" s="663">
        <v>108.29875647281784</v>
      </c>
      <c r="M99" s="663">
        <v>8</v>
      </c>
      <c r="N99" s="664">
        <v>866.39005178254274</v>
      </c>
    </row>
    <row r="100" spans="1:14" ht="14.4" customHeight="1" x14ac:dyDescent="0.3">
      <c r="A100" s="659" t="s">
        <v>559</v>
      </c>
      <c r="B100" s="660" t="s">
        <v>1608</v>
      </c>
      <c r="C100" s="661" t="s">
        <v>570</v>
      </c>
      <c r="D100" s="662" t="s">
        <v>1609</v>
      </c>
      <c r="E100" s="661" t="s">
        <v>582</v>
      </c>
      <c r="F100" s="662" t="s">
        <v>1613</v>
      </c>
      <c r="G100" s="661" t="s">
        <v>591</v>
      </c>
      <c r="H100" s="661" t="s">
        <v>926</v>
      </c>
      <c r="I100" s="661" t="s">
        <v>927</v>
      </c>
      <c r="J100" s="661" t="s">
        <v>928</v>
      </c>
      <c r="K100" s="661" t="s">
        <v>929</v>
      </c>
      <c r="L100" s="663">
        <v>49.770000000000024</v>
      </c>
      <c r="M100" s="663">
        <v>1</v>
      </c>
      <c r="N100" s="664">
        <v>49.770000000000024</v>
      </c>
    </row>
    <row r="101" spans="1:14" ht="14.4" customHeight="1" x14ac:dyDescent="0.3">
      <c r="A101" s="659" t="s">
        <v>559</v>
      </c>
      <c r="B101" s="660" t="s">
        <v>1608</v>
      </c>
      <c r="C101" s="661" t="s">
        <v>570</v>
      </c>
      <c r="D101" s="662" t="s">
        <v>1609</v>
      </c>
      <c r="E101" s="661" t="s">
        <v>582</v>
      </c>
      <c r="F101" s="662" t="s">
        <v>1613</v>
      </c>
      <c r="G101" s="661" t="s">
        <v>591</v>
      </c>
      <c r="H101" s="661" t="s">
        <v>930</v>
      </c>
      <c r="I101" s="661" t="s">
        <v>931</v>
      </c>
      <c r="J101" s="661" t="s">
        <v>932</v>
      </c>
      <c r="K101" s="661" t="s">
        <v>933</v>
      </c>
      <c r="L101" s="663">
        <v>64.399958661306769</v>
      </c>
      <c r="M101" s="663">
        <v>1</v>
      </c>
      <c r="N101" s="664">
        <v>64.399958661306769</v>
      </c>
    </row>
    <row r="102" spans="1:14" ht="14.4" customHeight="1" x14ac:dyDescent="0.3">
      <c r="A102" s="659" t="s">
        <v>559</v>
      </c>
      <c r="B102" s="660" t="s">
        <v>1608</v>
      </c>
      <c r="C102" s="661" t="s">
        <v>570</v>
      </c>
      <c r="D102" s="662" t="s">
        <v>1609</v>
      </c>
      <c r="E102" s="661" t="s">
        <v>582</v>
      </c>
      <c r="F102" s="662" t="s">
        <v>1613</v>
      </c>
      <c r="G102" s="661" t="s">
        <v>591</v>
      </c>
      <c r="H102" s="661" t="s">
        <v>934</v>
      </c>
      <c r="I102" s="661" t="s">
        <v>935</v>
      </c>
      <c r="J102" s="661" t="s">
        <v>936</v>
      </c>
      <c r="K102" s="661" t="s">
        <v>937</v>
      </c>
      <c r="L102" s="663">
        <v>34.70078692440562</v>
      </c>
      <c r="M102" s="663">
        <v>1</v>
      </c>
      <c r="N102" s="664">
        <v>34.70078692440562</v>
      </c>
    </row>
    <row r="103" spans="1:14" ht="14.4" customHeight="1" x14ac:dyDescent="0.3">
      <c r="A103" s="659" t="s">
        <v>559</v>
      </c>
      <c r="B103" s="660" t="s">
        <v>1608</v>
      </c>
      <c r="C103" s="661" t="s">
        <v>570</v>
      </c>
      <c r="D103" s="662" t="s">
        <v>1609</v>
      </c>
      <c r="E103" s="661" t="s">
        <v>582</v>
      </c>
      <c r="F103" s="662" t="s">
        <v>1613</v>
      </c>
      <c r="G103" s="661" t="s">
        <v>591</v>
      </c>
      <c r="H103" s="661" t="s">
        <v>938</v>
      </c>
      <c r="I103" s="661" t="s">
        <v>939</v>
      </c>
      <c r="J103" s="661" t="s">
        <v>612</v>
      </c>
      <c r="K103" s="661" t="s">
        <v>940</v>
      </c>
      <c r="L103" s="663">
        <v>51.266099334395918</v>
      </c>
      <c r="M103" s="663">
        <v>10</v>
      </c>
      <c r="N103" s="664">
        <v>512.66099334395915</v>
      </c>
    </row>
    <row r="104" spans="1:14" ht="14.4" customHeight="1" x14ac:dyDescent="0.3">
      <c r="A104" s="659" t="s">
        <v>559</v>
      </c>
      <c r="B104" s="660" t="s">
        <v>1608</v>
      </c>
      <c r="C104" s="661" t="s">
        <v>570</v>
      </c>
      <c r="D104" s="662" t="s">
        <v>1609</v>
      </c>
      <c r="E104" s="661" t="s">
        <v>582</v>
      </c>
      <c r="F104" s="662" t="s">
        <v>1613</v>
      </c>
      <c r="G104" s="661" t="s">
        <v>591</v>
      </c>
      <c r="H104" s="661" t="s">
        <v>941</v>
      </c>
      <c r="I104" s="661" t="s">
        <v>942</v>
      </c>
      <c r="J104" s="661" t="s">
        <v>943</v>
      </c>
      <c r="K104" s="661" t="s">
        <v>944</v>
      </c>
      <c r="L104" s="663">
        <v>177.8007845752222</v>
      </c>
      <c r="M104" s="663">
        <v>1</v>
      </c>
      <c r="N104" s="664">
        <v>177.8007845752222</v>
      </c>
    </row>
    <row r="105" spans="1:14" ht="14.4" customHeight="1" x14ac:dyDescent="0.3">
      <c r="A105" s="659" t="s">
        <v>559</v>
      </c>
      <c r="B105" s="660" t="s">
        <v>1608</v>
      </c>
      <c r="C105" s="661" t="s">
        <v>570</v>
      </c>
      <c r="D105" s="662" t="s">
        <v>1609</v>
      </c>
      <c r="E105" s="661" t="s">
        <v>582</v>
      </c>
      <c r="F105" s="662" t="s">
        <v>1613</v>
      </c>
      <c r="G105" s="661" t="s">
        <v>591</v>
      </c>
      <c r="H105" s="661" t="s">
        <v>945</v>
      </c>
      <c r="I105" s="661" t="s">
        <v>946</v>
      </c>
      <c r="J105" s="661" t="s">
        <v>947</v>
      </c>
      <c r="K105" s="661" t="s">
        <v>628</v>
      </c>
      <c r="L105" s="663">
        <v>41.550560288404057</v>
      </c>
      <c r="M105" s="663">
        <v>18</v>
      </c>
      <c r="N105" s="664">
        <v>747.91008519127297</v>
      </c>
    </row>
    <row r="106" spans="1:14" ht="14.4" customHeight="1" x14ac:dyDescent="0.3">
      <c r="A106" s="659" t="s">
        <v>559</v>
      </c>
      <c r="B106" s="660" t="s">
        <v>1608</v>
      </c>
      <c r="C106" s="661" t="s">
        <v>570</v>
      </c>
      <c r="D106" s="662" t="s">
        <v>1609</v>
      </c>
      <c r="E106" s="661" t="s">
        <v>582</v>
      </c>
      <c r="F106" s="662" t="s">
        <v>1613</v>
      </c>
      <c r="G106" s="661" t="s">
        <v>591</v>
      </c>
      <c r="H106" s="661" t="s">
        <v>948</v>
      </c>
      <c r="I106" s="661" t="s">
        <v>949</v>
      </c>
      <c r="J106" s="661" t="s">
        <v>950</v>
      </c>
      <c r="K106" s="661" t="s">
        <v>951</v>
      </c>
      <c r="L106" s="663">
        <v>146.63703499600248</v>
      </c>
      <c r="M106" s="663">
        <v>58</v>
      </c>
      <c r="N106" s="664">
        <v>8504.9480297681439</v>
      </c>
    </row>
    <row r="107" spans="1:14" ht="14.4" customHeight="1" x14ac:dyDescent="0.3">
      <c r="A107" s="659" t="s">
        <v>559</v>
      </c>
      <c r="B107" s="660" t="s">
        <v>1608</v>
      </c>
      <c r="C107" s="661" t="s">
        <v>570</v>
      </c>
      <c r="D107" s="662" t="s">
        <v>1609</v>
      </c>
      <c r="E107" s="661" t="s">
        <v>582</v>
      </c>
      <c r="F107" s="662" t="s">
        <v>1613</v>
      </c>
      <c r="G107" s="661" t="s">
        <v>591</v>
      </c>
      <c r="H107" s="661" t="s">
        <v>952</v>
      </c>
      <c r="I107" s="661" t="s">
        <v>237</v>
      </c>
      <c r="J107" s="661" t="s">
        <v>953</v>
      </c>
      <c r="K107" s="661"/>
      <c r="L107" s="663">
        <v>101.93722586459013</v>
      </c>
      <c r="M107" s="663">
        <v>6</v>
      </c>
      <c r="N107" s="664">
        <v>611.62335518754082</v>
      </c>
    </row>
    <row r="108" spans="1:14" ht="14.4" customHeight="1" x14ac:dyDescent="0.3">
      <c r="A108" s="659" t="s">
        <v>559</v>
      </c>
      <c r="B108" s="660" t="s">
        <v>1608</v>
      </c>
      <c r="C108" s="661" t="s">
        <v>570</v>
      </c>
      <c r="D108" s="662" t="s">
        <v>1609</v>
      </c>
      <c r="E108" s="661" t="s">
        <v>582</v>
      </c>
      <c r="F108" s="662" t="s">
        <v>1613</v>
      </c>
      <c r="G108" s="661" t="s">
        <v>591</v>
      </c>
      <c r="H108" s="661" t="s">
        <v>954</v>
      </c>
      <c r="I108" s="661" t="s">
        <v>237</v>
      </c>
      <c r="J108" s="661" t="s">
        <v>955</v>
      </c>
      <c r="K108" s="661"/>
      <c r="L108" s="663">
        <v>24.600310948383004</v>
      </c>
      <c r="M108" s="663">
        <v>1</v>
      </c>
      <c r="N108" s="664">
        <v>24.600310948383004</v>
      </c>
    </row>
    <row r="109" spans="1:14" ht="14.4" customHeight="1" x14ac:dyDescent="0.3">
      <c r="A109" s="659" t="s">
        <v>559</v>
      </c>
      <c r="B109" s="660" t="s">
        <v>1608</v>
      </c>
      <c r="C109" s="661" t="s">
        <v>570</v>
      </c>
      <c r="D109" s="662" t="s">
        <v>1609</v>
      </c>
      <c r="E109" s="661" t="s">
        <v>582</v>
      </c>
      <c r="F109" s="662" t="s">
        <v>1613</v>
      </c>
      <c r="G109" s="661" t="s">
        <v>591</v>
      </c>
      <c r="H109" s="661" t="s">
        <v>956</v>
      </c>
      <c r="I109" s="661" t="s">
        <v>237</v>
      </c>
      <c r="J109" s="661" t="s">
        <v>957</v>
      </c>
      <c r="K109" s="661"/>
      <c r="L109" s="663">
        <v>46.705061194618651</v>
      </c>
      <c r="M109" s="663">
        <v>4</v>
      </c>
      <c r="N109" s="664">
        <v>186.8202447784746</v>
      </c>
    </row>
    <row r="110" spans="1:14" ht="14.4" customHeight="1" x14ac:dyDescent="0.3">
      <c r="A110" s="659" t="s">
        <v>559</v>
      </c>
      <c r="B110" s="660" t="s">
        <v>1608</v>
      </c>
      <c r="C110" s="661" t="s">
        <v>570</v>
      </c>
      <c r="D110" s="662" t="s">
        <v>1609</v>
      </c>
      <c r="E110" s="661" t="s">
        <v>582</v>
      </c>
      <c r="F110" s="662" t="s">
        <v>1613</v>
      </c>
      <c r="G110" s="661" t="s">
        <v>591</v>
      </c>
      <c r="H110" s="661" t="s">
        <v>958</v>
      </c>
      <c r="I110" s="661" t="s">
        <v>237</v>
      </c>
      <c r="J110" s="661" t="s">
        <v>959</v>
      </c>
      <c r="K110" s="661"/>
      <c r="L110" s="663">
        <v>590.47720158526249</v>
      </c>
      <c r="M110" s="663">
        <v>2</v>
      </c>
      <c r="N110" s="664">
        <v>1180.954403170525</v>
      </c>
    </row>
    <row r="111" spans="1:14" ht="14.4" customHeight="1" x14ac:dyDescent="0.3">
      <c r="A111" s="659" t="s">
        <v>559</v>
      </c>
      <c r="B111" s="660" t="s">
        <v>1608</v>
      </c>
      <c r="C111" s="661" t="s">
        <v>570</v>
      </c>
      <c r="D111" s="662" t="s">
        <v>1609</v>
      </c>
      <c r="E111" s="661" t="s">
        <v>582</v>
      </c>
      <c r="F111" s="662" t="s">
        <v>1613</v>
      </c>
      <c r="G111" s="661" t="s">
        <v>591</v>
      </c>
      <c r="H111" s="661" t="s">
        <v>960</v>
      </c>
      <c r="I111" s="661" t="s">
        <v>961</v>
      </c>
      <c r="J111" s="661" t="s">
        <v>962</v>
      </c>
      <c r="K111" s="661" t="s">
        <v>963</v>
      </c>
      <c r="L111" s="663">
        <v>28.95</v>
      </c>
      <c r="M111" s="663">
        <v>2</v>
      </c>
      <c r="N111" s="664">
        <v>57.9</v>
      </c>
    </row>
    <row r="112" spans="1:14" ht="14.4" customHeight="1" x14ac:dyDescent="0.3">
      <c r="A112" s="659" t="s">
        <v>559</v>
      </c>
      <c r="B112" s="660" t="s">
        <v>1608</v>
      </c>
      <c r="C112" s="661" t="s">
        <v>570</v>
      </c>
      <c r="D112" s="662" t="s">
        <v>1609</v>
      </c>
      <c r="E112" s="661" t="s">
        <v>582</v>
      </c>
      <c r="F112" s="662" t="s">
        <v>1613</v>
      </c>
      <c r="G112" s="661" t="s">
        <v>591</v>
      </c>
      <c r="H112" s="661" t="s">
        <v>964</v>
      </c>
      <c r="I112" s="661" t="s">
        <v>965</v>
      </c>
      <c r="J112" s="661" t="s">
        <v>966</v>
      </c>
      <c r="K112" s="661" t="s">
        <v>967</v>
      </c>
      <c r="L112" s="663">
        <v>128.17072779898277</v>
      </c>
      <c r="M112" s="663">
        <v>4</v>
      </c>
      <c r="N112" s="664">
        <v>512.68291119593107</v>
      </c>
    </row>
    <row r="113" spans="1:14" ht="14.4" customHeight="1" x14ac:dyDescent="0.3">
      <c r="A113" s="659" t="s">
        <v>559</v>
      </c>
      <c r="B113" s="660" t="s">
        <v>1608</v>
      </c>
      <c r="C113" s="661" t="s">
        <v>570</v>
      </c>
      <c r="D113" s="662" t="s">
        <v>1609</v>
      </c>
      <c r="E113" s="661" t="s">
        <v>582</v>
      </c>
      <c r="F113" s="662" t="s">
        <v>1613</v>
      </c>
      <c r="G113" s="661" t="s">
        <v>591</v>
      </c>
      <c r="H113" s="661" t="s">
        <v>968</v>
      </c>
      <c r="I113" s="661" t="s">
        <v>969</v>
      </c>
      <c r="J113" s="661" t="s">
        <v>970</v>
      </c>
      <c r="K113" s="661" t="s">
        <v>971</v>
      </c>
      <c r="L113" s="663">
        <v>153.54</v>
      </c>
      <c r="M113" s="663">
        <v>1</v>
      </c>
      <c r="N113" s="664">
        <v>153.54</v>
      </c>
    </row>
    <row r="114" spans="1:14" ht="14.4" customHeight="1" x14ac:dyDescent="0.3">
      <c r="A114" s="659" t="s">
        <v>559</v>
      </c>
      <c r="B114" s="660" t="s">
        <v>1608</v>
      </c>
      <c r="C114" s="661" t="s">
        <v>570</v>
      </c>
      <c r="D114" s="662" t="s">
        <v>1609</v>
      </c>
      <c r="E114" s="661" t="s">
        <v>582</v>
      </c>
      <c r="F114" s="662" t="s">
        <v>1613</v>
      </c>
      <c r="G114" s="661" t="s">
        <v>591</v>
      </c>
      <c r="H114" s="661" t="s">
        <v>972</v>
      </c>
      <c r="I114" s="661" t="s">
        <v>973</v>
      </c>
      <c r="J114" s="661" t="s">
        <v>974</v>
      </c>
      <c r="K114" s="661" t="s">
        <v>975</v>
      </c>
      <c r="L114" s="663">
        <v>62.050000000000018</v>
      </c>
      <c r="M114" s="663">
        <v>1</v>
      </c>
      <c r="N114" s="664">
        <v>62.050000000000018</v>
      </c>
    </row>
    <row r="115" spans="1:14" ht="14.4" customHeight="1" x14ac:dyDescent="0.3">
      <c r="A115" s="659" t="s">
        <v>559</v>
      </c>
      <c r="B115" s="660" t="s">
        <v>1608</v>
      </c>
      <c r="C115" s="661" t="s">
        <v>570</v>
      </c>
      <c r="D115" s="662" t="s">
        <v>1609</v>
      </c>
      <c r="E115" s="661" t="s">
        <v>582</v>
      </c>
      <c r="F115" s="662" t="s">
        <v>1613</v>
      </c>
      <c r="G115" s="661" t="s">
        <v>591</v>
      </c>
      <c r="H115" s="661" t="s">
        <v>976</v>
      </c>
      <c r="I115" s="661" t="s">
        <v>977</v>
      </c>
      <c r="J115" s="661" t="s">
        <v>978</v>
      </c>
      <c r="K115" s="661" t="s">
        <v>979</v>
      </c>
      <c r="L115" s="663">
        <v>110.19428256105765</v>
      </c>
      <c r="M115" s="663">
        <v>12</v>
      </c>
      <c r="N115" s="664">
        <v>1322.3313907326917</v>
      </c>
    </row>
    <row r="116" spans="1:14" ht="14.4" customHeight="1" x14ac:dyDescent="0.3">
      <c r="A116" s="659" t="s">
        <v>559</v>
      </c>
      <c r="B116" s="660" t="s">
        <v>1608</v>
      </c>
      <c r="C116" s="661" t="s">
        <v>570</v>
      </c>
      <c r="D116" s="662" t="s">
        <v>1609</v>
      </c>
      <c r="E116" s="661" t="s">
        <v>582</v>
      </c>
      <c r="F116" s="662" t="s">
        <v>1613</v>
      </c>
      <c r="G116" s="661" t="s">
        <v>591</v>
      </c>
      <c r="H116" s="661" t="s">
        <v>980</v>
      </c>
      <c r="I116" s="661" t="s">
        <v>981</v>
      </c>
      <c r="J116" s="661" t="s">
        <v>696</v>
      </c>
      <c r="K116" s="661" t="s">
        <v>982</v>
      </c>
      <c r="L116" s="663">
        <v>104.74999999999997</v>
      </c>
      <c r="M116" s="663">
        <v>1</v>
      </c>
      <c r="N116" s="664">
        <v>104.74999999999997</v>
      </c>
    </row>
    <row r="117" spans="1:14" ht="14.4" customHeight="1" x14ac:dyDescent="0.3">
      <c r="A117" s="659" t="s">
        <v>559</v>
      </c>
      <c r="B117" s="660" t="s">
        <v>1608</v>
      </c>
      <c r="C117" s="661" t="s">
        <v>570</v>
      </c>
      <c r="D117" s="662" t="s">
        <v>1609</v>
      </c>
      <c r="E117" s="661" t="s">
        <v>582</v>
      </c>
      <c r="F117" s="662" t="s">
        <v>1613</v>
      </c>
      <c r="G117" s="661" t="s">
        <v>591</v>
      </c>
      <c r="H117" s="661" t="s">
        <v>983</v>
      </c>
      <c r="I117" s="661" t="s">
        <v>984</v>
      </c>
      <c r="J117" s="661" t="s">
        <v>985</v>
      </c>
      <c r="K117" s="661" t="s">
        <v>986</v>
      </c>
      <c r="L117" s="663">
        <v>67.390109604549707</v>
      </c>
      <c r="M117" s="663">
        <v>2</v>
      </c>
      <c r="N117" s="664">
        <v>134.78021920909941</v>
      </c>
    </row>
    <row r="118" spans="1:14" ht="14.4" customHeight="1" x14ac:dyDescent="0.3">
      <c r="A118" s="659" t="s">
        <v>559</v>
      </c>
      <c r="B118" s="660" t="s">
        <v>1608</v>
      </c>
      <c r="C118" s="661" t="s">
        <v>570</v>
      </c>
      <c r="D118" s="662" t="s">
        <v>1609</v>
      </c>
      <c r="E118" s="661" t="s">
        <v>582</v>
      </c>
      <c r="F118" s="662" t="s">
        <v>1613</v>
      </c>
      <c r="G118" s="661" t="s">
        <v>591</v>
      </c>
      <c r="H118" s="661" t="s">
        <v>987</v>
      </c>
      <c r="I118" s="661" t="s">
        <v>988</v>
      </c>
      <c r="J118" s="661" t="s">
        <v>989</v>
      </c>
      <c r="K118" s="661" t="s">
        <v>990</v>
      </c>
      <c r="L118" s="663">
        <v>814.48</v>
      </c>
      <c r="M118" s="663">
        <v>1</v>
      </c>
      <c r="N118" s="664">
        <v>814.48</v>
      </c>
    </row>
    <row r="119" spans="1:14" ht="14.4" customHeight="1" x14ac:dyDescent="0.3">
      <c r="A119" s="659" t="s">
        <v>559</v>
      </c>
      <c r="B119" s="660" t="s">
        <v>1608</v>
      </c>
      <c r="C119" s="661" t="s">
        <v>570</v>
      </c>
      <c r="D119" s="662" t="s">
        <v>1609</v>
      </c>
      <c r="E119" s="661" t="s">
        <v>582</v>
      </c>
      <c r="F119" s="662" t="s">
        <v>1613</v>
      </c>
      <c r="G119" s="661" t="s">
        <v>591</v>
      </c>
      <c r="H119" s="661" t="s">
        <v>991</v>
      </c>
      <c r="I119" s="661" t="s">
        <v>992</v>
      </c>
      <c r="J119" s="661" t="s">
        <v>993</v>
      </c>
      <c r="K119" s="661" t="s">
        <v>994</v>
      </c>
      <c r="L119" s="663">
        <v>61.203999999999994</v>
      </c>
      <c r="M119" s="663">
        <v>10</v>
      </c>
      <c r="N119" s="664">
        <v>612.04</v>
      </c>
    </row>
    <row r="120" spans="1:14" ht="14.4" customHeight="1" x14ac:dyDescent="0.3">
      <c r="A120" s="659" t="s">
        <v>559</v>
      </c>
      <c r="B120" s="660" t="s">
        <v>1608</v>
      </c>
      <c r="C120" s="661" t="s">
        <v>570</v>
      </c>
      <c r="D120" s="662" t="s">
        <v>1609</v>
      </c>
      <c r="E120" s="661" t="s">
        <v>582</v>
      </c>
      <c r="F120" s="662" t="s">
        <v>1613</v>
      </c>
      <c r="G120" s="661" t="s">
        <v>591</v>
      </c>
      <c r="H120" s="661" t="s">
        <v>995</v>
      </c>
      <c r="I120" s="661" t="s">
        <v>237</v>
      </c>
      <c r="J120" s="661" t="s">
        <v>996</v>
      </c>
      <c r="K120" s="661" t="s">
        <v>997</v>
      </c>
      <c r="L120" s="663">
        <v>23.699999999999989</v>
      </c>
      <c r="M120" s="663">
        <v>246</v>
      </c>
      <c r="N120" s="664">
        <v>5830.1999999999971</v>
      </c>
    </row>
    <row r="121" spans="1:14" ht="14.4" customHeight="1" x14ac:dyDescent="0.3">
      <c r="A121" s="659" t="s">
        <v>559</v>
      </c>
      <c r="B121" s="660" t="s">
        <v>1608</v>
      </c>
      <c r="C121" s="661" t="s">
        <v>570</v>
      </c>
      <c r="D121" s="662" t="s">
        <v>1609</v>
      </c>
      <c r="E121" s="661" t="s">
        <v>582</v>
      </c>
      <c r="F121" s="662" t="s">
        <v>1613</v>
      </c>
      <c r="G121" s="661" t="s">
        <v>591</v>
      </c>
      <c r="H121" s="661" t="s">
        <v>998</v>
      </c>
      <c r="I121" s="661" t="s">
        <v>237</v>
      </c>
      <c r="J121" s="661" t="s">
        <v>999</v>
      </c>
      <c r="K121" s="661" t="s">
        <v>997</v>
      </c>
      <c r="L121" s="663">
        <v>24.037194261613497</v>
      </c>
      <c r="M121" s="663">
        <v>6</v>
      </c>
      <c r="N121" s="664">
        <v>144.22316556968099</v>
      </c>
    </row>
    <row r="122" spans="1:14" ht="14.4" customHeight="1" x14ac:dyDescent="0.3">
      <c r="A122" s="659" t="s">
        <v>559</v>
      </c>
      <c r="B122" s="660" t="s">
        <v>1608</v>
      </c>
      <c r="C122" s="661" t="s">
        <v>570</v>
      </c>
      <c r="D122" s="662" t="s">
        <v>1609</v>
      </c>
      <c r="E122" s="661" t="s">
        <v>582</v>
      </c>
      <c r="F122" s="662" t="s">
        <v>1613</v>
      </c>
      <c r="G122" s="661" t="s">
        <v>591</v>
      </c>
      <c r="H122" s="661" t="s">
        <v>1000</v>
      </c>
      <c r="I122" s="661" t="s">
        <v>1001</v>
      </c>
      <c r="J122" s="661" t="s">
        <v>1002</v>
      </c>
      <c r="K122" s="661" t="s">
        <v>1003</v>
      </c>
      <c r="L122" s="663">
        <v>164.86333333333332</v>
      </c>
      <c r="M122" s="663">
        <v>1</v>
      </c>
      <c r="N122" s="664">
        <v>164.86333333333332</v>
      </c>
    </row>
    <row r="123" spans="1:14" ht="14.4" customHeight="1" x14ac:dyDescent="0.3">
      <c r="A123" s="659" t="s">
        <v>559</v>
      </c>
      <c r="B123" s="660" t="s">
        <v>1608</v>
      </c>
      <c r="C123" s="661" t="s">
        <v>570</v>
      </c>
      <c r="D123" s="662" t="s">
        <v>1609</v>
      </c>
      <c r="E123" s="661" t="s">
        <v>582</v>
      </c>
      <c r="F123" s="662" t="s">
        <v>1613</v>
      </c>
      <c r="G123" s="661" t="s">
        <v>591</v>
      </c>
      <c r="H123" s="661" t="s">
        <v>1004</v>
      </c>
      <c r="I123" s="661" t="s">
        <v>1005</v>
      </c>
      <c r="J123" s="661" t="s">
        <v>1006</v>
      </c>
      <c r="K123" s="661" t="s">
        <v>1007</v>
      </c>
      <c r="L123" s="663">
        <v>117.74000000000001</v>
      </c>
      <c r="M123" s="663">
        <v>9</v>
      </c>
      <c r="N123" s="664">
        <v>1059.6600000000001</v>
      </c>
    </row>
    <row r="124" spans="1:14" ht="14.4" customHeight="1" x14ac:dyDescent="0.3">
      <c r="A124" s="659" t="s">
        <v>559</v>
      </c>
      <c r="B124" s="660" t="s">
        <v>1608</v>
      </c>
      <c r="C124" s="661" t="s">
        <v>570</v>
      </c>
      <c r="D124" s="662" t="s">
        <v>1609</v>
      </c>
      <c r="E124" s="661" t="s">
        <v>582</v>
      </c>
      <c r="F124" s="662" t="s">
        <v>1613</v>
      </c>
      <c r="G124" s="661" t="s">
        <v>591</v>
      </c>
      <c r="H124" s="661" t="s">
        <v>1008</v>
      </c>
      <c r="I124" s="661" t="s">
        <v>1009</v>
      </c>
      <c r="J124" s="661" t="s">
        <v>1010</v>
      </c>
      <c r="K124" s="661" t="s">
        <v>1011</v>
      </c>
      <c r="L124" s="663">
        <v>78.325403906194254</v>
      </c>
      <c r="M124" s="663">
        <v>2</v>
      </c>
      <c r="N124" s="664">
        <v>156.65080781238851</v>
      </c>
    </row>
    <row r="125" spans="1:14" ht="14.4" customHeight="1" x14ac:dyDescent="0.3">
      <c r="A125" s="659" t="s">
        <v>559</v>
      </c>
      <c r="B125" s="660" t="s">
        <v>1608</v>
      </c>
      <c r="C125" s="661" t="s">
        <v>570</v>
      </c>
      <c r="D125" s="662" t="s">
        <v>1609</v>
      </c>
      <c r="E125" s="661" t="s">
        <v>582</v>
      </c>
      <c r="F125" s="662" t="s">
        <v>1613</v>
      </c>
      <c r="G125" s="661" t="s">
        <v>591</v>
      </c>
      <c r="H125" s="661" t="s">
        <v>1012</v>
      </c>
      <c r="I125" s="661" t="s">
        <v>1013</v>
      </c>
      <c r="J125" s="661" t="s">
        <v>1014</v>
      </c>
      <c r="K125" s="661" t="s">
        <v>1015</v>
      </c>
      <c r="L125" s="663">
        <v>38.94</v>
      </c>
      <c r="M125" s="663">
        <v>2</v>
      </c>
      <c r="N125" s="664">
        <v>77.88</v>
      </c>
    </row>
    <row r="126" spans="1:14" ht="14.4" customHeight="1" x14ac:dyDescent="0.3">
      <c r="A126" s="659" t="s">
        <v>559</v>
      </c>
      <c r="B126" s="660" t="s">
        <v>1608</v>
      </c>
      <c r="C126" s="661" t="s">
        <v>570</v>
      </c>
      <c r="D126" s="662" t="s">
        <v>1609</v>
      </c>
      <c r="E126" s="661" t="s">
        <v>582</v>
      </c>
      <c r="F126" s="662" t="s">
        <v>1613</v>
      </c>
      <c r="G126" s="661" t="s">
        <v>591</v>
      </c>
      <c r="H126" s="661" t="s">
        <v>1016</v>
      </c>
      <c r="I126" s="661" t="s">
        <v>1017</v>
      </c>
      <c r="J126" s="661" t="s">
        <v>1018</v>
      </c>
      <c r="K126" s="661" t="s">
        <v>1019</v>
      </c>
      <c r="L126" s="663">
        <v>102.72955932597449</v>
      </c>
      <c r="M126" s="663">
        <v>1</v>
      </c>
      <c r="N126" s="664">
        <v>102.72955932597449</v>
      </c>
    </row>
    <row r="127" spans="1:14" ht="14.4" customHeight="1" x14ac:dyDescent="0.3">
      <c r="A127" s="659" t="s">
        <v>559</v>
      </c>
      <c r="B127" s="660" t="s">
        <v>1608</v>
      </c>
      <c r="C127" s="661" t="s">
        <v>570</v>
      </c>
      <c r="D127" s="662" t="s">
        <v>1609</v>
      </c>
      <c r="E127" s="661" t="s">
        <v>582</v>
      </c>
      <c r="F127" s="662" t="s">
        <v>1613</v>
      </c>
      <c r="G127" s="661" t="s">
        <v>591</v>
      </c>
      <c r="H127" s="661" t="s">
        <v>1020</v>
      </c>
      <c r="I127" s="661" t="s">
        <v>1020</v>
      </c>
      <c r="J127" s="661" t="s">
        <v>1021</v>
      </c>
      <c r="K127" s="661" t="s">
        <v>1022</v>
      </c>
      <c r="L127" s="663">
        <v>96.279767677654732</v>
      </c>
      <c r="M127" s="663">
        <v>2</v>
      </c>
      <c r="N127" s="664">
        <v>192.55953535530946</v>
      </c>
    </row>
    <row r="128" spans="1:14" ht="14.4" customHeight="1" x14ac:dyDescent="0.3">
      <c r="A128" s="659" t="s">
        <v>559</v>
      </c>
      <c r="B128" s="660" t="s">
        <v>1608</v>
      </c>
      <c r="C128" s="661" t="s">
        <v>570</v>
      </c>
      <c r="D128" s="662" t="s">
        <v>1609</v>
      </c>
      <c r="E128" s="661" t="s">
        <v>582</v>
      </c>
      <c r="F128" s="662" t="s">
        <v>1613</v>
      </c>
      <c r="G128" s="661" t="s">
        <v>591</v>
      </c>
      <c r="H128" s="661" t="s">
        <v>1023</v>
      </c>
      <c r="I128" s="661" t="s">
        <v>237</v>
      </c>
      <c r="J128" s="661" t="s">
        <v>1024</v>
      </c>
      <c r="K128" s="661" t="s">
        <v>1025</v>
      </c>
      <c r="L128" s="663">
        <v>199.67000000000004</v>
      </c>
      <c r="M128" s="663">
        <v>2</v>
      </c>
      <c r="N128" s="664">
        <v>399.34000000000009</v>
      </c>
    </row>
    <row r="129" spans="1:14" ht="14.4" customHeight="1" x14ac:dyDescent="0.3">
      <c r="A129" s="659" t="s">
        <v>559</v>
      </c>
      <c r="B129" s="660" t="s">
        <v>1608</v>
      </c>
      <c r="C129" s="661" t="s">
        <v>570</v>
      </c>
      <c r="D129" s="662" t="s">
        <v>1609</v>
      </c>
      <c r="E129" s="661" t="s">
        <v>582</v>
      </c>
      <c r="F129" s="662" t="s">
        <v>1613</v>
      </c>
      <c r="G129" s="661" t="s">
        <v>591</v>
      </c>
      <c r="H129" s="661" t="s">
        <v>1026</v>
      </c>
      <c r="I129" s="661" t="s">
        <v>1027</v>
      </c>
      <c r="J129" s="661" t="s">
        <v>1028</v>
      </c>
      <c r="K129" s="661" t="s">
        <v>1029</v>
      </c>
      <c r="L129" s="663">
        <v>243.27999999999989</v>
      </c>
      <c r="M129" s="663">
        <v>1</v>
      </c>
      <c r="N129" s="664">
        <v>243.27999999999989</v>
      </c>
    </row>
    <row r="130" spans="1:14" ht="14.4" customHeight="1" x14ac:dyDescent="0.3">
      <c r="A130" s="659" t="s">
        <v>559</v>
      </c>
      <c r="B130" s="660" t="s">
        <v>1608</v>
      </c>
      <c r="C130" s="661" t="s">
        <v>570</v>
      </c>
      <c r="D130" s="662" t="s">
        <v>1609</v>
      </c>
      <c r="E130" s="661" t="s">
        <v>582</v>
      </c>
      <c r="F130" s="662" t="s">
        <v>1613</v>
      </c>
      <c r="G130" s="661" t="s">
        <v>591</v>
      </c>
      <c r="H130" s="661" t="s">
        <v>1030</v>
      </c>
      <c r="I130" s="661" t="s">
        <v>1031</v>
      </c>
      <c r="J130" s="661" t="s">
        <v>1032</v>
      </c>
      <c r="K130" s="661" t="s">
        <v>1033</v>
      </c>
      <c r="L130" s="663">
        <v>39.659999999999982</v>
      </c>
      <c r="M130" s="663">
        <v>1</v>
      </c>
      <c r="N130" s="664">
        <v>39.659999999999982</v>
      </c>
    </row>
    <row r="131" spans="1:14" ht="14.4" customHeight="1" x14ac:dyDescent="0.3">
      <c r="A131" s="659" t="s">
        <v>559</v>
      </c>
      <c r="B131" s="660" t="s">
        <v>1608</v>
      </c>
      <c r="C131" s="661" t="s">
        <v>570</v>
      </c>
      <c r="D131" s="662" t="s">
        <v>1609</v>
      </c>
      <c r="E131" s="661" t="s">
        <v>582</v>
      </c>
      <c r="F131" s="662" t="s">
        <v>1613</v>
      </c>
      <c r="G131" s="661" t="s">
        <v>591</v>
      </c>
      <c r="H131" s="661" t="s">
        <v>1034</v>
      </c>
      <c r="I131" s="661" t="s">
        <v>237</v>
      </c>
      <c r="J131" s="661" t="s">
        <v>1035</v>
      </c>
      <c r="K131" s="661"/>
      <c r="L131" s="663">
        <v>40.319995649122276</v>
      </c>
      <c r="M131" s="663">
        <v>2</v>
      </c>
      <c r="N131" s="664">
        <v>80.639991298244553</v>
      </c>
    </row>
    <row r="132" spans="1:14" ht="14.4" customHeight="1" x14ac:dyDescent="0.3">
      <c r="A132" s="659" t="s">
        <v>559</v>
      </c>
      <c r="B132" s="660" t="s">
        <v>1608</v>
      </c>
      <c r="C132" s="661" t="s">
        <v>570</v>
      </c>
      <c r="D132" s="662" t="s">
        <v>1609</v>
      </c>
      <c r="E132" s="661" t="s">
        <v>582</v>
      </c>
      <c r="F132" s="662" t="s">
        <v>1613</v>
      </c>
      <c r="G132" s="661" t="s">
        <v>591</v>
      </c>
      <c r="H132" s="661" t="s">
        <v>1036</v>
      </c>
      <c r="I132" s="661" t="s">
        <v>1036</v>
      </c>
      <c r="J132" s="661" t="s">
        <v>1037</v>
      </c>
      <c r="K132" s="661" t="s">
        <v>1038</v>
      </c>
      <c r="L132" s="663">
        <v>48.880054295607636</v>
      </c>
      <c r="M132" s="663">
        <v>1</v>
      </c>
      <c r="N132" s="664">
        <v>48.880054295607636</v>
      </c>
    </row>
    <row r="133" spans="1:14" ht="14.4" customHeight="1" x14ac:dyDescent="0.3">
      <c r="A133" s="659" t="s">
        <v>559</v>
      </c>
      <c r="B133" s="660" t="s">
        <v>1608</v>
      </c>
      <c r="C133" s="661" t="s">
        <v>570</v>
      </c>
      <c r="D133" s="662" t="s">
        <v>1609</v>
      </c>
      <c r="E133" s="661" t="s">
        <v>582</v>
      </c>
      <c r="F133" s="662" t="s">
        <v>1613</v>
      </c>
      <c r="G133" s="661" t="s">
        <v>591</v>
      </c>
      <c r="H133" s="661" t="s">
        <v>1039</v>
      </c>
      <c r="I133" s="661" t="s">
        <v>1040</v>
      </c>
      <c r="J133" s="661" t="s">
        <v>1041</v>
      </c>
      <c r="K133" s="661" t="s">
        <v>1042</v>
      </c>
      <c r="L133" s="663">
        <v>374.65</v>
      </c>
      <c r="M133" s="663">
        <v>1</v>
      </c>
      <c r="N133" s="664">
        <v>374.65</v>
      </c>
    </row>
    <row r="134" spans="1:14" ht="14.4" customHeight="1" x14ac:dyDescent="0.3">
      <c r="A134" s="659" t="s">
        <v>559</v>
      </c>
      <c r="B134" s="660" t="s">
        <v>1608</v>
      </c>
      <c r="C134" s="661" t="s">
        <v>570</v>
      </c>
      <c r="D134" s="662" t="s">
        <v>1609</v>
      </c>
      <c r="E134" s="661" t="s">
        <v>582</v>
      </c>
      <c r="F134" s="662" t="s">
        <v>1613</v>
      </c>
      <c r="G134" s="661" t="s">
        <v>591</v>
      </c>
      <c r="H134" s="661" t="s">
        <v>1043</v>
      </c>
      <c r="I134" s="661" t="s">
        <v>237</v>
      </c>
      <c r="J134" s="661" t="s">
        <v>1044</v>
      </c>
      <c r="K134" s="661"/>
      <c r="L134" s="663">
        <v>61.629999999999981</v>
      </c>
      <c r="M134" s="663">
        <v>1</v>
      </c>
      <c r="N134" s="664">
        <v>61.629999999999981</v>
      </c>
    </row>
    <row r="135" spans="1:14" ht="14.4" customHeight="1" x14ac:dyDescent="0.3">
      <c r="A135" s="659" t="s">
        <v>559</v>
      </c>
      <c r="B135" s="660" t="s">
        <v>1608</v>
      </c>
      <c r="C135" s="661" t="s">
        <v>570</v>
      </c>
      <c r="D135" s="662" t="s">
        <v>1609</v>
      </c>
      <c r="E135" s="661" t="s">
        <v>582</v>
      </c>
      <c r="F135" s="662" t="s">
        <v>1613</v>
      </c>
      <c r="G135" s="661" t="s">
        <v>591</v>
      </c>
      <c r="H135" s="661" t="s">
        <v>1045</v>
      </c>
      <c r="I135" s="661" t="s">
        <v>1046</v>
      </c>
      <c r="J135" s="661" t="s">
        <v>1047</v>
      </c>
      <c r="K135" s="661" t="s">
        <v>1048</v>
      </c>
      <c r="L135" s="663">
        <v>47.999785050093791</v>
      </c>
      <c r="M135" s="663">
        <v>47</v>
      </c>
      <c r="N135" s="664">
        <v>2255.9898973544082</v>
      </c>
    </row>
    <row r="136" spans="1:14" ht="14.4" customHeight="1" x14ac:dyDescent="0.3">
      <c r="A136" s="659" t="s">
        <v>559</v>
      </c>
      <c r="B136" s="660" t="s">
        <v>1608</v>
      </c>
      <c r="C136" s="661" t="s">
        <v>570</v>
      </c>
      <c r="D136" s="662" t="s">
        <v>1609</v>
      </c>
      <c r="E136" s="661" t="s">
        <v>582</v>
      </c>
      <c r="F136" s="662" t="s">
        <v>1613</v>
      </c>
      <c r="G136" s="661" t="s">
        <v>591</v>
      </c>
      <c r="H136" s="661" t="s">
        <v>1049</v>
      </c>
      <c r="I136" s="661" t="s">
        <v>1050</v>
      </c>
      <c r="J136" s="661" t="s">
        <v>1051</v>
      </c>
      <c r="K136" s="661" t="s">
        <v>1052</v>
      </c>
      <c r="L136" s="663">
        <v>493.1</v>
      </c>
      <c r="M136" s="663">
        <v>1</v>
      </c>
      <c r="N136" s="664">
        <v>493.1</v>
      </c>
    </row>
    <row r="137" spans="1:14" ht="14.4" customHeight="1" x14ac:dyDescent="0.3">
      <c r="A137" s="659" t="s">
        <v>559</v>
      </c>
      <c r="B137" s="660" t="s">
        <v>1608</v>
      </c>
      <c r="C137" s="661" t="s">
        <v>570</v>
      </c>
      <c r="D137" s="662" t="s">
        <v>1609</v>
      </c>
      <c r="E137" s="661" t="s">
        <v>582</v>
      </c>
      <c r="F137" s="662" t="s">
        <v>1613</v>
      </c>
      <c r="G137" s="661" t="s">
        <v>591</v>
      </c>
      <c r="H137" s="661" t="s">
        <v>1053</v>
      </c>
      <c r="I137" s="661" t="s">
        <v>1054</v>
      </c>
      <c r="J137" s="661" t="s">
        <v>1055</v>
      </c>
      <c r="K137" s="661" t="s">
        <v>1056</v>
      </c>
      <c r="L137" s="663">
        <v>1260.4256894963653</v>
      </c>
      <c r="M137" s="663">
        <v>2</v>
      </c>
      <c r="N137" s="664">
        <v>2520.8513789927306</v>
      </c>
    </row>
    <row r="138" spans="1:14" ht="14.4" customHeight="1" x14ac:dyDescent="0.3">
      <c r="A138" s="659" t="s">
        <v>559</v>
      </c>
      <c r="B138" s="660" t="s">
        <v>1608</v>
      </c>
      <c r="C138" s="661" t="s">
        <v>570</v>
      </c>
      <c r="D138" s="662" t="s">
        <v>1609</v>
      </c>
      <c r="E138" s="661" t="s">
        <v>582</v>
      </c>
      <c r="F138" s="662" t="s">
        <v>1613</v>
      </c>
      <c r="G138" s="661" t="s">
        <v>591</v>
      </c>
      <c r="H138" s="661" t="s">
        <v>1057</v>
      </c>
      <c r="I138" s="661" t="s">
        <v>1057</v>
      </c>
      <c r="J138" s="661" t="s">
        <v>1058</v>
      </c>
      <c r="K138" s="661" t="s">
        <v>1059</v>
      </c>
      <c r="L138" s="663">
        <v>207.949471596265</v>
      </c>
      <c r="M138" s="663">
        <v>1</v>
      </c>
      <c r="N138" s="664">
        <v>207.949471596265</v>
      </c>
    </row>
    <row r="139" spans="1:14" ht="14.4" customHeight="1" x14ac:dyDescent="0.3">
      <c r="A139" s="659" t="s">
        <v>559</v>
      </c>
      <c r="B139" s="660" t="s">
        <v>1608</v>
      </c>
      <c r="C139" s="661" t="s">
        <v>570</v>
      </c>
      <c r="D139" s="662" t="s">
        <v>1609</v>
      </c>
      <c r="E139" s="661" t="s">
        <v>582</v>
      </c>
      <c r="F139" s="662" t="s">
        <v>1613</v>
      </c>
      <c r="G139" s="661" t="s">
        <v>591</v>
      </c>
      <c r="H139" s="661" t="s">
        <v>1060</v>
      </c>
      <c r="I139" s="661" t="s">
        <v>1061</v>
      </c>
      <c r="J139" s="661" t="s">
        <v>1062</v>
      </c>
      <c r="K139" s="661" t="s">
        <v>1063</v>
      </c>
      <c r="L139" s="663">
        <v>0</v>
      </c>
      <c r="M139" s="663">
        <v>0</v>
      </c>
      <c r="N139" s="664">
        <v>0</v>
      </c>
    </row>
    <row r="140" spans="1:14" ht="14.4" customHeight="1" x14ac:dyDescent="0.3">
      <c r="A140" s="659" t="s">
        <v>559</v>
      </c>
      <c r="B140" s="660" t="s">
        <v>1608</v>
      </c>
      <c r="C140" s="661" t="s">
        <v>570</v>
      </c>
      <c r="D140" s="662" t="s">
        <v>1609</v>
      </c>
      <c r="E140" s="661" t="s">
        <v>582</v>
      </c>
      <c r="F140" s="662" t="s">
        <v>1613</v>
      </c>
      <c r="G140" s="661" t="s">
        <v>591</v>
      </c>
      <c r="H140" s="661" t="s">
        <v>1064</v>
      </c>
      <c r="I140" s="661" t="s">
        <v>237</v>
      </c>
      <c r="J140" s="661" t="s">
        <v>1065</v>
      </c>
      <c r="K140" s="661"/>
      <c r="L140" s="663">
        <v>105.66011736648736</v>
      </c>
      <c r="M140" s="663">
        <v>1</v>
      </c>
      <c r="N140" s="664">
        <v>105.66011736648736</v>
      </c>
    </row>
    <row r="141" spans="1:14" ht="14.4" customHeight="1" x14ac:dyDescent="0.3">
      <c r="A141" s="659" t="s">
        <v>559</v>
      </c>
      <c r="B141" s="660" t="s">
        <v>1608</v>
      </c>
      <c r="C141" s="661" t="s">
        <v>570</v>
      </c>
      <c r="D141" s="662" t="s">
        <v>1609</v>
      </c>
      <c r="E141" s="661" t="s">
        <v>582</v>
      </c>
      <c r="F141" s="662" t="s">
        <v>1613</v>
      </c>
      <c r="G141" s="661" t="s">
        <v>591</v>
      </c>
      <c r="H141" s="661" t="s">
        <v>1066</v>
      </c>
      <c r="I141" s="661" t="s">
        <v>1067</v>
      </c>
      <c r="J141" s="661" t="s">
        <v>1068</v>
      </c>
      <c r="K141" s="661" t="s">
        <v>1069</v>
      </c>
      <c r="L141" s="663">
        <v>101.89</v>
      </c>
      <c r="M141" s="663">
        <v>5</v>
      </c>
      <c r="N141" s="664">
        <v>509.45</v>
      </c>
    </row>
    <row r="142" spans="1:14" ht="14.4" customHeight="1" x14ac:dyDescent="0.3">
      <c r="A142" s="659" t="s">
        <v>559</v>
      </c>
      <c r="B142" s="660" t="s">
        <v>1608</v>
      </c>
      <c r="C142" s="661" t="s">
        <v>570</v>
      </c>
      <c r="D142" s="662" t="s">
        <v>1609</v>
      </c>
      <c r="E142" s="661" t="s">
        <v>582</v>
      </c>
      <c r="F142" s="662" t="s">
        <v>1613</v>
      </c>
      <c r="G142" s="661" t="s">
        <v>591</v>
      </c>
      <c r="H142" s="661" t="s">
        <v>1070</v>
      </c>
      <c r="I142" s="661" t="s">
        <v>1071</v>
      </c>
      <c r="J142" s="661" t="s">
        <v>1072</v>
      </c>
      <c r="K142" s="661" t="s">
        <v>1073</v>
      </c>
      <c r="L142" s="663">
        <v>109.22999999999999</v>
      </c>
      <c r="M142" s="663">
        <v>1</v>
      </c>
      <c r="N142" s="664">
        <v>109.22999999999999</v>
      </c>
    </row>
    <row r="143" spans="1:14" ht="14.4" customHeight="1" x14ac:dyDescent="0.3">
      <c r="A143" s="659" t="s">
        <v>559</v>
      </c>
      <c r="B143" s="660" t="s">
        <v>1608</v>
      </c>
      <c r="C143" s="661" t="s">
        <v>570</v>
      </c>
      <c r="D143" s="662" t="s">
        <v>1609</v>
      </c>
      <c r="E143" s="661" t="s">
        <v>582</v>
      </c>
      <c r="F143" s="662" t="s">
        <v>1613</v>
      </c>
      <c r="G143" s="661" t="s">
        <v>591</v>
      </c>
      <c r="H143" s="661" t="s">
        <v>1074</v>
      </c>
      <c r="I143" s="661" t="s">
        <v>1075</v>
      </c>
      <c r="J143" s="661" t="s">
        <v>1076</v>
      </c>
      <c r="K143" s="661" t="s">
        <v>1077</v>
      </c>
      <c r="L143" s="663">
        <v>88.419999999999959</v>
      </c>
      <c r="M143" s="663">
        <v>1</v>
      </c>
      <c r="N143" s="664">
        <v>88.419999999999959</v>
      </c>
    </row>
    <row r="144" spans="1:14" ht="14.4" customHeight="1" x14ac:dyDescent="0.3">
      <c r="A144" s="659" t="s">
        <v>559</v>
      </c>
      <c r="B144" s="660" t="s">
        <v>1608</v>
      </c>
      <c r="C144" s="661" t="s">
        <v>570</v>
      </c>
      <c r="D144" s="662" t="s">
        <v>1609</v>
      </c>
      <c r="E144" s="661" t="s">
        <v>582</v>
      </c>
      <c r="F144" s="662" t="s">
        <v>1613</v>
      </c>
      <c r="G144" s="661" t="s">
        <v>591</v>
      </c>
      <c r="H144" s="661" t="s">
        <v>1078</v>
      </c>
      <c r="I144" s="661" t="s">
        <v>1079</v>
      </c>
      <c r="J144" s="661" t="s">
        <v>1080</v>
      </c>
      <c r="K144" s="661" t="s">
        <v>1081</v>
      </c>
      <c r="L144" s="663">
        <v>339.93998544625873</v>
      </c>
      <c r="M144" s="663">
        <v>18</v>
      </c>
      <c r="N144" s="664">
        <v>6118.9197380326568</v>
      </c>
    </row>
    <row r="145" spans="1:14" ht="14.4" customHeight="1" x14ac:dyDescent="0.3">
      <c r="A145" s="659" t="s">
        <v>559</v>
      </c>
      <c r="B145" s="660" t="s">
        <v>1608</v>
      </c>
      <c r="C145" s="661" t="s">
        <v>570</v>
      </c>
      <c r="D145" s="662" t="s">
        <v>1609</v>
      </c>
      <c r="E145" s="661" t="s">
        <v>582</v>
      </c>
      <c r="F145" s="662" t="s">
        <v>1613</v>
      </c>
      <c r="G145" s="661" t="s">
        <v>591</v>
      </c>
      <c r="H145" s="661" t="s">
        <v>1082</v>
      </c>
      <c r="I145" s="661" t="s">
        <v>1083</v>
      </c>
      <c r="J145" s="661" t="s">
        <v>1084</v>
      </c>
      <c r="K145" s="661"/>
      <c r="L145" s="663">
        <v>264.47712664378651</v>
      </c>
      <c r="M145" s="663">
        <v>2</v>
      </c>
      <c r="N145" s="664">
        <v>528.95425328757301</v>
      </c>
    </row>
    <row r="146" spans="1:14" ht="14.4" customHeight="1" x14ac:dyDescent="0.3">
      <c r="A146" s="659" t="s">
        <v>559</v>
      </c>
      <c r="B146" s="660" t="s">
        <v>1608</v>
      </c>
      <c r="C146" s="661" t="s">
        <v>570</v>
      </c>
      <c r="D146" s="662" t="s">
        <v>1609</v>
      </c>
      <c r="E146" s="661" t="s">
        <v>582</v>
      </c>
      <c r="F146" s="662" t="s">
        <v>1613</v>
      </c>
      <c r="G146" s="661" t="s">
        <v>591</v>
      </c>
      <c r="H146" s="661" t="s">
        <v>1085</v>
      </c>
      <c r="I146" s="661" t="s">
        <v>1085</v>
      </c>
      <c r="J146" s="661" t="s">
        <v>1086</v>
      </c>
      <c r="K146" s="661" t="s">
        <v>1087</v>
      </c>
      <c r="L146" s="663">
        <v>113.61999999999998</v>
      </c>
      <c r="M146" s="663">
        <v>2</v>
      </c>
      <c r="N146" s="664">
        <v>227.23999999999995</v>
      </c>
    </row>
    <row r="147" spans="1:14" ht="14.4" customHeight="1" x14ac:dyDescent="0.3">
      <c r="A147" s="659" t="s">
        <v>559</v>
      </c>
      <c r="B147" s="660" t="s">
        <v>1608</v>
      </c>
      <c r="C147" s="661" t="s">
        <v>570</v>
      </c>
      <c r="D147" s="662" t="s">
        <v>1609</v>
      </c>
      <c r="E147" s="661" t="s">
        <v>582</v>
      </c>
      <c r="F147" s="662" t="s">
        <v>1613</v>
      </c>
      <c r="G147" s="661" t="s">
        <v>591</v>
      </c>
      <c r="H147" s="661" t="s">
        <v>1088</v>
      </c>
      <c r="I147" s="661" t="s">
        <v>237</v>
      </c>
      <c r="J147" s="661" t="s">
        <v>1089</v>
      </c>
      <c r="K147" s="661"/>
      <c r="L147" s="663">
        <v>119.96455485988534</v>
      </c>
      <c r="M147" s="663">
        <v>15</v>
      </c>
      <c r="N147" s="664">
        <v>1799.4683228982801</v>
      </c>
    </row>
    <row r="148" spans="1:14" ht="14.4" customHeight="1" x14ac:dyDescent="0.3">
      <c r="A148" s="659" t="s">
        <v>559</v>
      </c>
      <c r="B148" s="660" t="s">
        <v>1608</v>
      </c>
      <c r="C148" s="661" t="s">
        <v>570</v>
      </c>
      <c r="D148" s="662" t="s">
        <v>1609</v>
      </c>
      <c r="E148" s="661" t="s">
        <v>582</v>
      </c>
      <c r="F148" s="662" t="s">
        <v>1613</v>
      </c>
      <c r="G148" s="661" t="s">
        <v>591</v>
      </c>
      <c r="H148" s="661" t="s">
        <v>1090</v>
      </c>
      <c r="I148" s="661" t="s">
        <v>1090</v>
      </c>
      <c r="J148" s="661" t="s">
        <v>1091</v>
      </c>
      <c r="K148" s="661" t="s">
        <v>1092</v>
      </c>
      <c r="L148" s="663">
        <v>48.140000000000008</v>
      </c>
      <c r="M148" s="663">
        <v>3</v>
      </c>
      <c r="N148" s="664">
        <v>144.42000000000002</v>
      </c>
    </row>
    <row r="149" spans="1:14" ht="14.4" customHeight="1" x14ac:dyDescent="0.3">
      <c r="A149" s="659" t="s">
        <v>559</v>
      </c>
      <c r="B149" s="660" t="s">
        <v>1608</v>
      </c>
      <c r="C149" s="661" t="s">
        <v>570</v>
      </c>
      <c r="D149" s="662" t="s">
        <v>1609</v>
      </c>
      <c r="E149" s="661" t="s">
        <v>582</v>
      </c>
      <c r="F149" s="662" t="s">
        <v>1613</v>
      </c>
      <c r="G149" s="661" t="s">
        <v>591</v>
      </c>
      <c r="H149" s="661" t="s">
        <v>1093</v>
      </c>
      <c r="I149" s="661" t="s">
        <v>1094</v>
      </c>
      <c r="J149" s="661" t="s">
        <v>1095</v>
      </c>
      <c r="K149" s="661" t="s">
        <v>1096</v>
      </c>
      <c r="L149" s="663">
        <v>29.529999999999994</v>
      </c>
      <c r="M149" s="663">
        <v>1</v>
      </c>
      <c r="N149" s="664">
        <v>29.529999999999994</v>
      </c>
    </row>
    <row r="150" spans="1:14" ht="14.4" customHeight="1" x14ac:dyDescent="0.3">
      <c r="A150" s="659" t="s">
        <v>559</v>
      </c>
      <c r="B150" s="660" t="s">
        <v>1608</v>
      </c>
      <c r="C150" s="661" t="s">
        <v>570</v>
      </c>
      <c r="D150" s="662" t="s">
        <v>1609</v>
      </c>
      <c r="E150" s="661" t="s">
        <v>582</v>
      </c>
      <c r="F150" s="662" t="s">
        <v>1613</v>
      </c>
      <c r="G150" s="661" t="s">
        <v>591</v>
      </c>
      <c r="H150" s="661" t="s">
        <v>1097</v>
      </c>
      <c r="I150" s="661" t="s">
        <v>1098</v>
      </c>
      <c r="J150" s="661" t="s">
        <v>1099</v>
      </c>
      <c r="K150" s="661" t="s">
        <v>1100</v>
      </c>
      <c r="L150" s="663">
        <v>144.43999618518239</v>
      </c>
      <c r="M150" s="663">
        <v>1</v>
      </c>
      <c r="N150" s="664">
        <v>144.43999618518239</v>
      </c>
    </row>
    <row r="151" spans="1:14" ht="14.4" customHeight="1" x14ac:dyDescent="0.3">
      <c r="A151" s="659" t="s">
        <v>559</v>
      </c>
      <c r="B151" s="660" t="s">
        <v>1608</v>
      </c>
      <c r="C151" s="661" t="s">
        <v>570</v>
      </c>
      <c r="D151" s="662" t="s">
        <v>1609</v>
      </c>
      <c r="E151" s="661" t="s">
        <v>582</v>
      </c>
      <c r="F151" s="662" t="s">
        <v>1613</v>
      </c>
      <c r="G151" s="661" t="s">
        <v>591</v>
      </c>
      <c r="H151" s="661" t="s">
        <v>1101</v>
      </c>
      <c r="I151" s="661" t="s">
        <v>1101</v>
      </c>
      <c r="J151" s="661" t="s">
        <v>1102</v>
      </c>
      <c r="K151" s="661" t="s">
        <v>1103</v>
      </c>
      <c r="L151" s="663">
        <v>94.55</v>
      </c>
      <c r="M151" s="663">
        <v>1</v>
      </c>
      <c r="N151" s="664">
        <v>94.55</v>
      </c>
    </row>
    <row r="152" spans="1:14" ht="14.4" customHeight="1" x14ac:dyDescent="0.3">
      <c r="A152" s="659" t="s">
        <v>559</v>
      </c>
      <c r="B152" s="660" t="s">
        <v>1608</v>
      </c>
      <c r="C152" s="661" t="s">
        <v>570</v>
      </c>
      <c r="D152" s="662" t="s">
        <v>1609</v>
      </c>
      <c r="E152" s="661" t="s">
        <v>582</v>
      </c>
      <c r="F152" s="662" t="s">
        <v>1613</v>
      </c>
      <c r="G152" s="661" t="s">
        <v>591</v>
      </c>
      <c r="H152" s="661" t="s">
        <v>1104</v>
      </c>
      <c r="I152" s="661" t="s">
        <v>1105</v>
      </c>
      <c r="J152" s="661" t="s">
        <v>1106</v>
      </c>
      <c r="K152" s="661" t="s">
        <v>1107</v>
      </c>
      <c r="L152" s="663">
        <v>50.15</v>
      </c>
      <c r="M152" s="663">
        <v>3</v>
      </c>
      <c r="N152" s="664">
        <v>150.44999999999999</v>
      </c>
    </row>
    <row r="153" spans="1:14" ht="14.4" customHeight="1" x14ac:dyDescent="0.3">
      <c r="A153" s="659" t="s">
        <v>559</v>
      </c>
      <c r="B153" s="660" t="s">
        <v>1608</v>
      </c>
      <c r="C153" s="661" t="s">
        <v>570</v>
      </c>
      <c r="D153" s="662" t="s">
        <v>1609</v>
      </c>
      <c r="E153" s="661" t="s">
        <v>582</v>
      </c>
      <c r="F153" s="662" t="s">
        <v>1613</v>
      </c>
      <c r="G153" s="661" t="s">
        <v>591</v>
      </c>
      <c r="H153" s="661" t="s">
        <v>1108</v>
      </c>
      <c r="I153" s="661" t="s">
        <v>1109</v>
      </c>
      <c r="J153" s="661" t="s">
        <v>1110</v>
      </c>
      <c r="K153" s="661" t="s">
        <v>1111</v>
      </c>
      <c r="L153" s="663">
        <v>78.679836917377514</v>
      </c>
      <c r="M153" s="663">
        <v>1</v>
      </c>
      <c r="N153" s="664">
        <v>78.679836917377514</v>
      </c>
    </row>
    <row r="154" spans="1:14" ht="14.4" customHeight="1" x14ac:dyDescent="0.3">
      <c r="A154" s="659" t="s">
        <v>559</v>
      </c>
      <c r="B154" s="660" t="s">
        <v>1608</v>
      </c>
      <c r="C154" s="661" t="s">
        <v>570</v>
      </c>
      <c r="D154" s="662" t="s">
        <v>1609</v>
      </c>
      <c r="E154" s="661" t="s">
        <v>582</v>
      </c>
      <c r="F154" s="662" t="s">
        <v>1613</v>
      </c>
      <c r="G154" s="661" t="s">
        <v>591</v>
      </c>
      <c r="H154" s="661" t="s">
        <v>1112</v>
      </c>
      <c r="I154" s="661" t="s">
        <v>1113</v>
      </c>
      <c r="J154" s="661" t="s">
        <v>1114</v>
      </c>
      <c r="K154" s="661" t="s">
        <v>1115</v>
      </c>
      <c r="L154" s="663">
        <v>73.841393581473952</v>
      </c>
      <c r="M154" s="663">
        <v>15</v>
      </c>
      <c r="N154" s="664">
        <v>1107.6209037221092</v>
      </c>
    </row>
    <row r="155" spans="1:14" ht="14.4" customHeight="1" x14ac:dyDescent="0.3">
      <c r="A155" s="659" t="s">
        <v>559</v>
      </c>
      <c r="B155" s="660" t="s">
        <v>1608</v>
      </c>
      <c r="C155" s="661" t="s">
        <v>570</v>
      </c>
      <c r="D155" s="662" t="s">
        <v>1609</v>
      </c>
      <c r="E155" s="661" t="s">
        <v>582</v>
      </c>
      <c r="F155" s="662" t="s">
        <v>1613</v>
      </c>
      <c r="G155" s="661" t="s">
        <v>591</v>
      </c>
      <c r="H155" s="661" t="s">
        <v>1116</v>
      </c>
      <c r="I155" s="661" t="s">
        <v>1117</v>
      </c>
      <c r="J155" s="661" t="s">
        <v>1118</v>
      </c>
      <c r="K155" s="661"/>
      <c r="L155" s="663">
        <v>177.5</v>
      </c>
      <c r="M155" s="663">
        <v>2</v>
      </c>
      <c r="N155" s="664">
        <v>355</v>
      </c>
    </row>
    <row r="156" spans="1:14" ht="14.4" customHeight="1" x14ac:dyDescent="0.3">
      <c r="A156" s="659" t="s">
        <v>559</v>
      </c>
      <c r="B156" s="660" t="s">
        <v>1608</v>
      </c>
      <c r="C156" s="661" t="s">
        <v>570</v>
      </c>
      <c r="D156" s="662" t="s">
        <v>1609</v>
      </c>
      <c r="E156" s="661" t="s">
        <v>582</v>
      </c>
      <c r="F156" s="662" t="s">
        <v>1613</v>
      </c>
      <c r="G156" s="661" t="s">
        <v>591</v>
      </c>
      <c r="H156" s="661" t="s">
        <v>1119</v>
      </c>
      <c r="I156" s="661" t="s">
        <v>237</v>
      </c>
      <c r="J156" s="661" t="s">
        <v>1120</v>
      </c>
      <c r="K156" s="661"/>
      <c r="L156" s="663">
        <v>115.41604180236537</v>
      </c>
      <c r="M156" s="663">
        <v>1</v>
      </c>
      <c r="N156" s="664">
        <v>115.41604180236537</v>
      </c>
    </row>
    <row r="157" spans="1:14" ht="14.4" customHeight="1" x14ac:dyDescent="0.3">
      <c r="A157" s="659" t="s">
        <v>559</v>
      </c>
      <c r="B157" s="660" t="s">
        <v>1608</v>
      </c>
      <c r="C157" s="661" t="s">
        <v>570</v>
      </c>
      <c r="D157" s="662" t="s">
        <v>1609</v>
      </c>
      <c r="E157" s="661" t="s">
        <v>582</v>
      </c>
      <c r="F157" s="662" t="s">
        <v>1613</v>
      </c>
      <c r="G157" s="661" t="s">
        <v>591</v>
      </c>
      <c r="H157" s="661" t="s">
        <v>1121</v>
      </c>
      <c r="I157" s="661" t="s">
        <v>237</v>
      </c>
      <c r="J157" s="661" t="s">
        <v>1122</v>
      </c>
      <c r="K157" s="661"/>
      <c r="L157" s="663">
        <v>113.61553556108007</v>
      </c>
      <c r="M157" s="663">
        <v>5</v>
      </c>
      <c r="N157" s="664">
        <v>568.0776778054003</v>
      </c>
    </row>
    <row r="158" spans="1:14" ht="14.4" customHeight="1" x14ac:dyDescent="0.3">
      <c r="A158" s="659" t="s">
        <v>559</v>
      </c>
      <c r="B158" s="660" t="s">
        <v>1608</v>
      </c>
      <c r="C158" s="661" t="s">
        <v>570</v>
      </c>
      <c r="D158" s="662" t="s">
        <v>1609</v>
      </c>
      <c r="E158" s="661" t="s">
        <v>582</v>
      </c>
      <c r="F158" s="662" t="s">
        <v>1613</v>
      </c>
      <c r="G158" s="661" t="s">
        <v>591</v>
      </c>
      <c r="H158" s="661" t="s">
        <v>1123</v>
      </c>
      <c r="I158" s="661" t="s">
        <v>237</v>
      </c>
      <c r="J158" s="661" t="s">
        <v>1124</v>
      </c>
      <c r="K158" s="661"/>
      <c r="L158" s="663">
        <v>39.079926036412665</v>
      </c>
      <c r="M158" s="663">
        <v>2</v>
      </c>
      <c r="N158" s="664">
        <v>78.159852072825331</v>
      </c>
    </row>
    <row r="159" spans="1:14" ht="14.4" customHeight="1" x14ac:dyDescent="0.3">
      <c r="A159" s="659" t="s">
        <v>559</v>
      </c>
      <c r="B159" s="660" t="s">
        <v>1608</v>
      </c>
      <c r="C159" s="661" t="s">
        <v>570</v>
      </c>
      <c r="D159" s="662" t="s">
        <v>1609</v>
      </c>
      <c r="E159" s="661" t="s">
        <v>582</v>
      </c>
      <c r="F159" s="662" t="s">
        <v>1613</v>
      </c>
      <c r="G159" s="661" t="s">
        <v>591</v>
      </c>
      <c r="H159" s="661" t="s">
        <v>1125</v>
      </c>
      <c r="I159" s="661" t="s">
        <v>1126</v>
      </c>
      <c r="J159" s="661" t="s">
        <v>1127</v>
      </c>
      <c r="K159" s="661"/>
      <c r="L159" s="663">
        <v>79.876047936071132</v>
      </c>
      <c r="M159" s="663">
        <v>3</v>
      </c>
      <c r="N159" s="664">
        <v>239.62814380821339</v>
      </c>
    </row>
    <row r="160" spans="1:14" ht="14.4" customHeight="1" x14ac:dyDescent="0.3">
      <c r="A160" s="659" t="s">
        <v>559</v>
      </c>
      <c r="B160" s="660" t="s">
        <v>1608</v>
      </c>
      <c r="C160" s="661" t="s">
        <v>570</v>
      </c>
      <c r="D160" s="662" t="s">
        <v>1609</v>
      </c>
      <c r="E160" s="661" t="s">
        <v>582</v>
      </c>
      <c r="F160" s="662" t="s">
        <v>1613</v>
      </c>
      <c r="G160" s="661" t="s">
        <v>591</v>
      </c>
      <c r="H160" s="661" t="s">
        <v>1128</v>
      </c>
      <c r="I160" s="661" t="s">
        <v>237</v>
      </c>
      <c r="J160" s="661" t="s">
        <v>1129</v>
      </c>
      <c r="K160" s="661"/>
      <c r="L160" s="663">
        <v>82.060566048131236</v>
      </c>
      <c r="M160" s="663">
        <v>9</v>
      </c>
      <c r="N160" s="664">
        <v>738.54509443318113</v>
      </c>
    </row>
    <row r="161" spans="1:14" ht="14.4" customHeight="1" x14ac:dyDescent="0.3">
      <c r="A161" s="659" t="s">
        <v>559</v>
      </c>
      <c r="B161" s="660" t="s">
        <v>1608</v>
      </c>
      <c r="C161" s="661" t="s">
        <v>570</v>
      </c>
      <c r="D161" s="662" t="s">
        <v>1609</v>
      </c>
      <c r="E161" s="661" t="s">
        <v>582</v>
      </c>
      <c r="F161" s="662" t="s">
        <v>1613</v>
      </c>
      <c r="G161" s="661" t="s">
        <v>591</v>
      </c>
      <c r="H161" s="661" t="s">
        <v>1130</v>
      </c>
      <c r="I161" s="661" t="s">
        <v>237</v>
      </c>
      <c r="J161" s="661" t="s">
        <v>1131</v>
      </c>
      <c r="K161" s="661" t="s">
        <v>1132</v>
      </c>
      <c r="L161" s="663">
        <v>131.38503484252104</v>
      </c>
      <c r="M161" s="663">
        <v>32</v>
      </c>
      <c r="N161" s="664">
        <v>4204.3211149606732</v>
      </c>
    </row>
    <row r="162" spans="1:14" ht="14.4" customHeight="1" x14ac:dyDescent="0.3">
      <c r="A162" s="659" t="s">
        <v>559</v>
      </c>
      <c r="B162" s="660" t="s">
        <v>1608</v>
      </c>
      <c r="C162" s="661" t="s">
        <v>570</v>
      </c>
      <c r="D162" s="662" t="s">
        <v>1609</v>
      </c>
      <c r="E162" s="661" t="s">
        <v>582</v>
      </c>
      <c r="F162" s="662" t="s">
        <v>1613</v>
      </c>
      <c r="G162" s="661" t="s">
        <v>591</v>
      </c>
      <c r="H162" s="661" t="s">
        <v>1133</v>
      </c>
      <c r="I162" s="661" t="s">
        <v>1134</v>
      </c>
      <c r="J162" s="661" t="s">
        <v>665</v>
      </c>
      <c r="K162" s="661" t="s">
        <v>1135</v>
      </c>
      <c r="L162" s="663">
        <v>120.81927354592446</v>
      </c>
      <c r="M162" s="663">
        <v>60</v>
      </c>
      <c r="N162" s="664">
        <v>7249.1564127554675</v>
      </c>
    </row>
    <row r="163" spans="1:14" ht="14.4" customHeight="1" x14ac:dyDescent="0.3">
      <c r="A163" s="659" t="s">
        <v>559</v>
      </c>
      <c r="B163" s="660" t="s">
        <v>1608</v>
      </c>
      <c r="C163" s="661" t="s">
        <v>570</v>
      </c>
      <c r="D163" s="662" t="s">
        <v>1609</v>
      </c>
      <c r="E163" s="661" t="s">
        <v>582</v>
      </c>
      <c r="F163" s="662" t="s">
        <v>1613</v>
      </c>
      <c r="G163" s="661" t="s">
        <v>591</v>
      </c>
      <c r="H163" s="661" t="s">
        <v>1136</v>
      </c>
      <c r="I163" s="661" t="s">
        <v>1137</v>
      </c>
      <c r="J163" s="661" t="s">
        <v>1138</v>
      </c>
      <c r="K163" s="661" t="s">
        <v>1139</v>
      </c>
      <c r="L163" s="663">
        <v>151.36000000000004</v>
      </c>
      <c r="M163" s="663">
        <v>1</v>
      </c>
      <c r="N163" s="664">
        <v>151.36000000000004</v>
      </c>
    </row>
    <row r="164" spans="1:14" ht="14.4" customHeight="1" x14ac:dyDescent="0.3">
      <c r="A164" s="659" t="s">
        <v>559</v>
      </c>
      <c r="B164" s="660" t="s">
        <v>1608</v>
      </c>
      <c r="C164" s="661" t="s">
        <v>570</v>
      </c>
      <c r="D164" s="662" t="s">
        <v>1609</v>
      </c>
      <c r="E164" s="661" t="s">
        <v>582</v>
      </c>
      <c r="F164" s="662" t="s">
        <v>1613</v>
      </c>
      <c r="G164" s="661" t="s">
        <v>591</v>
      </c>
      <c r="H164" s="661" t="s">
        <v>1140</v>
      </c>
      <c r="I164" s="661" t="s">
        <v>1141</v>
      </c>
      <c r="J164" s="661" t="s">
        <v>1142</v>
      </c>
      <c r="K164" s="661" t="s">
        <v>1143</v>
      </c>
      <c r="L164" s="663">
        <v>141.06</v>
      </c>
      <c r="M164" s="663">
        <v>1</v>
      </c>
      <c r="N164" s="664">
        <v>141.06</v>
      </c>
    </row>
    <row r="165" spans="1:14" ht="14.4" customHeight="1" x14ac:dyDescent="0.3">
      <c r="A165" s="659" t="s">
        <v>559</v>
      </c>
      <c r="B165" s="660" t="s">
        <v>1608</v>
      </c>
      <c r="C165" s="661" t="s">
        <v>570</v>
      </c>
      <c r="D165" s="662" t="s">
        <v>1609</v>
      </c>
      <c r="E165" s="661" t="s">
        <v>582</v>
      </c>
      <c r="F165" s="662" t="s">
        <v>1613</v>
      </c>
      <c r="G165" s="661" t="s">
        <v>591</v>
      </c>
      <c r="H165" s="661" t="s">
        <v>1144</v>
      </c>
      <c r="I165" s="661" t="s">
        <v>1145</v>
      </c>
      <c r="J165" s="661" t="s">
        <v>1146</v>
      </c>
      <c r="K165" s="661" t="s">
        <v>1147</v>
      </c>
      <c r="L165" s="663">
        <v>31.09</v>
      </c>
      <c r="M165" s="663">
        <v>12</v>
      </c>
      <c r="N165" s="664">
        <v>373.08</v>
      </c>
    </row>
    <row r="166" spans="1:14" ht="14.4" customHeight="1" x14ac:dyDescent="0.3">
      <c r="A166" s="659" t="s">
        <v>559</v>
      </c>
      <c r="B166" s="660" t="s">
        <v>1608</v>
      </c>
      <c r="C166" s="661" t="s">
        <v>570</v>
      </c>
      <c r="D166" s="662" t="s">
        <v>1609</v>
      </c>
      <c r="E166" s="661" t="s">
        <v>582</v>
      </c>
      <c r="F166" s="662" t="s">
        <v>1613</v>
      </c>
      <c r="G166" s="661" t="s">
        <v>591</v>
      </c>
      <c r="H166" s="661" t="s">
        <v>1148</v>
      </c>
      <c r="I166" s="661" t="s">
        <v>1149</v>
      </c>
      <c r="J166" s="661" t="s">
        <v>1150</v>
      </c>
      <c r="K166" s="661" t="s">
        <v>1151</v>
      </c>
      <c r="L166" s="663">
        <v>1693.9299999999998</v>
      </c>
      <c r="M166" s="663">
        <v>1</v>
      </c>
      <c r="N166" s="664">
        <v>1693.9299999999998</v>
      </c>
    </row>
    <row r="167" spans="1:14" ht="14.4" customHeight="1" x14ac:dyDescent="0.3">
      <c r="A167" s="659" t="s">
        <v>559</v>
      </c>
      <c r="B167" s="660" t="s">
        <v>1608</v>
      </c>
      <c r="C167" s="661" t="s">
        <v>570</v>
      </c>
      <c r="D167" s="662" t="s">
        <v>1609</v>
      </c>
      <c r="E167" s="661" t="s">
        <v>582</v>
      </c>
      <c r="F167" s="662" t="s">
        <v>1613</v>
      </c>
      <c r="G167" s="661" t="s">
        <v>591</v>
      </c>
      <c r="H167" s="661" t="s">
        <v>1152</v>
      </c>
      <c r="I167" s="661" t="s">
        <v>1153</v>
      </c>
      <c r="J167" s="661" t="s">
        <v>1099</v>
      </c>
      <c r="K167" s="661" t="s">
        <v>1154</v>
      </c>
      <c r="L167" s="663">
        <v>94.999997490946598</v>
      </c>
      <c r="M167" s="663">
        <v>2</v>
      </c>
      <c r="N167" s="664">
        <v>189.9999949818932</v>
      </c>
    </row>
    <row r="168" spans="1:14" ht="14.4" customHeight="1" x14ac:dyDescent="0.3">
      <c r="A168" s="659" t="s">
        <v>559</v>
      </c>
      <c r="B168" s="660" t="s">
        <v>1608</v>
      </c>
      <c r="C168" s="661" t="s">
        <v>570</v>
      </c>
      <c r="D168" s="662" t="s">
        <v>1609</v>
      </c>
      <c r="E168" s="661" t="s">
        <v>582</v>
      </c>
      <c r="F168" s="662" t="s">
        <v>1613</v>
      </c>
      <c r="G168" s="661" t="s">
        <v>591</v>
      </c>
      <c r="H168" s="661" t="s">
        <v>1155</v>
      </c>
      <c r="I168" s="661" t="s">
        <v>1155</v>
      </c>
      <c r="J168" s="661" t="s">
        <v>1156</v>
      </c>
      <c r="K168" s="661" t="s">
        <v>1157</v>
      </c>
      <c r="L168" s="663">
        <v>172.69910854623868</v>
      </c>
      <c r="M168" s="663">
        <v>1</v>
      </c>
      <c r="N168" s="664">
        <v>172.69910854623868</v>
      </c>
    </row>
    <row r="169" spans="1:14" ht="14.4" customHeight="1" x14ac:dyDescent="0.3">
      <c r="A169" s="659" t="s">
        <v>559</v>
      </c>
      <c r="B169" s="660" t="s">
        <v>1608</v>
      </c>
      <c r="C169" s="661" t="s">
        <v>570</v>
      </c>
      <c r="D169" s="662" t="s">
        <v>1609</v>
      </c>
      <c r="E169" s="661" t="s">
        <v>582</v>
      </c>
      <c r="F169" s="662" t="s">
        <v>1613</v>
      </c>
      <c r="G169" s="661" t="s">
        <v>591</v>
      </c>
      <c r="H169" s="661" t="s">
        <v>1158</v>
      </c>
      <c r="I169" s="661" t="s">
        <v>1159</v>
      </c>
      <c r="J169" s="661" t="s">
        <v>1160</v>
      </c>
      <c r="K169" s="661" t="s">
        <v>1161</v>
      </c>
      <c r="L169" s="663">
        <v>149.1</v>
      </c>
      <c r="M169" s="663">
        <v>1</v>
      </c>
      <c r="N169" s="664">
        <v>149.1</v>
      </c>
    </row>
    <row r="170" spans="1:14" ht="14.4" customHeight="1" x14ac:dyDescent="0.3">
      <c r="A170" s="659" t="s">
        <v>559</v>
      </c>
      <c r="B170" s="660" t="s">
        <v>1608</v>
      </c>
      <c r="C170" s="661" t="s">
        <v>570</v>
      </c>
      <c r="D170" s="662" t="s">
        <v>1609</v>
      </c>
      <c r="E170" s="661" t="s">
        <v>582</v>
      </c>
      <c r="F170" s="662" t="s">
        <v>1613</v>
      </c>
      <c r="G170" s="661" t="s">
        <v>591</v>
      </c>
      <c r="H170" s="661" t="s">
        <v>1162</v>
      </c>
      <c r="I170" s="661" t="s">
        <v>1163</v>
      </c>
      <c r="J170" s="661" t="s">
        <v>1164</v>
      </c>
      <c r="K170" s="661" t="s">
        <v>1165</v>
      </c>
      <c r="L170" s="663">
        <v>120.31973302317063</v>
      </c>
      <c r="M170" s="663">
        <v>1</v>
      </c>
      <c r="N170" s="664">
        <v>120.31973302317063</v>
      </c>
    </row>
    <row r="171" spans="1:14" ht="14.4" customHeight="1" x14ac:dyDescent="0.3">
      <c r="A171" s="659" t="s">
        <v>559</v>
      </c>
      <c r="B171" s="660" t="s">
        <v>1608</v>
      </c>
      <c r="C171" s="661" t="s">
        <v>570</v>
      </c>
      <c r="D171" s="662" t="s">
        <v>1609</v>
      </c>
      <c r="E171" s="661" t="s">
        <v>582</v>
      </c>
      <c r="F171" s="662" t="s">
        <v>1613</v>
      </c>
      <c r="G171" s="661" t="s">
        <v>591</v>
      </c>
      <c r="H171" s="661" t="s">
        <v>1166</v>
      </c>
      <c r="I171" s="661" t="s">
        <v>1167</v>
      </c>
      <c r="J171" s="661" t="s">
        <v>1168</v>
      </c>
      <c r="K171" s="661" t="s">
        <v>1169</v>
      </c>
      <c r="L171" s="663">
        <v>180.63938140475557</v>
      </c>
      <c r="M171" s="663">
        <v>1</v>
      </c>
      <c r="N171" s="664">
        <v>180.63938140475557</v>
      </c>
    </row>
    <row r="172" spans="1:14" ht="14.4" customHeight="1" x14ac:dyDescent="0.3">
      <c r="A172" s="659" t="s">
        <v>559</v>
      </c>
      <c r="B172" s="660" t="s">
        <v>1608</v>
      </c>
      <c r="C172" s="661" t="s">
        <v>570</v>
      </c>
      <c r="D172" s="662" t="s">
        <v>1609</v>
      </c>
      <c r="E172" s="661" t="s">
        <v>582</v>
      </c>
      <c r="F172" s="662" t="s">
        <v>1613</v>
      </c>
      <c r="G172" s="661" t="s">
        <v>591</v>
      </c>
      <c r="H172" s="661" t="s">
        <v>1170</v>
      </c>
      <c r="I172" s="661" t="s">
        <v>1171</v>
      </c>
      <c r="J172" s="661" t="s">
        <v>1172</v>
      </c>
      <c r="K172" s="661" t="s">
        <v>1173</v>
      </c>
      <c r="L172" s="663">
        <v>81.880020111728541</v>
      </c>
      <c r="M172" s="663">
        <v>1</v>
      </c>
      <c r="N172" s="664">
        <v>81.880020111728541</v>
      </c>
    </row>
    <row r="173" spans="1:14" ht="14.4" customHeight="1" x14ac:dyDescent="0.3">
      <c r="A173" s="659" t="s">
        <v>559</v>
      </c>
      <c r="B173" s="660" t="s">
        <v>1608</v>
      </c>
      <c r="C173" s="661" t="s">
        <v>570</v>
      </c>
      <c r="D173" s="662" t="s">
        <v>1609</v>
      </c>
      <c r="E173" s="661" t="s">
        <v>582</v>
      </c>
      <c r="F173" s="662" t="s">
        <v>1613</v>
      </c>
      <c r="G173" s="661" t="s">
        <v>591</v>
      </c>
      <c r="H173" s="661" t="s">
        <v>1174</v>
      </c>
      <c r="I173" s="661" t="s">
        <v>1175</v>
      </c>
      <c r="J173" s="661" t="s">
        <v>1176</v>
      </c>
      <c r="K173" s="661" t="s">
        <v>1177</v>
      </c>
      <c r="L173" s="663">
        <v>31.251944498791936</v>
      </c>
      <c r="M173" s="663">
        <v>10</v>
      </c>
      <c r="N173" s="664">
        <v>312.51944498791937</v>
      </c>
    </row>
    <row r="174" spans="1:14" ht="14.4" customHeight="1" x14ac:dyDescent="0.3">
      <c r="A174" s="659" t="s">
        <v>559</v>
      </c>
      <c r="B174" s="660" t="s">
        <v>1608</v>
      </c>
      <c r="C174" s="661" t="s">
        <v>570</v>
      </c>
      <c r="D174" s="662" t="s">
        <v>1609</v>
      </c>
      <c r="E174" s="661" t="s">
        <v>582</v>
      </c>
      <c r="F174" s="662" t="s">
        <v>1613</v>
      </c>
      <c r="G174" s="661" t="s">
        <v>591</v>
      </c>
      <c r="H174" s="661" t="s">
        <v>1178</v>
      </c>
      <c r="I174" s="661" t="s">
        <v>1178</v>
      </c>
      <c r="J174" s="661" t="s">
        <v>1179</v>
      </c>
      <c r="K174" s="661" t="s">
        <v>1180</v>
      </c>
      <c r="L174" s="663">
        <v>58.45</v>
      </c>
      <c r="M174" s="663">
        <v>1</v>
      </c>
      <c r="N174" s="664">
        <v>58.45</v>
      </c>
    </row>
    <row r="175" spans="1:14" ht="14.4" customHeight="1" x14ac:dyDescent="0.3">
      <c r="A175" s="659" t="s">
        <v>559</v>
      </c>
      <c r="B175" s="660" t="s">
        <v>1608</v>
      </c>
      <c r="C175" s="661" t="s">
        <v>570</v>
      </c>
      <c r="D175" s="662" t="s">
        <v>1609</v>
      </c>
      <c r="E175" s="661" t="s">
        <v>582</v>
      </c>
      <c r="F175" s="662" t="s">
        <v>1613</v>
      </c>
      <c r="G175" s="661" t="s">
        <v>591</v>
      </c>
      <c r="H175" s="661" t="s">
        <v>1181</v>
      </c>
      <c r="I175" s="661" t="s">
        <v>237</v>
      </c>
      <c r="J175" s="661" t="s">
        <v>1182</v>
      </c>
      <c r="K175" s="661"/>
      <c r="L175" s="663">
        <v>189.03257412043996</v>
      </c>
      <c r="M175" s="663">
        <v>4</v>
      </c>
      <c r="N175" s="664">
        <v>756.13029648175984</v>
      </c>
    </row>
    <row r="176" spans="1:14" ht="14.4" customHeight="1" x14ac:dyDescent="0.3">
      <c r="A176" s="659" t="s">
        <v>559</v>
      </c>
      <c r="B176" s="660" t="s">
        <v>1608</v>
      </c>
      <c r="C176" s="661" t="s">
        <v>570</v>
      </c>
      <c r="D176" s="662" t="s">
        <v>1609</v>
      </c>
      <c r="E176" s="661" t="s">
        <v>582</v>
      </c>
      <c r="F176" s="662" t="s">
        <v>1613</v>
      </c>
      <c r="G176" s="661" t="s">
        <v>591</v>
      </c>
      <c r="H176" s="661" t="s">
        <v>1183</v>
      </c>
      <c r="I176" s="661" t="s">
        <v>1184</v>
      </c>
      <c r="J176" s="661" t="s">
        <v>1185</v>
      </c>
      <c r="K176" s="661" t="s">
        <v>1186</v>
      </c>
      <c r="L176" s="663">
        <v>201.12755951584373</v>
      </c>
      <c r="M176" s="663">
        <v>4</v>
      </c>
      <c r="N176" s="664">
        <v>804.51023806337491</v>
      </c>
    </row>
    <row r="177" spans="1:14" ht="14.4" customHeight="1" x14ac:dyDescent="0.3">
      <c r="A177" s="659" t="s">
        <v>559</v>
      </c>
      <c r="B177" s="660" t="s">
        <v>1608</v>
      </c>
      <c r="C177" s="661" t="s">
        <v>570</v>
      </c>
      <c r="D177" s="662" t="s">
        <v>1609</v>
      </c>
      <c r="E177" s="661" t="s">
        <v>582</v>
      </c>
      <c r="F177" s="662" t="s">
        <v>1613</v>
      </c>
      <c r="G177" s="661" t="s">
        <v>591</v>
      </c>
      <c r="H177" s="661" t="s">
        <v>1187</v>
      </c>
      <c r="I177" s="661" t="s">
        <v>237</v>
      </c>
      <c r="J177" s="661" t="s">
        <v>1188</v>
      </c>
      <c r="K177" s="661"/>
      <c r="L177" s="663">
        <v>114.4071673229078</v>
      </c>
      <c r="M177" s="663">
        <v>3</v>
      </c>
      <c r="N177" s="664">
        <v>343.22150196872337</v>
      </c>
    </row>
    <row r="178" spans="1:14" ht="14.4" customHeight="1" x14ac:dyDescent="0.3">
      <c r="A178" s="659" t="s">
        <v>559</v>
      </c>
      <c r="B178" s="660" t="s">
        <v>1608</v>
      </c>
      <c r="C178" s="661" t="s">
        <v>570</v>
      </c>
      <c r="D178" s="662" t="s">
        <v>1609</v>
      </c>
      <c r="E178" s="661" t="s">
        <v>582</v>
      </c>
      <c r="F178" s="662" t="s">
        <v>1613</v>
      </c>
      <c r="G178" s="661" t="s">
        <v>591</v>
      </c>
      <c r="H178" s="661" t="s">
        <v>1189</v>
      </c>
      <c r="I178" s="661" t="s">
        <v>237</v>
      </c>
      <c r="J178" s="661" t="s">
        <v>1190</v>
      </c>
      <c r="K178" s="661"/>
      <c r="L178" s="663">
        <v>170.54030208365486</v>
      </c>
      <c r="M178" s="663">
        <v>1</v>
      </c>
      <c r="N178" s="664">
        <v>170.54030208365486</v>
      </c>
    </row>
    <row r="179" spans="1:14" ht="14.4" customHeight="1" x14ac:dyDescent="0.3">
      <c r="A179" s="659" t="s">
        <v>559</v>
      </c>
      <c r="B179" s="660" t="s">
        <v>1608</v>
      </c>
      <c r="C179" s="661" t="s">
        <v>570</v>
      </c>
      <c r="D179" s="662" t="s">
        <v>1609</v>
      </c>
      <c r="E179" s="661" t="s">
        <v>582</v>
      </c>
      <c r="F179" s="662" t="s">
        <v>1613</v>
      </c>
      <c r="G179" s="661" t="s">
        <v>591</v>
      </c>
      <c r="H179" s="661" t="s">
        <v>1191</v>
      </c>
      <c r="I179" s="661" t="s">
        <v>237</v>
      </c>
      <c r="J179" s="661" t="s">
        <v>1192</v>
      </c>
      <c r="K179" s="661"/>
      <c r="L179" s="663">
        <v>172.74794635994166</v>
      </c>
      <c r="M179" s="663">
        <v>5</v>
      </c>
      <c r="N179" s="664">
        <v>863.73973179970835</v>
      </c>
    </row>
    <row r="180" spans="1:14" ht="14.4" customHeight="1" x14ac:dyDescent="0.3">
      <c r="A180" s="659" t="s">
        <v>559</v>
      </c>
      <c r="B180" s="660" t="s">
        <v>1608</v>
      </c>
      <c r="C180" s="661" t="s">
        <v>570</v>
      </c>
      <c r="D180" s="662" t="s">
        <v>1609</v>
      </c>
      <c r="E180" s="661" t="s">
        <v>582</v>
      </c>
      <c r="F180" s="662" t="s">
        <v>1613</v>
      </c>
      <c r="G180" s="661" t="s">
        <v>591</v>
      </c>
      <c r="H180" s="661" t="s">
        <v>1193</v>
      </c>
      <c r="I180" s="661" t="s">
        <v>1194</v>
      </c>
      <c r="J180" s="661" t="s">
        <v>1195</v>
      </c>
      <c r="K180" s="661" t="s">
        <v>1196</v>
      </c>
      <c r="L180" s="663">
        <v>32.96</v>
      </c>
      <c r="M180" s="663">
        <v>1</v>
      </c>
      <c r="N180" s="664">
        <v>32.96</v>
      </c>
    </row>
    <row r="181" spans="1:14" ht="14.4" customHeight="1" x14ac:dyDescent="0.3">
      <c r="A181" s="659" t="s">
        <v>559</v>
      </c>
      <c r="B181" s="660" t="s">
        <v>1608</v>
      </c>
      <c r="C181" s="661" t="s">
        <v>570</v>
      </c>
      <c r="D181" s="662" t="s">
        <v>1609</v>
      </c>
      <c r="E181" s="661" t="s">
        <v>582</v>
      </c>
      <c r="F181" s="662" t="s">
        <v>1613</v>
      </c>
      <c r="G181" s="661" t="s">
        <v>591</v>
      </c>
      <c r="H181" s="661" t="s">
        <v>1197</v>
      </c>
      <c r="I181" s="661" t="s">
        <v>237</v>
      </c>
      <c r="J181" s="661" t="s">
        <v>1198</v>
      </c>
      <c r="K181" s="661"/>
      <c r="L181" s="663">
        <v>265.74</v>
      </c>
      <c r="M181" s="663">
        <v>1</v>
      </c>
      <c r="N181" s="664">
        <v>265.74</v>
      </c>
    </row>
    <row r="182" spans="1:14" ht="14.4" customHeight="1" x14ac:dyDescent="0.3">
      <c r="A182" s="659" t="s">
        <v>559</v>
      </c>
      <c r="B182" s="660" t="s">
        <v>1608</v>
      </c>
      <c r="C182" s="661" t="s">
        <v>570</v>
      </c>
      <c r="D182" s="662" t="s">
        <v>1609</v>
      </c>
      <c r="E182" s="661" t="s">
        <v>582</v>
      </c>
      <c r="F182" s="662" t="s">
        <v>1613</v>
      </c>
      <c r="G182" s="661" t="s">
        <v>591</v>
      </c>
      <c r="H182" s="661" t="s">
        <v>1199</v>
      </c>
      <c r="I182" s="661" t="s">
        <v>1199</v>
      </c>
      <c r="J182" s="661" t="s">
        <v>1200</v>
      </c>
      <c r="K182" s="661" t="s">
        <v>1201</v>
      </c>
      <c r="L182" s="663">
        <v>97.640026316828553</v>
      </c>
      <c r="M182" s="663">
        <v>3</v>
      </c>
      <c r="N182" s="664">
        <v>292.92007895048567</v>
      </c>
    </row>
    <row r="183" spans="1:14" ht="14.4" customHeight="1" x14ac:dyDescent="0.3">
      <c r="A183" s="659" t="s">
        <v>559</v>
      </c>
      <c r="B183" s="660" t="s">
        <v>1608</v>
      </c>
      <c r="C183" s="661" t="s">
        <v>570</v>
      </c>
      <c r="D183" s="662" t="s">
        <v>1609</v>
      </c>
      <c r="E183" s="661" t="s">
        <v>582</v>
      </c>
      <c r="F183" s="662" t="s">
        <v>1613</v>
      </c>
      <c r="G183" s="661" t="s">
        <v>591</v>
      </c>
      <c r="H183" s="661" t="s">
        <v>1202</v>
      </c>
      <c r="I183" s="661" t="s">
        <v>1202</v>
      </c>
      <c r="J183" s="661" t="s">
        <v>620</v>
      </c>
      <c r="K183" s="661" t="s">
        <v>1203</v>
      </c>
      <c r="L183" s="663">
        <v>60.004813889773494</v>
      </c>
      <c r="M183" s="663">
        <v>24</v>
      </c>
      <c r="N183" s="664">
        <v>1440.1155333545639</v>
      </c>
    </row>
    <row r="184" spans="1:14" ht="14.4" customHeight="1" x14ac:dyDescent="0.3">
      <c r="A184" s="659" t="s">
        <v>559</v>
      </c>
      <c r="B184" s="660" t="s">
        <v>1608</v>
      </c>
      <c r="C184" s="661" t="s">
        <v>570</v>
      </c>
      <c r="D184" s="662" t="s">
        <v>1609</v>
      </c>
      <c r="E184" s="661" t="s">
        <v>582</v>
      </c>
      <c r="F184" s="662" t="s">
        <v>1613</v>
      </c>
      <c r="G184" s="661" t="s">
        <v>591</v>
      </c>
      <c r="H184" s="661" t="s">
        <v>1204</v>
      </c>
      <c r="I184" s="661" t="s">
        <v>237</v>
      </c>
      <c r="J184" s="661" t="s">
        <v>1205</v>
      </c>
      <c r="K184" s="661"/>
      <c r="L184" s="663">
        <v>19.170005503934437</v>
      </c>
      <c r="M184" s="663">
        <v>3</v>
      </c>
      <c r="N184" s="664">
        <v>57.510016511803315</v>
      </c>
    </row>
    <row r="185" spans="1:14" ht="14.4" customHeight="1" x14ac:dyDescent="0.3">
      <c r="A185" s="659" t="s">
        <v>559</v>
      </c>
      <c r="B185" s="660" t="s">
        <v>1608</v>
      </c>
      <c r="C185" s="661" t="s">
        <v>570</v>
      </c>
      <c r="D185" s="662" t="s">
        <v>1609</v>
      </c>
      <c r="E185" s="661" t="s">
        <v>582</v>
      </c>
      <c r="F185" s="662" t="s">
        <v>1613</v>
      </c>
      <c r="G185" s="661" t="s">
        <v>591</v>
      </c>
      <c r="H185" s="661" t="s">
        <v>1206</v>
      </c>
      <c r="I185" s="661" t="s">
        <v>237</v>
      </c>
      <c r="J185" s="661" t="s">
        <v>1207</v>
      </c>
      <c r="K185" s="661"/>
      <c r="L185" s="663">
        <v>37.525020074779079</v>
      </c>
      <c r="M185" s="663">
        <v>4</v>
      </c>
      <c r="N185" s="664">
        <v>150.10008029911631</v>
      </c>
    </row>
    <row r="186" spans="1:14" ht="14.4" customHeight="1" x14ac:dyDescent="0.3">
      <c r="A186" s="659" t="s">
        <v>559</v>
      </c>
      <c r="B186" s="660" t="s">
        <v>1608</v>
      </c>
      <c r="C186" s="661" t="s">
        <v>570</v>
      </c>
      <c r="D186" s="662" t="s">
        <v>1609</v>
      </c>
      <c r="E186" s="661" t="s">
        <v>582</v>
      </c>
      <c r="F186" s="662" t="s">
        <v>1613</v>
      </c>
      <c r="G186" s="661" t="s">
        <v>591</v>
      </c>
      <c r="H186" s="661" t="s">
        <v>1208</v>
      </c>
      <c r="I186" s="661" t="s">
        <v>237</v>
      </c>
      <c r="J186" s="661" t="s">
        <v>1209</v>
      </c>
      <c r="K186" s="661"/>
      <c r="L186" s="663">
        <v>163.35</v>
      </c>
      <c r="M186" s="663">
        <v>1</v>
      </c>
      <c r="N186" s="664">
        <v>163.35</v>
      </c>
    </row>
    <row r="187" spans="1:14" ht="14.4" customHeight="1" x14ac:dyDescent="0.3">
      <c r="A187" s="659" t="s">
        <v>559</v>
      </c>
      <c r="B187" s="660" t="s">
        <v>1608</v>
      </c>
      <c r="C187" s="661" t="s">
        <v>570</v>
      </c>
      <c r="D187" s="662" t="s">
        <v>1609</v>
      </c>
      <c r="E187" s="661" t="s">
        <v>582</v>
      </c>
      <c r="F187" s="662" t="s">
        <v>1613</v>
      </c>
      <c r="G187" s="661" t="s">
        <v>591</v>
      </c>
      <c r="H187" s="661" t="s">
        <v>1210</v>
      </c>
      <c r="I187" s="661" t="s">
        <v>1211</v>
      </c>
      <c r="J187" s="661" t="s">
        <v>1212</v>
      </c>
      <c r="K187" s="661" t="s">
        <v>1213</v>
      </c>
      <c r="L187" s="663">
        <v>845.23999999999978</v>
      </c>
      <c r="M187" s="663">
        <v>1</v>
      </c>
      <c r="N187" s="664">
        <v>845.23999999999978</v>
      </c>
    </row>
    <row r="188" spans="1:14" ht="14.4" customHeight="1" x14ac:dyDescent="0.3">
      <c r="A188" s="659" t="s">
        <v>559</v>
      </c>
      <c r="B188" s="660" t="s">
        <v>1608</v>
      </c>
      <c r="C188" s="661" t="s">
        <v>570</v>
      </c>
      <c r="D188" s="662" t="s">
        <v>1609</v>
      </c>
      <c r="E188" s="661" t="s">
        <v>582</v>
      </c>
      <c r="F188" s="662" t="s">
        <v>1613</v>
      </c>
      <c r="G188" s="661" t="s">
        <v>591</v>
      </c>
      <c r="H188" s="661" t="s">
        <v>1214</v>
      </c>
      <c r="I188" s="661" t="s">
        <v>1214</v>
      </c>
      <c r="J188" s="661" t="s">
        <v>804</v>
      </c>
      <c r="K188" s="661" t="s">
        <v>1215</v>
      </c>
      <c r="L188" s="663">
        <v>126.0565048778073</v>
      </c>
      <c r="M188" s="663">
        <v>3</v>
      </c>
      <c r="N188" s="664">
        <v>378.1695146334219</v>
      </c>
    </row>
    <row r="189" spans="1:14" ht="14.4" customHeight="1" x14ac:dyDescent="0.3">
      <c r="A189" s="659" t="s">
        <v>559</v>
      </c>
      <c r="B189" s="660" t="s">
        <v>1608</v>
      </c>
      <c r="C189" s="661" t="s">
        <v>570</v>
      </c>
      <c r="D189" s="662" t="s">
        <v>1609</v>
      </c>
      <c r="E189" s="661" t="s">
        <v>582</v>
      </c>
      <c r="F189" s="662" t="s">
        <v>1613</v>
      </c>
      <c r="G189" s="661" t="s">
        <v>591</v>
      </c>
      <c r="H189" s="661" t="s">
        <v>1216</v>
      </c>
      <c r="I189" s="661" t="s">
        <v>1217</v>
      </c>
      <c r="J189" s="661" t="s">
        <v>1218</v>
      </c>
      <c r="K189" s="661" t="s">
        <v>1219</v>
      </c>
      <c r="L189" s="663">
        <v>298.20999999999992</v>
      </c>
      <c r="M189" s="663">
        <v>1</v>
      </c>
      <c r="N189" s="664">
        <v>298.20999999999992</v>
      </c>
    </row>
    <row r="190" spans="1:14" ht="14.4" customHeight="1" x14ac:dyDescent="0.3">
      <c r="A190" s="659" t="s">
        <v>559</v>
      </c>
      <c r="B190" s="660" t="s">
        <v>1608</v>
      </c>
      <c r="C190" s="661" t="s">
        <v>570</v>
      </c>
      <c r="D190" s="662" t="s">
        <v>1609</v>
      </c>
      <c r="E190" s="661" t="s">
        <v>582</v>
      </c>
      <c r="F190" s="662" t="s">
        <v>1613</v>
      </c>
      <c r="G190" s="661" t="s">
        <v>591</v>
      </c>
      <c r="H190" s="661" t="s">
        <v>1220</v>
      </c>
      <c r="I190" s="661" t="s">
        <v>1220</v>
      </c>
      <c r="J190" s="661" t="s">
        <v>1221</v>
      </c>
      <c r="K190" s="661" t="s">
        <v>771</v>
      </c>
      <c r="L190" s="663">
        <v>42.547497327191202</v>
      </c>
      <c r="M190" s="663">
        <v>8</v>
      </c>
      <c r="N190" s="664">
        <v>340.37997861752962</v>
      </c>
    </row>
    <row r="191" spans="1:14" ht="14.4" customHeight="1" x14ac:dyDescent="0.3">
      <c r="A191" s="659" t="s">
        <v>559</v>
      </c>
      <c r="B191" s="660" t="s">
        <v>1608</v>
      </c>
      <c r="C191" s="661" t="s">
        <v>570</v>
      </c>
      <c r="D191" s="662" t="s">
        <v>1609</v>
      </c>
      <c r="E191" s="661" t="s">
        <v>582</v>
      </c>
      <c r="F191" s="662" t="s">
        <v>1613</v>
      </c>
      <c r="G191" s="661" t="s">
        <v>591</v>
      </c>
      <c r="H191" s="661" t="s">
        <v>1222</v>
      </c>
      <c r="I191" s="661" t="s">
        <v>1222</v>
      </c>
      <c r="J191" s="661" t="s">
        <v>1223</v>
      </c>
      <c r="K191" s="661" t="s">
        <v>1224</v>
      </c>
      <c r="L191" s="663">
        <v>179.60999999999996</v>
      </c>
      <c r="M191" s="663">
        <v>1</v>
      </c>
      <c r="N191" s="664">
        <v>179.60999999999996</v>
      </c>
    </row>
    <row r="192" spans="1:14" ht="14.4" customHeight="1" x14ac:dyDescent="0.3">
      <c r="A192" s="659" t="s">
        <v>559</v>
      </c>
      <c r="B192" s="660" t="s">
        <v>1608</v>
      </c>
      <c r="C192" s="661" t="s">
        <v>570</v>
      </c>
      <c r="D192" s="662" t="s">
        <v>1609</v>
      </c>
      <c r="E192" s="661" t="s">
        <v>582</v>
      </c>
      <c r="F192" s="662" t="s">
        <v>1613</v>
      </c>
      <c r="G192" s="661" t="s">
        <v>591</v>
      </c>
      <c r="H192" s="661" t="s">
        <v>1225</v>
      </c>
      <c r="I192" s="661" t="s">
        <v>1226</v>
      </c>
      <c r="J192" s="661" t="s">
        <v>1227</v>
      </c>
      <c r="K192" s="661" t="s">
        <v>1228</v>
      </c>
      <c r="L192" s="663">
        <v>8.9698893321269928</v>
      </c>
      <c r="M192" s="663">
        <v>160</v>
      </c>
      <c r="N192" s="664">
        <v>1435.182293140319</v>
      </c>
    </row>
    <row r="193" spans="1:14" ht="14.4" customHeight="1" x14ac:dyDescent="0.3">
      <c r="A193" s="659" t="s">
        <v>559</v>
      </c>
      <c r="B193" s="660" t="s">
        <v>1608</v>
      </c>
      <c r="C193" s="661" t="s">
        <v>570</v>
      </c>
      <c r="D193" s="662" t="s">
        <v>1609</v>
      </c>
      <c r="E193" s="661" t="s">
        <v>582</v>
      </c>
      <c r="F193" s="662" t="s">
        <v>1613</v>
      </c>
      <c r="G193" s="661" t="s">
        <v>1229</v>
      </c>
      <c r="H193" s="661" t="s">
        <v>1230</v>
      </c>
      <c r="I193" s="661" t="s">
        <v>1231</v>
      </c>
      <c r="J193" s="661" t="s">
        <v>1232</v>
      </c>
      <c r="K193" s="661" t="s">
        <v>1233</v>
      </c>
      <c r="L193" s="663">
        <v>36.350937076220632</v>
      </c>
      <c r="M193" s="663">
        <v>430</v>
      </c>
      <c r="N193" s="664">
        <v>15630.902942774872</v>
      </c>
    </row>
    <row r="194" spans="1:14" ht="14.4" customHeight="1" x14ac:dyDescent="0.3">
      <c r="A194" s="659" t="s">
        <v>559</v>
      </c>
      <c r="B194" s="660" t="s">
        <v>1608</v>
      </c>
      <c r="C194" s="661" t="s">
        <v>570</v>
      </c>
      <c r="D194" s="662" t="s">
        <v>1609</v>
      </c>
      <c r="E194" s="661" t="s">
        <v>582</v>
      </c>
      <c r="F194" s="662" t="s">
        <v>1613</v>
      </c>
      <c r="G194" s="661" t="s">
        <v>1229</v>
      </c>
      <c r="H194" s="661" t="s">
        <v>1234</v>
      </c>
      <c r="I194" s="661" t="s">
        <v>1235</v>
      </c>
      <c r="J194" s="661" t="s">
        <v>665</v>
      </c>
      <c r="K194" s="661" t="s">
        <v>1236</v>
      </c>
      <c r="L194" s="663">
        <v>121.30281349174088</v>
      </c>
      <c r="M194" s="663">
        <v>21</v>
      </c>
      <c r="N194" s="664">
        <v>2547.3590833265584</v>
      </c>
    </row>
    <row r="195" spans="1:14" ht="14.4" customHeight="1" x14ac:dyDescent="0.3">
      <c r="A195" s="659" t="s">
        <v>559</v>
      </c>
      <c r="B195" s="660" t="s">
        <v>1608</v>
      </c>
      <c r="C195" s="661" t="s">
        <v>570</v>
      </c>
      <c r="D195" s="662" t="s">
        <v>1609</v>
      </c>
      <c r="E195" s="661" t="s">
        <v>582</v>
      </c>
      <c r="F195" s="662" t="s">
        <v>1613</v>
      </c>
      <c r="G195" s="661" t="s">
        <v>1229</v>
      </c>
      <c r="H195" s="661" t="s">
        <v>1237</v>
      </c>
      <c r="I195" s="661" t="s">
        <v>1238</v>
      </c>
      <c r="J195" s="661" t="s">
        <v>1239</v>
      </c>
      <c r="K195" s="661" t="s">
        <v>1240</v>
      </c>
      <c r="L195" s="663">
        <v>59.110307888571441</v>
      </c>
      <c r="M195" s="663">
        <v>2</v>
      </c>
      <c r="N195" s="664">
        <v>118.22061577714288</v>
      </c>
    </row>
    <row r="196" spans="1:14" ht="14.4" customHeight="1" x14ac:dyDescent="0.3">
      <c r="A196" s="659" t="s">
        <v>559</v>
      </c>
      <c r="B196" s="660" t="s">
        <v>1608</v>
      </c>
      <c r="C196" s="661" t="s">
        <v>570</v>
      </c>
      <c r="D196" s="662" t="s">
        <v>1609</v>
      </c>
      <c r="E196" s="661" t="s">
        <v>582</v>
      </c>
      <c r="F196" s="662" t="s">
        <v>1613</v>
      </c>
      <c r="G196" s="661" t="s">
        <v>1229</v>
      </c>
      <c r="H196" s="661" t="s">
        <v>1241</v>
      </c>
      <c r="I196" s="661" t="s">
        <v>1242</v>
      </c>
      <c r="J196" s="661" t="s">
        <v>1243</v>
      </c>
      <c r="K196" s="661" t="s">
        <v>836</v>
      </c>
      <c r="L196" s="663">
        <v>101.27</v>
      </c>
      <c r="M196" s="663">
        <v>1</v>
      </c>
      <c r="N196" s="664">
        <v>101.27</v>
      </c>
    </row>
    <row r="197" spans="1:14" ht="14.4" customHeight="1" x14ac:dyDescent="0.3">
      <c r="A197" s="659" t="s">
        <v>559</v>
      </c>
      <c r="B197" s="660" t="s">
        <v>1608</v>
      </c>
      <c r="C197" s="661" t="s">
        <v>570</v>
      </c>
      <c r="D197" s="662" t="s">
        <v>1609</v>
      </c>
      <c r="E197" s="661" t="s">
        <v>582</v>
      </c>
      <c r="F197" s="662" t="s">
        <v>1613</v>
      </c>
      <c r="G197" s="661" t="s">
        <v>1229</v>
      </c>
      <c r="H197" s="661" t="s">
        <v>1244</v>
      </c>
      <c r="I197" s="661" t="s">
        <v>1245</v>
      </c>
      <c r="J197" s="661" t="s">
        <v>1246</v>
      </c>
      <c r="K197" s="661" t="s">
        <v>1247</v>
      </c>
      <c r="L197" s="663">
        <v>103.63</v>
      </c>
      <c r="M197" s="663">
        <v>1</v>
      </c>
      <c r="N197" s="664">
        <v>103.63</v>
      </c>
    </row>
    <row r="198" spans="1:14" ht="14.4" customHeight="1" x14ac:dyDescent="0.3">
      <c r="A198" s="659" t="s">
        <v>559</v>
      </c>
      <c r="B198" s="660" t="s">
        <v>1608</v>
      </c>
      <c r="C198" s="661" t="s">
        <v>570</v>
      </c>
      <c r="D198" s="662" t="s">
        <v>1609</v>
      </c>
      <c r="E198" s="661" t="s">
        <v>582</v>
      </c>
      <c r="F198" s="662" t="s">
        <v>1613</v>
      </c>
      <c r="G198" s="661" t="s">
        <v>1229</v>
      </c>
      <c r="H198" s="661" t="s">
        <v>1248</v>
      </c>
      <c r="I198" s="661" t="s">
        <v>1249</v>
      </c>
      <c r="J198" s="661" t="s">
        <v>1250</v>
      </c>
      <c r="K198" s="661" t="s">
        <v>1251</v>
      </c>
      <c r="L198" s="663">
        <v>144.52989959291401</v>
      </c>
      <c r="M198" s="663">
        <v>1</v>
      </c>
      <c r="N198" s="664">
        <v>144.52989959291401</v>
      </c>
    </row>
    <row r="199" spans="1:14" ht="14.4" customHeight="1" x14ac:dyDescent="0.3">
      <c r="A199" s="659" t="s">
        <v>559</v>
      </c>
      <c r="B199" s="660" t="s">
        <v>1608</v>
      </c>
      <c r="C199" s="661" t="s">
        <v>570</v>
      </c>
      <c r="D199" s="662" t="s">
        <v>1609</v>
      </c>
      <c r="E199" s="661" t="s">
        <v>582</v>
      </c>
      <c r="F199" s="662" t="s">
        <v>1613</v>
      </c>
      <c r="G199" s="661" t="s">
        <v>1229</v>
      </c>
      <c r="H199" s="661" t="s">
        <v>1252</v>
      </c>
      <c r="I199" s="661" t="s">
        <v>1253</v>
      </c>
      <c r="J199" s="661" t="s">
        <v>1254</v>
      </c>
      <c r="K199" s="661" t="s">
        <v>1255</v>
      </c>
      <c r="L199" s="663">
        <v>492.2</v>
      </c>
      <c r="M199" s="663">
        <v>5</v>
      </c>
      <c r="N199" s="664">
        <v>2461</v>
      </c>
    </row>
    <row r="200" spans="1:14" ht="14.4" customHeight="1" x14ac:dyDescent="0.3">
      <c r="A200" s="659" t="s">
        <v>559</v>
      </c>
      <c r="B200" s="660" t="s">
        <v>1608</v>
      </c>
      <c r="C200" s="661" t="s">
        <v>570</v>
      </c>
      <c r="D200" s="662" t="s">
        <v>1609</v>
      </c>
      <c r="E200" s="661" t="s">
        <v>582</v>
      </c>
      <c r="F200" s="662" t="s">
        <v>1613</v>
      </c>
      <c r="G200" s="661" t="s">
        <v>1229</v>
      </c>
      <c r="H200" s="661" t="s">
        <v>1256</v>
      </c>
      <c r="I200" s="661" t="s">
        <v>1257</v>
      </c>
      <c r="J200" s="661" t="s">
        <v>1258</v>
      </c>
      <c r="K200" s="661" t="s">
        <v>1259</v>
      </c>
      <c r="L200" s="663">
        <v>218.52000000000004</v>
      </c>
      <c r="M200" s="663">
        <v>1</v>
      </c>
      <c r="N200" s="664">
        <v>218.52000000000004</v>
      </c>
    </row>
    <row r="201" spans="1:14" ht="14.4" customHeight="1" x14ac:dyDescent="0.3">
      <c r="A201" s="659" t="s">
        <v>559</v>
      </c>
      <c r="B201" s="660" t="s">
        <v>1608</v>
      </c>
      <c r="C201" s="661" t="s">
        <v>570</v>
      </c>
      <c r="D201" s="662" t="s">
        <v>1609</v>
      </c>
      <c r="E201" s="661" t="s">
        <v>582</v>
      </c>
      <c r="F201" s="662" t="s">
        <v>1613</v>
      </c>
      <c r="G201" s="661" t="s">
        <v>1229</v>
      </c>
      <c r="H201" s="661" t="s">
        <v>1260</v>
      </c>
      <c r="I201" s="661" t="s">
        <v>1261</v>
      </c>
      <c r="J201" s="661" t="s">
        <v>1262</v>
      </c>
      <c r="K201" s="661" t="s">
        <v>1263</v>
      </c>
      <c r="L201" s="663">
        <v>112.75000000000003</v>
      </c>
      <c r="M201" s="663">
        <v>2</v>
      </c>
      <c r="N201" s="664">
        <v>225.50000000000006</v>
      </c>
    </row>
    <row r="202" spans="1:14" ht="14.4" customHeight="1" x14ac:dyDescent="0.3">
      <c r="A202" s="659" t="s">
        <v>559</v>
      </c>
      <c r="B202" s="660" t="s">
        <v>1608</v>
      </c>
      <c r="C202" s="661" t="s">
        <v>570</v>
      </c>
      <c r="D202" s="662" t="s">
        <v>1609</v>
      </c>
      <c r="E202" s="661" t="s">
        <v>582</v>
      </c>
      <c r="F202" s="662" t="s">
        <v>1613</v>
      </c>
      <c r="G202" s="661" t="s">
        <v>1229</v>
      </c>
      <c r="H202" s="661" t="s">
        <v>1264</v>
      </c>
      <c r="I202" s="661" t="s">
        <v>1265</v>
      </c>
      <c r="J202" s="661" t="s">
        <v>1266</v>
      </c>
      <c r="K202" s="661" t="s">
        <v>881</v>
      </c>
      <c r="L202" s="663">
        <v>45.595014923392704</v>
      </c>
      <c r="M202" s="663">
        <v>2</v>
      </c>
      <c r="N202" s="664">
        <v>91.190029846785407</v>
      </c>
    </row>
    <row r="203" spans="1:14" ht="14.4" customHeight="1" x14ac:dyDescent="0.3">
      <c r="A203" s="659" t="s">
        <v>559</v>
      </c>
      <c r="B203" s="660" t="s">
        <v>1608</v>
      </c>
      <c r="C203" s="661" t="s">
        <v>570</v>
      </c>
      <c r="D203" s="662" t="s">
        <v>1609</v>
      </c>
      <c r="E203" s="661" t="s">
        <v>582</v>
      </c>
      <c r="F203" s="662" t="s">
        <v>1613</v>
      </c>
      <c r="G203" s="661" t="s">
        <v>1229</v>
      </c>
      <c r="H203" s="661" t="s">
        <v>1267</v>
      </c>
      <c r="I203" s="661" t="s">
        <v>1268</v>
      </c>
      <c r="J203" s="661" t="s">
        <v>1269</v>
      </c>
      <c r="K203" s="661" t="s">
        <v>1270</v>
      </c>
      <c r="L203" s="663">
        <v>73.439833816548841</v>
      </c>
      <c r="M203" s="663">
        <v>1</v>
      </c>
      <c r="N203" s="664">
        <v>73.439833816548841</v>
      </c>
    </row>
    <row r="204" spans="1:14" ht="14.4" customHeight="1" x14ac:dyDescent="0.3">
      <c r="A204" s="659" t="s">
        <v>559</v>
      </c>
      <c r="B204" s="660" t="s">
        <v>1608</v>
      </c>
      <c r="C204" s="661" t="s">
        <v>570</v>
      </c>
      <c r="D204" s="662" t="s">
        <v>1609</v>
      </c>
      <c r="E204" s="661" t="s">
        <v>582</v>
      </c>
      <c r="F204" s="662" t="s">
        <v>1613</v>
      </c>
      <c r="G204" s="661" t="s">
        <v>1229</v>
      </c>
      <c r="H204" s="661" t="s">
        <v>1271</v>
      </c>
      <c r="I204" s="661" t="s">
        <v>1272</v>
      </c>
      <c r="J204" s="661" t="s">
        <v>1273</v>
      </c>
      <c r="K204" s="661" t="s">
        <v>1274</v>
      </c>
      <c r="L204" s="663">
        <v>171.96</v>
      </c>
      <c r="M204" s="663">
        <v>1</v>
      </c>
      <c r="N204" s="664">
        <v>171.96</v>
      </c>
    </row>
    <row r="205" spans="1:14" ht="14.4" customHeight="1" x14ac:dyDescent="0.3">
      <c r="A205" s="659" t="s">
        <v>559</v>
      </c>
      <c r="B205" s="660" t="s">
        <v>1608</v>
      </c>
      <c r="C205" s="661" t="s">
        <v>570</v>
      </c>
      <c r="D205" s="662" t="s">
        <v>1609</v>
      </c>
      <c r="E205" s="661" t="s">
        <v>582</v>
      </c>
      <c r="F205" s="662" t="s">
        <v>1613</v>
      </c>
      <c r="G205" s="661" t="s">
        <v>1229</v>
      </c>
      <c r="H205" s="661" t="s">
        <v>1275</v>
      </c>
      <c r="I205" s="661" t="s">
        <v>1276</v>
      </c>
      <c r="J205" s="661" t="s">
        <v>1277</v>
      </c>
      <c r="K205" s="661" t="s">
        <v>1278</v>
      </c>
      <c r="L205" s="663">
        <v>99.21</v>
      </c>
      <c r="M205" s="663">
        <v>1</v>
      </c>
      <c r="N205" s="664">
        <v>99.21</v>
      </c>
    </row>
    <row r="206" spans="1:14" ht="14.4" customHeight="1" x14ac:dyDescent="0.3">
      <c r="A206" s="659" t="s">
        <v>559</v>
      </c>
      <c r="B206" s="660" t="s">
        <v>1608</v>
      </c>
      <c r="C206" s="661" t="s">
        <v>570</v>
      </c>
      <c r="D206" s="662" t="s">
        <v>1609</v>
      </c>
      <c r="E206" s="661" t="s">
        <v>582</v>
      </c>
      <c r="F206" s="662" t="s">
        <v>1613</v>
      </c>
      <c r="G206" s="661" t="s">
        <v>1229</v>
      </c>
      <c r="H206" s="661" t="s">
        <v>1279</v>
      </c>
      <c r="I206" s="661" t="s">
        <v>1280</v>
      </c>
      <c r="J206" s="661" t="s">
        <v>1281</v>
      </c>
      <c r="K206" s="661" t="s">
        <v>1282</v>
      </c>
      <c r="L206" s="663">
        <v>103.32124817387864</v>
      </c>
      <c r="M206" s="663">
        <v>1</v>
      </c>
      <c r="N206" s="664">
        <v>103.32124817387864</v>
      </c>
    </row>
    <row r="207" spans="1:14" ht="14.4" customHeight="1" x14ac:dyDescent="0.3">
      <c r="A207" s="659" t="s">
        <v>559</v>
      </c>
      <c r="B207" s="660" t="s">
        <v>1608</v>
      </c>
      <c r="C207" s="661" t="s">
        <v>570</v>
      </c>
      <c r="D207" s="662" t="s">
        <v>1609</v>
      </c>
      <c r="E207" s="661" t="s">
        <v>582</v>
      </c>
      <c r="F207" s="662" t="s">
        <v>1613</v>
      </c>
      <c r="G207" s="661" t="s">
        <v>1229</v>
      </c>
      <c r="H207" s="661" t="s">
        <v>1283</v>
      </c>
      <c r="I207" s="661" t="s">
        <v>1284</v>
      </c>
      <c r="J207" s="661" t="s">
        <v>1285</v>
      </c>
      <c r="K207" s="661" t="s">
        <v>1286</v>
      </c>
      <c r="L207" s="663">
        <v>337.14998918218214</v>
      </c>
      <c r="M207" s="663">
        <v>1</v>
      </c>
      <c r="N207" s="664">
        <v>337.14998918218214</v>
      </c>
    </row>
    <row r="208" spans="1:14" ht="14.4" customHeight="1" x14ac:dyDescent="0.3">
      <c r="A208" s="659" t="s">
        <v>559</v>
      </c>
      <c r="B208" s="660" t="s">
        <v>1608</v>
      </c>
      <c r="C208" s="661" t="s">
        <v>570</v>
      </c>
      <c r="D208" s="662" t="s">
        <v>1609</v>
      </c>
      <c r="E208" s="661" t="s">
        <v>582</v>
      </c>
      <c r="F208" s="662" t="s">
        <v>1613</v>
      </c>
      <c r="G208" s="661" t="s">
        <v>1229</v>
      </c>
      <c r="H208" s="661" t="s">
        <v>1287</v>
      </c>
      <c r="I208" s="661" t="s">
        <v>1288</v>
      </c>
      <c r="J208" s="661" t="s">
        <v>1289</v>
      </c>
      <c r="K208" s="661" t="s">
        <v>1290</v>
      </c>
      <c r="L208" s="663">
        <v>145.07</v>
      </c>
      <c r="M208" s="663">
        <v>1</v>
      </c>
      <c r="N208" s="664">
        <v>145.07</v>
      </c>
    </row>
    <row r="209" spans="1:14" ht="14.4" customHeight="1" x14ac:dyDescent="0.3">
      <c r="A209" s="659" t="s">
        <v>559</v>
      </c>
      <c r="B209" s="660" t="s">
        <v>1608</v>
      </c>
      <c r="C209" s="661" t="s">
        <v>570</v>
      </c>
      <c r="D209" s="662" t="s">
        <v>1609</v>
      </c>
      <c r="E209" s="661" t="s">
        <v>582</v>
      </c>
      <c r="F209" s="662" t="s">
        <v>1613</v>
      </c>
      <c r="G209" s="661" t="s">
        <v>1229</v>
      </c>
      <c r="H209" s="661" t="s">
        <v>1291</v>
      </c>
      <c r="I209" s="661" t="s">
        <v>1292</v>
      </c>
      <c r="J209" s="661" t="s">
        <v>1293</v>
      </c>
      <c r="K209" s="661" t="s">
        <v>1294</v>
      </c>
      <c r="L209" s="663">
        <v>82.09999999999998</v>
      </c>
      <c r="M209" s="663">
        <v>1</v>
      </c>
      <c r="N209" s="664">
        <v>82.09999999999998</v>
      </c>
    </row>
    <row r="210" spans="1:14" ht="14.4" customHeight="1" x14ac:dyDescent="0.3">
      <c r="A210" s="659" t="s">
        <v>559</v>
      </c>
      <c r="B210" s="660" t="s">
        <v>1608</v>
      </c>
      <c r="C210" s="661" t="s">
        <v>570</v>
      </c>
      <c r="D210" s="662" t="s">
        <v>1609</v>
      </c>
      <c r="E210" s="661" t="s">
        <v>582</v>
      </c>
      <c r="F210" s="662" t="s">
        <v>1613</v>
      </c>
      <c r="G210" s="661" t="s">
        <v>1229</v>
      </c>
      <c r="H210" s="661" t="s">
        <v>1295</v>
      </c>
      <c r="I210" s="661" t="s">
        <v>1296</v>
      </c>
      <c r="J210" s="661" t="s">
        <v>1297</v>
      </c>
      <c r="K210" s="661" t="s">
        <v>1298</v>
      </c>
      <c r="L210" s="663">
        <v>135.21000000000004</v>
      </c>
      <c r="M210" s="663">
        <v>1</v>
      </c>
      <c r="N210" s="664">
        <v>135.21000000000004</v>
      </c>
    </row>
    <row r="211" spans="1:14" ht="14.4" customHeight="1" x14ac:dyDescent="0.3">
      <c r="A211" s="659" t="s">
        <v>559</v>
      </c>
      <c r="B211" s="660" t="s">
        <v>1608</v>
      </c>
      <c r="C211" s="661" t="s">
        <v>570</v>
      </c>
      <c r="D211" s="662" t="s">
        <v>1609</v>
      </c>
      <c r="E211" s="661" t="s">
        <v>582</v>
      </c>
      <c r="F211" s="662" t="s">
        <v>1613</v>
      </c>
      <c r="G211" s="661" t="s">
        <v>1229</v>
      </c>
      <c r="H211" s="661" t="s">
        <v>1299</v>
      </c>
      <c r="I211" s="661" t="s">
        <v>1300</v>
      </c>
      <c r="J211" s="661" t="s">
        <v>1301</v>
      </c>
      <c r="K211" s="661" t="s">
        <v>1302</v>
      </c>
      <c r="L211" s="663">
        <v>30.650034045834161</v>
      </c>
      <c r="M211" s="663">
        <v>1</v>
      </c>
      <c r="N211" s="664">
        <v>30.650034045834161</v>
      </c>
    </row>
    <row r="212" spans="1:14" ht="14.4" customHeight="1" x14ac:dyDescent="0.3">
      <c r="A212" s="659" t="s">
        <v>559</v>
      </c>
      <c r="B212" s="660" t="s">
        <v>1608</v>
      </c>
      <c r="C212" s="661" t="s">
        <v>570</v>
      </c>
      <c r="D212" s="662" t="s">
        <v>1609</v>
      </c>
      <c r="E212" s="661" t="s">
        <v>582</v>
      </c>
      <c r="F212" s="662" t="s">
        <v>1613</v>
      </c>
      <c r="G212" s="661" t="s">
        <v>1229</v>
      </c>
      <c r="H212" s="661" t="s">
        <v>1303</v>
      </c>
      <c r="I212" s="661" t="s">
        <v>1304</v>
      </c>
      <c r="J212" s="661" t="s">
        <v>1305</v>
      </c>
      <c r="K212" s="661" t="s">
        <v>1306</v>
      </c>
      <c r="L212" s="663">
        <v>46.219624648662901</v>
      </c>
      <c r="M212" s="663">
        <v>1</v>
      </c>
      <c r="N212" s="664">
        <v>46.219624648662901</v>
      </c>
    </row>
    <row r="213" spans="1:14" ht="14.4" customHeight="1" x14ac:dyDescent="0.3">
      <c r="A213" s="659" t="s">
        <v>559</v>
      </c>
      <c r="B213" s="660" t="s">
        <v>1608</v>
      </c>
      <c r="C213" s="661" t="s">
        <v>570</v>
      </c>
      <c r="D213" s="662" t="s">
        <v>1609</v>
      </c>
      <c r="E213" s="661" t="s">
        <v>582</v>
      </c>
      <c r="F213" s="662" t="s">
        <v>1613</v>
      </c>
      <c r="G213" s="661" t="s">
        <v>1229</v>
      </c>
      <c r="H213" s="661" t="s">
        <v>1307</v>
      </c>
      <c r="I213" s="661" t="s">
        <v>1308</v>
      </c>
      <c r="J213" s="661" t="s">
        <v>1309</v>
      </c>
      <c r="K213" s="661" t="s">
        <v>1310</v>
      </c>
      <c r="L213" s="663">
        <v>121.54017655098315</v>
      </c>
      <c r="M213" s="663">
        <v>1</v>
      </c>
      <c r="N213" s="664">
        <v>121.54017655098315</v>
      </c>
    </row>
    <row r="214" spans="1:14" ht="14.4" customHeight="1" x14ac:dyDescent="0.3">
      <c r="A214" s="659" t="s">
        <v>559</v>
      </c>
      <c r="B214" s="660" t="s">
        <v>1608</v>
      </c>
      <c r="C214" s="661" t="s">
        <v>570</v>
      </c>
      <c r="D214" s="662" t="s">
        <v>1609</v>
      </c>
      <c r="E214" s="661" t="s">
        <v>582</v>
      </c>
      <c r="F214" s="662" t="s">
        <v>1613</v>
      </c>
      <c r="G214" s="661" t="s">
        <v>1229</v>
      </c>
      <c r="H214" s="661" t="s">
        <v>1311</v>
      </c>
      <c r="I214" s="661" t="s">
        <v>1312</v>
      </c>
      <c r="J214" s="661" t="s">
        <v>1313</v>
      </c>
      <c r="K214" s="661" t="s">
        <v>1314</v>
      </c>
      <c r="L214" s="663">
        <v>70.927499999999995</v>
      </c>
      <c r="M214" s="663">
        <v>48</v>
      </c>
      <c r="N214" s="664">
        <v>3404.5199999999995</v>
      </c>
    </row>
    <row r="215" spans="1:14" ht="14.4" customHeight="1" x14ac:dyDescent="0.3">
      <c r="A215" s="659" t="s">
        <v>559</v>
      </c>
      <c r="B215" s="660" t="s">
        <v>1608</v>
      </c>
      <c r="C215" s="661" t="s">
        <v>570</v>
      </c>
      <c r="D215" s="662" t="s">
        <v>1609</v>
      </c>
      <c r="E215" s="661" t="s">
        <v>582</v>
      </c>
      <c r="F215" s="662" t="s">
        <v>1613</v>
      </c>
      <c r="G215" s="661" t="s">
        <v>1229</v>
      </c>
      <c r="H215" s="661" t="s">
        <v>1315</v>
      </c>
      <c r="I215" s="661" t="s">
        <v>1316</v>
      </c>
      <c r="J215" s="661" t="s">
        <v>1317</v>
      </c>
      <c r="K215" s="661" t="s">
        <v>1318</v>
      </c>
      <c r="L215" s="663">
        <v>174.23962756958173</v>
      </c>
      <c r="M215" s="663">
        <v>1</v>
      </c>
      <c r="N215" s="664">
        <v>174.23962756958173</v>
      </c>
    </row>
    <row r="216" spans="1:14" ht="14.4" customHeight="1" x14ac:dyDescent="0.3">
      <c r="A216" s="659" t="s">
        <v>559</v>
      </c>
      <c r="B216" s="660" t="s">
        <v>1608</v>
      </c>
      <c r="C216" s="661" t="s">
        <v>570</v>
      </c>
      <c r="D216" s="662" t="s">
        <v>1609</v>
      </c>
      <c r="E216" s="661" t="s">
        <v>582</v>
      </c>
      <c r="F216" s="662" t="s">
        <v>1613</v>
      </c>
      <c r="G216" s="661" t="s">
        <v>1229</v>
      </c>
      <c r="H216" s="661" t="s">
        <v>1319</v>
      </c>
      <c r="I216" s="661" t="s">
        <v>1320</v>
      </c>
      <c r="J216" s="661" t="s">
        <v>1321</v>
      </c>
      <c r="K216" s="661" t="s">
        <v>1322</v>
      </c>
      <c r="L216" s="663">
        <v>655.77</v>
      </c>
      <c r="M216" s="663">
        <v>2</v>
      </c>
      <c r="N216" s="664">
        <v>1311.54</v>
      </c>
    </row>
    <row r="217" spans="1:14" ht="14.4" customHeight="1" x14ac:dyDescent="0.3">
      <c r="A217" s="659" t="s">
        <v>559</v>
      </c>
      <c r="B217" s="660" t="s">
        <v>1608</v>
      </c>
      <c r="C217" s="661" t="s">
        <v>570</v>
      </c>
      <c r="D217" s="662" t="s">
        <v>1609</v>
      </c>
      <c r="E217" s="661" t="s">
        <v>582</v>
      </c>
      <c r="F217" s="662" t="s">
        <v>1613</v>
      </c>
      <c r="G217" s="661" t="s">
        <v>1229</v>
      </c>
      <c r="H217" s="661" t="s">
        <v>1323</v>
      </c>
      <c r="I217" s="661" t="s">
        <v>1324</v>
      </c>
      <c r="J217" s="661" t="s">
        <v>1254</v>
      </c>
      <c r="K217" s="661" t="s">
        <v>1325</v>
      </c>
      <c r="L217" s="663">
        <v>356.50000000000006</v>
      </c>
      <c r="M217" s="663">
        <v>1</v>
      </c>
      <c r="N217" s="664">
        <v>356.50000000000006</v>
      </c>
    </row>
    <row r="218" spans="1:14" ht="14.4" customHeight="1" x14ac:dyDescent="0.3">
      <c r="A218" s="659" t="s">
        <v>559</v>
      </c>
      <c r="B218" s="660" t="s">
        <v>1608</v>
      </c>
      <c r="C218" s="661" t="s">
        <v>570</v>
      </c>
      <c r="D218" s="662" t="s">
        <v>1609</v>
      </c>
      <c r="E218" s="661" t="s">
        <v>582</v>
      </c>
      <c r="F218" s="662" t="s">
        <v>1613</v>
      </c>
      <c r="G218" s="661" t="s">
        <v>1229</v>
      </c>
      <c r="H218" s="661" t="s">
        <v>1326</v>
      </c>
      <c r="I218" s="661" t="s">
        <v>1327</v>
      </c>
      <c r="J218" s="661" t="s">
        <v>1254</v>
      </c>
      <c r="K218" s="661" t="s">
        <v>1328</v>
      </c>
      <c r="L218" s="663">
        <v>414.00035997213217</v>
      </c>
      <c r="M218" s="663">
        <v>19</v>
      </c>
      <c r="N218" s="664">
        <v>7866.0068394705113</v>
      </c>
    </row>
    <row r="219" spans="1:14" ht="14.4" customHeight="1" x14ac:dyDescent="0.3">
      <c r="A219" s="659" t="s">
        <v>559</v>
      </c>
      <c r="B219" s="660" t="s">
        <v>1608</v>
      </c>
      <c r="C219" s="661" t="s">
        <v>570</v>
      </c>
      <c r="D219" s="662" t="s">
        <v>1609</v>
      </c>
      <c r="E219" s="661" t="s">
        <v>582</v>
      </c>
      <c r="F219" s="662" t="s">
        <v>1613</v>
      </c>
      <c r="G219" s="661" t="s">
        <v>1229</v>
      </c>
      <c r="H219" s="661" t="s">
        <v>1329</v>
      </c>
      <c r="I219" s="661" t="s">
        <v>1330</v>
      </c>
      <c r="J219" s="661" t="s">
        <v>1331</v>
      </c>
      <c r="K219" s="661" t="s">
        <v>1332</v>
      </c>
      <c r="L219" s="663">
        <v>380.5200000000001</v>
      </c>
      <c r="M219" s="663">
        <v>1</v>
      </c>
      <c r="N219" s="664">
        <v>380.5200000000001</v>
      </c>
    </row>
    <row r="220" spans="1:14" ht="14.4" customHeight="1" x14ac:dyDescent="0.3">
      <c r="A220" s="659" t="s">
        <v>559</v>
      </c>
      <c r="B220" s="660" t="s">
        <v>1608</v>
      </c>
      <c r="C220" s="661" t="s">
        <v>570</v>
      </c>
      <c r="D220" s="662" t="s">
        <v>1609</v>
      </c>
      <c r="E220" s="661" t="s">
        <v>582</v>
      </c>
      <c r="F220" s="662" t="s">
        <v>1613</v>
      </c>
      <c r="G220" s="661" t="s">
        <v>1229</v>
      </c>
      <c r="H220" s="661" t="s">
        <v>1333</v>
      </c>
      <c r="I220" s="661" t="s">
        <v>1334</v>
      </c>
      <c r="J220" s="661" t="s">
        <v>1269</v>
      </c>
      <c r="K220" s="661" t="s">
        <v>1335</v>
      </c>
      <c r="L220" s="663">
        <v>250.82000000000005</v>
      </c>
      <c r="M220" s="663">
        <v>1</v>
      </c>
      <c r="N220" s="664">
        <v>250.82000000000005</v>
      </c>
    </row>
    <row r="221" spans="1:14" ht="14.4" customHeight="1" x14ac:dyDescent="0.3">
      <c r="A221" s="659" t="s">
        <v>559</v>
      </c>
      <c r="B221" s="660" t="s">
        <v>1608</v>
      </c>
      <c r="C221" s="661" t="s">
        <v>570</v>
      </c>
      <c r="D221" s="662" t="s">
        <v>1609</v>
      </c>
      <c r="E221" s="661" t="s">
        <v>582</v>
      </c>
      <c r="F221" s="662" t="s">
        <v>1613</v>
      </c>
      <c r="G221" s="661" t="s">
        <v>1229</v>
      </c>
      <c r="H221" s="661" t="s">
        <v>1336</v>
      </c>
      <c r="I221" s="661" t="s">
        <v>1337</v>
      </c>
      <c r="J221" s="661" t="s">
        <v>1232</v>
      </c>
      <c r="K221" s="661" t="s">
        <v>1338</v>
      </c>
      <c r="L221" s="663">
        <v>371.51</v>
      </c>
      <c r="M221" s="663">
        <v>2</v>
      </c>
      <c r="N221" s="664">
        <v>743.02</v>
      </c>
    </row>
    <row r="222" spans="1:14" ht="14.4" customHeight="1" x14ac:dyDescent="0.3">
      <c r="A222" s="659" t="s">
        <v>559</v>
      </c>
      <c r="B222" s="660" t="s">
        <v>1608</v>
      </c>
      <c r="C222" s="661" t="s">
        <v>570</v>
      </c>
      <c r="D222" s="662" t="s">
        <v>1609</v>
      </c>
      <c r="E222" s="661" t="s">
        <v>582</v>
      </c>
      <c r="F222" s="662" t="s">
        <v>1613</v>
      </c>
      <c r="G222" s="661" t="s">
        <v>1229</v>
      </c>
      <c r="H222" s="661" t="s">
        <v>1339</v>
      </c>
      <c r="I222" s="661" t="s">
        <v>1340</v>
      </c>
      <c r="J222" s="661" t="s">
        <v>1341</v>
      </c>
      <c r="K222" s="661" t="s">
        <v>1342</v>
      </c>
      <c r="L222" s="663">
        <v>123.15000000000002</v>
      </c>
      <c r="M222" s="663">
        <v>3</v>
      </c>
      <c r="N222" s="664">
        <v>369.45000000000005</v>
      </c>
    </row>
    <row r="223" spans="1:14" ht="14.4" customHeight="1" x14ac:dyDescent="0.3">
      <c r="A223" s="659" t="s">
        <v>559</v>
      </c>
      <c r="B223" s="660" t="s">
        <v>1608</v>
      </c>
      <c r="C223" s="661" t="s">
        <v>570</v>
      </c>
      <c r="D223" s="662" t="s">
        <v>1609</v>
      </c>
      <c r="E223" s="661" t="s">
        <v>582</v>
      </c>
      <c r="F223" s="662" t="s">
        <v>1613</v>
      </c>
      <c r="G223" s="661" t="s">
        <v>1229</v>
      </c>
      <c r="H223" s="661" t="s">
        <v>1343</v>
      </c>
      <c r="I223" s="661" t="s">
        <v>1344</v>
      </c>
      <c r="J223" s="661" t="s">
        <v>1345</v>
      </c>
      <c r="K223" s="661" t="s">
        <v>1346</v>
      </c>
      <c r="L223" s="663">
        <v>84.180106113386984</v>
      </c>
      <c r="M223" s="663">
        <v>1</v>
      </c>
      <c r="N223" s="664">
        <v>84.180106113386984</v>
      </c>
    </row>
    <row r="224" spans="1:14" ht="14.4" customHeight="1" x14ac:dyDescent="0.3">
      <c r="A224" s="659" t="s">
        <v>559</v>
      </c>
      <c r="B224" s="660" t="s">
        <v>1608</v>
      </c>
      <c r="C224" s="661" t="s">
        <v>570</v>
      </c>
      <c r="D224" s="662" t="s">
        <v>1609</v>
      </c>
      <c r="E224" s="661" t="s">
        <v>582</v>
      </c>
      <c r="F224" s="662" t="s">
        <v>1613</v>
      </c>
      <c r="G224" s="661" t="s">
        <v>1229</v>
      </c>
      <c r="H224" s="661" t="s">
        <v>1347</v>
      </c>
      <c r="I224" s="661" t="s">
        <v>1348</v>
      </c>
      <c r="J224" s="661" t="s">
        <v>1349</v>
      </c>
      <c r="K224" s="661" t="s">
        <v>1350</v>
      </c>
      <c r="L224" s="663">
        <v>135.68999999999994</v>
      </c>
      <c r="M224" s="663">
        <v>1</v>
      </c>
      <c r="N224" s="664">
        <v>135.68999999999994</v>
      </c>
    </row>
    <row r="225" spans="1:14" ht="14.4" customHeight="1" x14ac:dyDescent="0.3">
      <c r="A225" s="659" t="s">
        <v>559</v>
      </c>
      <c r="B225" s="660" t="s">
        <v>1608</v>
      </c>
      <c r="C225" s="661" t="s">
        <v>570</v>
      </c>
      <c r="D225" s="662" t="s">
        <v>1609</v>
      </c>
      <c r="E225" s="661" t="s">
        <v>582</v>
      </c>
      <c r="F225" s="662" t="s">
        <v>1613</v>
      </c>
      <c r="G225" s="661" t="s">
        <v>1229</v>
      </c>
      <c r="H225" s="661" t="s">
        <v>1351</v>
      </c>
      <c r="I225" s="661" t="s">
        <v>1352</v>
      </c>
      <c r="J225" s="661" t="s">
        <v>1353</v>
      </c>
      <c r="K225" s="661" t="s">
        <v>1354</v>
      </c>
      <c r="L225" s="663">
        <v>0</v>
      </c>
      <c r="M225" s="663">
        <v>0</v>
      </c>
      <c r="N225" s="664">
        <v>0</v>
      </c>
    </row>
    <row r="226" spans="1:14" ht="14.4" customHeight="1" x14ac:dyDescent="0.3">
      <c r="A226" s="659" t="s">
        <v>559</v>
      </c>
      <c r="B226" s="660" t="s">
        <v>1608</v>
      </c>
      <c r="C226" s="661" t="s">
        <v>570</v>
      </c>
      <c r="D226" s="662" t="s">
        <v>1609</v>
      </c>
      <c r="E226" s="661" t="s">
        <v>582</v>
      </c>
      <c r="F226" s="662" t="s">
        <v>1613</v>
      </c>
      <c r="G226" s="661" t="s">
        <v>1229</v>
      </c>
      <c r="H226" s="661" t="s">
        <v>1355</v>
      </c>
      <c r="I226" s="661" t="s">
        <v>1356</v>
      </c>
      <c r="J226" s="661" t="s">
        <v>1353</v>
      </c>
      <c r="K226" s="661" t="s">
        <v>1357</v>
      </c>
      <c r="L226" s="663">
        <v>139.32999999999998</v>
      </c>
      <c r="M226" s="663">
        <v>1</v>
      </c>
      <c r="N226" s="664">
        <v>139.32999999999998</v>
      </c>
    </row>
    <row r="227" spans="1:14" ht="14.4" customHeight="1" x14ac:dyDescent="0.3">
      <c r="A227" s="659" t="s">
        <v>559</v>
      </c>
      <c r="B227" s="660" t="s">
        <v>1608</v>
      </c>
      <c r="C227" s="661" t="s">
        <v>570</v>
      </c>
      <c r="D227" s="662" t="s">
        <v>1609</v>
      </c>
      <c r="E227" s="661" t="s">
        <v>1358</v>
      </c>
      <c r="F227" s="662" t="s">
        <v>1614</v>
      </c>
      <c r="G227" s="661" t="s">
        <v>591</v>
      </c>
      <c r="H227" s="661" t="s">
        <v>1359</v>
      </c>
      <c r="I227" s="661" t="s">
        <v>1360</v>
      </c>
      <c r="J227" s="661" t="s">
        <v>1361</v>
      </c>
      <c r="K227" s="661" t="s">
        <v>1362</v>
      </c>
      <c r="L227" s="663">
        <v>1751.8181818181818</v>
      </c>
      <c r="M227" s="663">
        <v>2.2000000000000002</v>
      </c>
      <c r="N227" s="664">
        <v>3854</v>
      </c>
    </row>
    <row r="228" spans="1:14" ht="14.4" customHeight="1" x14ac:dyDescent="0.3">
      <c r="A228" s="659" t="s">
        <v>559</v>
      </c>
      <c r="B228" s="660" t="s">
        <v>1608</v>
      </c>
      <c r="C228" s="661" t="s">
        <v>570</v>
      </c>
      <c r="D228" s="662" t="s">
        <v>1609</v>
      </c>
      <c r="E228" s="661" t="s">
        <v>1358</v>
      </c>
      <c r="F228" s="662" t="s">
        <v>1614</v>
      </c>
      <c r="G228" s="661" t="s">
        <v>591</v>
      </c>
      <c r="H228" s="661" t="s">
        <v>1363</v>
      </c>
      <c r="I228" s="661" t="s">
        <v>1364</v>
      </c>
      <c r="J228" s="661" t="s">
        <v>1365</v>
      </c>
      <c r="K228" s="661" t="s">
        <v>1362</v>
      </c>
      <c r="L228" s="663">
        <v>1949.9999999999998</v>
      </c>
      <c r="M228" s="663">
        <v>0.60000000000000009</v>
      </c>
      <c r="N228" s="664">
        <v>1170</v>
      </c>
    </row>
    <row r="229" spans="1:14" ht="14.4" customHeight="1" x14ac:dyDescent="0.3">
      <c r="A229" s="659" t="s">
        <v>559</v>
      </c>
      <c r="B229" s="660" t="s">
        <v>1608</v>
      </c>
      <c r="C229" s="661" t="s">
        <v>570</v>
      </c>
      <c r="D229" s="662" t="s">
        <v>1609</v>
      </c>
      <c r="E229" s="661" t="s">
        <v>1358</v>
      </c>
      <c r="F229" s="662" t="s">
        <v>1614</v>
      </c>
      <c r="G229" s="661" t="s">
        <v>591</v>
      </c>
      <c r="H229" s="661" t="s">
        <v>1366</v>
      </c>
      <c r="I229" s="661" t="s">
        <v>237</v>
      </c>
      <c r="J229" s="661" t="s">
        <v>1367</v>
      </c>
      <c r="K229" s="661"/>
      <c r="L229" s="663">
        <v>252.9699739038991</v>
      </c>
      <c r="M229" s="663">
        <v>17</v>
      </c>
      <c r="N229" s="664">
        <v>4300.4895563662849</v>
      </c>
    </row>
    <row r="230" spans="1:14" ht="14.4" customHeight="1" x14ac:dyDescent="0.3">
      <c r="A230" s="659" t="s">
        <v>559</v>
      </c>
      <c r="B230" s="660" t="s">
        <v>1608</v>
      </c>
      <c r="C230" s="661" t="s">
        <v>570</v>
      </c>
      <c r="D230" s="662" t="s">
        <v>1609</v>
      </c>
      <c r="E230" s="661" t="s">
        <v>1358</v>
      </c>
      <c r="F230" s="662" t="s">
        <v>1614</v>
      </c>
      <c r="G230" s="661" t="s">
        <v>1229</v>
      </c>
      <c r="H230" s="661" t="s">
        <v>1368</v>
      </c>
      <c r="I230" s="661" t="s">
        <v>1368</v>
      </c>
      <c r="J230" s="661" t="s">
        <v>1369</v>
      </c>
      <c r="K230" s="661" t="s">
        <v>1370</v>
      </c>
      <c r="L230" s="663">
        <v>252.96991088583258</v>
      </c>
      <c r="M230" s="663">
        <v>49</v>
      </c>
      <c r="N230" s="664">
        <v>12395.525633405796</v>
      </c>
    </row>
    <row r="231" spans="1:14" ht="14.4" customHeight="1" x14ac:dyDescent="0.3">
      <c r="A231" s="659" t="s">
        <v>559</v>
      </c>
      <c r="B231" s="660" t="s">
        <v>1608</v>
      </c>
      <c r="C231" s="661" t="s">
        <v>570</v>
      </c>
      <c r="D231" s="662" t="s">
        <v>1609</v>
      </c>
      <c r="E231" s="661" t="s">
        <v>1358</v>
      </c>
      <c r="F231" s="662" t="s">
        <v>1614</v>
      </c>
      <c r="G231" s="661" t="s">
        <v>1229</v>
      </c>
      <c r="H231" s="661" t="s">
        <v>1371</v>
      </c>
      <c r="I231" s="661" t="s">
        <v>1372</v>
      </c>
      <c r="J231" s="661" t="s">
        <v>1373</v>
      </c>
      <c r="K231" s="661" t="s">
        <v>1374</v>
      </c>
      <c r="L231" s="663">
        <v>207.00000000000006</v>
      </c>
      <c r="M231" s="663">
        <v>15</v>
      </c>
      <c r="N231" s="664">
        <v>3105.0000000000009</v>
      </c>
    </row>
    <row r="232" spans="1:14" ht="14.4" customHeight="1" x14ac:dyDescent="0.3">
      <c r="A232" s="659" t="s">
        <v>559</v>
      </c>
      <c r="B232" s="660" t="s">
        <v>1608</v>
      </c>
      <c r="C232" s="661" t="s">
        <v>570</v>
      </c>
      <c r="D232" s="662" t="s">
        <v>1609</v>
      </c>
      <c r="E232" s="661" t="s">
        <v>1358</v>
      </c>
      <c r="F232" s="662" t="s">
        <v>1614</v>
      </c>
      <c r="G232" s="661" t="s">
        <v>1229</v>
      </c>
      <c r="H232" s="661" t="s">
        <v>1375</v>
      </c>
      <c r="I232" s="661" t="s">
        <v>1376</v>
      </c>
      <c r="J232" s="661" t="s">
        <v>1377</v>
      </c>
      <c r="K232" s="661" t="s">
        <v>1378</v>
      </c>
      <c r="L232" s="663">
        <v>198.26</v>
      </c>
      <c r="M232" s="663">
        <v>2</v>
      </c>
      <c r="N232" s="664">
        <v>396.52</v>
      </c>
    </row>
    <row r="233" spans="1:14" ht="14.4" customHeight="1" x14ac:dyDescent="0.3">
      <c r="A233" s="659" t="s">
        <v>559</v>
      </c>
      <c r="B233" s="660" t="s">
        <v>1608</v>
      </c>
      <c r="C233" s="661" t="s">
        <v>570</v>
      </c>
      <c r="D233" s="662" t="s">
        <v>1609</v>
      </c>
      <c r="E233" s="661" t="s">
        <v>1358</v>
      </c>
      <c r="F233" s="662" t="s">
        <v>1614</v>
      </c>
      <c r="G233" s="661" t="s">
        <v>1229</v>
      </c>
      <c r="H233" s="661" t="s">
        <v>1379</v>
      </c>
      <c r="I233" s="661" t="s">
        <v>1379</v>
      </c>
      <c r="J233" s="661" t="s">
        <v>1380</v>
      </c>
      <c r="K233" s="661" t="s">
        <v>1370</v>
      </c>
      <c r="L233" s="663">
        <v>424.98</v>
      </c>
      <c r="M233" s="663">
        <v>14</v>
      </c>
      <c r="N233" s="664">
        <v>5949.72</v>
      </c>
    </row>
    <row r="234" spans="1:14" ht="14.4" customHeight="1" x14ac:dyDescent="0.3">
      <c r="A234" s="659" t="s">
        <v>559</v>
      </c>
      <c r="B234" s="660" t="s">
        <v>1608</v>
      </c>
      <c r="C234" s="661" t="s">
        <v>570</v>
      </c>
      <c r="D234" s="662" t="s">
        <v>1609</v>
      </c>
      <c r="E234" s="661" t="s">
        <v>1358</v>
      </c>
      <c r="F234" s="662" t="s">
        <v>1614</v>
      </c>
      <c r="G234" s="661" t="s">
        <v>1229</v>
      </c>
      <c r="H234" s="661" t="s">
        <v>1381</v>
      </c>
      <c r="I234" s="661" t="s">
        <v>1381</v>
      </c>
      <c r="J234" s="661" t="s">
        <v>1382</v>
      </c>
      <c r="K234" s="661" t="s">
        <v>1370</v>
      </c>
      <c r="L234" s="663">
        <v>183.36999420148132</v>
      </c>
      <c r="M234" s="663">
        <v>103</v>
      </c>
      <c r="N234" s="664">
        <v>18887.109402752576</v>
      </c>
    </row>
    <row r="235" spans="1:14" ht="14.4" customHeight="1" x14ac:dyDescent="0.3">
      <c r="A235" s="659" t="s">
        <v>559</v>
      </c>
      <c r="B235" s="660" t="s">
        <v>1608</v>
      </c>
      <c r="C235" s="661" t="s">
        <v>570</v>
      </c>
      <c r="D235" s="662" t="s">
        <v>1609</v>
      </c>
      <c r="E235" s="661" t="s">
        <v>1358</v>
      </c>
      <c r="F235" s="662" t="s">
        <v>1614</v>
      </c>
      <c r="G235" s="661" t="s">
        <v>1229</v>
      </c>
      <c r="H235" s="661" t="s">
        <v>1383</v>
      </c>
      <c r="I235" s="661" t="s">
        <v>1383</v>
      </c>
      <c r="J235" s="661" t="s">
        <v>1369</v>
      </c>
      <c r="K235" s="661" t="s">
        <v>1384</v>
      </c>
      <c r="L235" s="663">
        <v>277.63988101704462</v>
      </c>
      <c r="M235" s="663">
        <v>170</v>
      </c>
      <c r="N235" s="664">
        <v>47198.779772897586</v>
      </c>
    </row>
    <row r="236" spans="1:14" ht="14.4" customHeight="1" x14ac:dyDescent="0.3">
      <c r="A236" s="659" t="s">
        <v>559</v>
      </c>
      <c r="B236" s="660" t="s">
        <v>1608</v>
      </c>
      <c r="C236" s="661" t="s">
        <v>570</v>
      </c>
      <c r="D236" s="662" t="s">
        <v>1609</v>
      </c>
      <c r="E236" s="661" t="s">
        <v>1385</v>
      </c>
      <c r="F236" s="662" t="s">
        <v>1615</v>
      </c>
      <c r="G236" s="661" t="s">
        <v>591</v>
      </c>
      <c r="H236" s="661" t="s">
        <v>1386</v>
      </c>
      <c r="I236" s="661" t="s">
        <v>1386</v>
      </c>
      <c r="J236" s="661" t="s">
        <v>1387</v>
      </c>
      <c r="K236" s="661" t="s">
        <v>1388</v>
      </c>
      <c r="L236" s="663">
        <v>72.839870518320012</v>
      </c>
      <c r="M236" s="663">
        <v>6.3000000000000007</v>
      </c>
      <c r="N236" s="664">
        <v>458.89118426541614</v>
      </c>
    </row>
    <row r="237" spans="1:14" ht="14.4" customHeight="1" x14ac:dyDescent="0.3">
      <c r="A237" s="659" t="s">
        <v>559</v>
      </c>
      <c r="B237" s="660" t="s">
        <v>1608</v>
      </c>
      <c r="C237" s="661" t="s">
        <v>570</v>
      </c>
      <c r="D237" s="662" t="s">
        <v>1609</v>
      </c>
      <c r="E237" s="661" t="s">
        <v>1385</v>
      </c>
      <c r="F237" s="662" t="s">
        <v>1615</v>
      </c>
      <c r="G237" s="661" t="s">
        <v>591</v>
      </c>
      <c r="H237" s="661" t="s">
        <v>1389</v>
      </c>
      <c r="I237" s="661" t="s">
        <v>1390</v>
      </c>
      <c r="J237" s="661" t="s">
        <v>1391</v>
      </c>
      <c r="K237" s="661" t="s">
        <v>1392</v>
      </c>
      <c r="L237" s="663">
        <v>40.71739626253769</v>
      </c>
      <c r="M237" s="663">
        <v>35</v>
      </c>
      <c r="N237" s="664">
        <v>1425.1088691888192</v>
      </c>
    </row>
    <row r="238" spans="1:14" ht="14.4" customHeight="1" x14ac:dyDescent="0.3">
      <c r="A238" s="659" t="s">
        <v>559</v>
      </c>
      <c r="B238" s="660" t="s">
        <v>1608</v>
      </c>
      <c r="C238" s="661" t="s">
        <v>570</v>
      </c>
      <c r="D238" s="662" t="s">
        <v>1609</v>
      </c>
      <c r="E238" s="661" t="s">
        <v>1385</v>
      </c>
      <c r="F238" s="662" t="s">
        <v>1615</v>
      </c>
      <c r="G238" s="661" t="s">
        <v>591</v>
      </c>
      <c r="H238" s="661" t="s">
        <v>1393</v>
      </c>
      <c r="I238" s="661" t="s">
        <v>1394</v>
      </c>
      <c r="J238" s="661" t="s">
        <v>1395</v>
      </c>
      <c r="K238" s="661" t="s">
        <v>628</v>
      </c>
      <c r="L238" s="663">
        <v>68.062606159206084</v>
      </c>
      <c r="M238" s="663">
        <v>11</v>
      </c>
      <c r="N238" s="664">
        <v>748.68866775126685</v>
      </c>
    </row>
    <row r="239" spans="1:14" ht="14.4" customHeight="1" x14ac:dyDescent="0.3">
      <c r="A239" s="659" t="s">
        <v>559</v>
      </c>
      <c r="B239" s="660" t="s">
        <v>1608</v>
      </c>
      <c r="C239" s="661" t="s">
        <v>570</v>
      </c>
      <c r="D239" s="662" t="s">
        <v>1609</v>
      </c>
      <c r="E239" s="661" t="s">
        <v>1385</v>
      </c>
      <c r="F239" s="662" t="s">
        <v>1615</v>
      </c>
      <c r="G239" s="661" t="s">
        <v>591</v>
      </c>
      <c r="H239" s="661" t="s">
        <v>1396</v>
      </c>
      <c r="I239" s="661" t="s">
        <v>1397</v>
      </c>
      <c r="J239" s="661" t="s">
        <v>1398</v>
      </c>
      <c r="K239" s="661" t="s">
        <v>1399</v>
      </c>
      <c r="L239" s="663">
        <v>26.836383148614075</v>
      </c>
      <c r="M239" s="663">
        <v>11</v>
      </c>
      <c r="N239" s="664">
        <v>295.20021463475484</v>
      </c>
    </row>
    <row r="240" spans="1:14" ht="14.4" customHeight="1" x14ac:dyDescent="0.3">
      <c r="A240" s="659" t="s">
        <v>559</v>
      </c>
      <c r="B240" s="660" t="s">
        <v>1608</v>
      </c>
      <c r="C240" s="661" t="s">
        <v>570</v>
      </c>
      <c r="D240" s="662" t="s">
        <v>1609</v>
      </c>
      <c r="E240" s="661" t="s">
        <v>1385</v>
      </c>
      <c r="F240" s="662" t="s">
        <v>1615</v>
      </c>
      <c r="G240" s="661" t="s">
        <v>591</v>
      </c>
      <c r="H240" s="661" t="s">
        <v>1400</v>
      </c>
      <c r="I240" s="661" t="s">
        <v>1401</v>
      </c>
      <c r="J240" s="661" t="s">
        <v>1402</v>
      </c>
      <c r="K240" s="661" t="s">
        <v>1403</v>
      </c>
      <c r="L240" s="663">
        <v>132.97432439069473</v>
      </c>
      <c r="M240" s="663">
        <v>200</v>
      </c>
      <c r="N240" s="664">
        <v>26594.864878138949</v>
      </c>
    </row>
    <row r="241" spans="1:14" ht="14.4" customHeight="1" x14ac:dyDescent="0.3">
      <c r="A241" s="659" t="s">
        <v>559</v>
      </c>
      <c r="B241" s="660" t="s">
        <v>1608</v>
      </c>
      <c r="C241" s="661" t="s">
        <v>570</v>
      </c>
      <c r="D241" s="662" t="s">
        <v>1609</v>
      </c>
      <c r="E241" s="661" t="s">
        <v>1385</v>
      </c>
      <c r="F241" s="662" t="s">
        <v>1615</v>
      </c>
      <c r="G241" s="661" t="s">
        <v>591</v>
      </c>
      <c r="H241" s="661" t="s">
        <v>1404</v>
      </c>
      <c r="I241" s="661" t="s">
        <v>1405</v>
      </c>
      <c r="J241" s="661" t="s">
        <v>1406</v>
      </c>
      <c r="K241" s="661" t="s">
        <v>1407</v>
      </c>
      <c r="L241" s="663">
        <v>428.73123323751207</v>
      </c>
      <c r="M241" s="663">
        <v>7.9999999999999973</v>
      </c>
      <c r="N241" s="664">
        <v>3429.8498659000952</v>
      </c>
    </row>
    <row r="242" spans="1:14" ht="14.4" customHeight="1" x14ac:dyDescent="0.3">
      <c r="A242" s="659" t="s">
        <v>559</v>
      </c>
      <c r="B242" s="660" t="s">
        <v>1608</v>
      </c>
      <c r="C242" s="661" t="s">
        <v>570</v>
      </c>
      <c r="D242" s="662" t="s">
        <v>1609</v>
      </c>
      <c r="E242" s="661" t="s">
        <v>1385</v>
      </c>
      <c r="F242" s="662" t="s">
        <v>1615</v>
      </c>
      <c r="G242" s="661" t="s">
        <v>591</v>
      </c>
      <c r="H242" s="661" t="s">
        <v>1408</v>
      </c>
      <c r="I242" s="661" t="s">
        <v>1409</v>
      </c>
      <c r="J242" s="661" t="s">
        <v>1410</v>
      </c>
      <c r="K242" s="661" t="s">
        <v>1411</v>
      </c>
      <c r="L242" s="663">
        <v>1110.0114087775985</v>
      </c>
      <c r="M242" s="663">
        <v>8.5863000000000014</v>
      </c>
      <c r="N242" s="664">
        <v>9530.8909591870961</v>
      </c>
    </row>
    <row r="243" spans="1:14" ht="14.4" customHeight="1" x14ac:dyDescent="0.3">
      <c r="A243" s="659" t="s">
        <v>559</v>
      </c>
      <c r="B243" s="660" t="s">
        <v>1608</v>
      </c>
      <c r="C243" s="661" t="s">
        <v>570</v>
      </c>
      <c r="D243" s="662" t="s">
        <v>1609</v>
      </c>
      <c r="E243" s="661" t="s">
        <v>1385</v>
      </c>
      <c r="F243" s="662" t="s">
        <v>1615</v>
      </c>
      <c r="G243" s="661" t="s">
        <v>591</v>
      </c>
      <c r="H243" s="661" t="s">
        <v>1412</v>
      </c>
      <c r="I243" s="661" t="s">
        <v>1413</v>
      </c>
      <c r="J243" s="661" t="s">
        <v>1414</v>
      </c>
      <c r="K243" s="661" t="s">
        <v>1415</v>
      </c>
      <c r="L243" s="663">
        <v>641.99012344894402</v>
      </c>
      <c r="M243" s="663">
        <v>5.6999999999999993</v>
      </c>
      <c r="N243" s="664">
        <v>3659.3437036589803</v>
      </c>
    </row>
    <row r="244" spans="1:14" ht="14.4" customHeight="1" x14ac:dyDescent="0.3">
      <c r="A244" s="659" t="s">
        <v>559</v>
      </c>
      <c r="B244" s="660" t="s">
        <v>1608</v>
      </c>
      <c r="C244" s="661" t="s">
        <v>570</v>
      </c>
      <c r="D244" s="662" t="s">
        <v>1609</v>
      </c>
      <c r="E244" s="661" t="s">
        <v>1385</v>
      </c>
      <c r="F244" s="662" t="s">
        <v>1615</v>
      </c>
      <c r="G244" s="661" t="s">
        <v>591</v>
      </c>
      <c r="H244" s="661" t="s">
        <v>1416</v>
      </c>
      <c r="I244" s="661" t="s">
        <v>1417</v>
      </c>
      <c r="J244" s="661" t="s">
        <v>1418</v>
      </c>
      <c r="K244" s="661" t="s">
        <v>1419</v>
      </c>
      <c r="L244" s="663">
        <v>91.758285514999571</v>
      </c>
      <c r="M244" s="663">
        <v>230.19999999999996</v>
      </c>
      <c r="N244" s="664">
        <v>21122.757325552899</v>
      </c>
    </row>
    <row r="245" spans="1:14" ht="14.4" customHeight="1" x14ac:dyDescent="0.3">
      <c r="A245" s="659" t="s">
        <v>559</v>
      </c>
      <c r="B245" s="660" t="s">
        <v>1608</v>
      </c>
      <c r="C245" s="661" t="s">
        <v>570</v>
      </c>
      <c r="D245" s="662" t="s">
        <v>1609</v>
      </c>
      <c r="E245" s="661" t="s">
        <v>1385</v>
      </c>
      <c r="F245" s="662" t="s">
        <v>1615</v>
      </c>
      <c r="G245" s="661" t="s">
        <v>591</v>
      </c>
      <c r="H245" s="661" t="s">
        <v>1420</v>
      </c>
      <c r="I245" s="661" t="s">
        <v>1421</v>
      </c>
      <c r="J245" s="661" t="s">
        <v>1422</v>
      </c>
      <c r="K245" s="661" t="s">
        <v>1423</v>
      </c>
      <c r="L245" s="663">
        <v>2899.2107239526363</v>
      </c>
      <c r="M245" s="663">
        <v>11.6</v>
      </c>
      <c r="N245" s="664">
        <v>33630.844397850582</v>
      </c>
    </row>
    <row r="246" spans="1:14" ht="14.4" customHeight="1" x14ac:dyDescent="0.3">
      <c r="A246" s="659" t="s">
        <v>559</v>
      </c>
      <c r="B246" s="660" t="s">
        <v>1608</v>
      </c>
      <c r="C246" s="661" t="s">
        <v>570</v>
      </c>
      <c r="D246" s="662" t="s">
        <v>1609</v>
      </c>
      <c r="E246" s="661" t="s">
        <v>1385</v>
      </c>
      <c r="F246" s="662" t="s">
        <v>1615</v>
      </c>
      <c r="G246" s="661" t="s">
        <v>591</v>
      </c>
      <c r="H246" s="661" t="s">
        <v>1424</v>
      </c>
      <c r="I246" s="661" t="s">
        <v>1425</v>
      </c>
      <c r="J246" s="661" t="s">
        <v>1426</v>
      </c>
      <c r="K246" s="661" t="s">
        <v>1427</v>
      </c>
      <c r="L246" s="663">
        <v>86.74</v>
      </c>
      <c r="M246" s="663">
        <v>2</v>
      </c>
      <c r="N246" s="664">
        <v>173.48</v>
      </c>
    </row>
    <row r="247" spans="1:14" ht="14.4" customHeight="1" x14ac:dyDescent="0.3">
      <c r="A247" s="659" t="s">
        <v>559</v>
      </c>
      <c r="B247" s="660" t="s">
        <v>1608</v>
      </c>
      <c r="C247" s="661" t="s">
        <v>570</v>
      </c>
      <c r="D247" s="662" t="s">
        <v>1609</v>
      </c>
      <c r="E247" s="661" t="s">
        <v>1385</v>
      </c>
      <c r="F247" s="662" t="s">
        <v>1615</v>
      </c>
      <c r="G247" s="661" t="s">
        <v>591</v>
      </c>
      <c r="H247" s="661" t="s">
        <v>1428</v>
      </c>
      <c r="I247" s="661" t="s">
        <v>1429</v>
      </c>
      <c r="J247" s="661" t="s">
        <v>1430</v>
      </c>
      <c r="K247" s="661" t="s">
        <v>1173</v>
      </c>
      <c r="L247" s="663">
        <v>76.894999999999996</v>
      </c>
      <c r="M247" s="663">
        <v>6</v>
      </c>
      <c r="N247" s="664">
        <v>461.37</v>
      </c>
    </row>
    <row r="248" spans="1:14" ht="14.4" customHeight="1" x14ac:dyDescent="0.3">
      <c r="A248" s="659" t="s">
        <v>559</v>
      </c>
      <c r="B248" s="660" t="s">
        <v>1608</v>
      </c>
      <c r="C248" s="661" t="s">
        <v>570</v>
      </c>
      <c r="D248" s="662" t="s">
        <v>1609</v>
      </c>
      <c r="E248" s="661" t="s">
        <v>1385</v>
      </c>
      <c r="F248" s="662" t="s">
        <v>1615</v>
      </c>
      <c r="G248" s="661" t="s">
        <v>591</v>
      </c>
      <c r="H248" s="661" t="s">
        <v>1431</v>
      </c>
      <c r="I248" s="661" t="s">
        <v>1431</v>
      </c>
      <c r="J248" s="661" t="s">
        <v>1432</v>
      </c>
      <c r="K248" s="661" t="s">
        <v>1433</v>
      </c>
      <c r="L248" s="663">
        <v>814.63</v>
      </c>
      <c r="M248" s="663">
        <v>5.6999999999999993</v>
      </c>
      <c r="N248" s="664">
        <v>4643.3909999999996</v>
      </c>
    </row>
    <row r="249" spans="1:14" ht="14.4" customHeight="1" x14ac:dyDescent="0.3">
      <c r="A249" s="659" t="s">
        <v>559</v>
      </c>
      <c r="B249" s="660" t="s">
        <v>1608</v>
      </c>
      <c r="C249" s="661" t="s">
        <v>570</v>
      </c>
      <c r="D249" s="662" t="s">
        <v>1609</v>
      </c>
      <c r="E249" s="661" t="s">
        <v>1385</v>
      </c>
      <c r="F249" s="662" t="s">
        <v>1615</v>
      </c>
      <c r="G249" s="661" t="s">
        <v>591</v>
      </c>
      <c r="H249" s="661" t="s">
        <v>1434</v>
      </c>
      <c r="I249" s="661" t="s">
        <v>1435</v>
      </c>
      <c r="J249" s="661" t="s">
        <v>1436</v>
      </c>
      <c r="K249" s="661" t="s">
        <v>1437</v>
      </c>
      <c r="L249" s="663">
        <v>1440.9498968044877</v>
      </c>
      <c r="M249" s="663">
        <v>0.7</v>
      </c>
      <c r="N249" s="664">
        <v>1008.6649277631413</v>
      </c>
    </row>
    <row r="250" spans="1:14" ht="14.4" customHeight="1" x14ac:dyDescent="0.3">
      <c r="A250" s="659" t="s">
        <v>559</v>
      </c>
      <c r="B250" s="660" t="s">
        <v>1608</v>
      </c>
      <c r="C250" s="661" t="s">
        <v>570</v>
      </c>
      <c r="D250" s="662" t="s">
        <v>1609</v>
      </c>
      <c r="E250" s="661" t="s">
        <v>1385</v>
      </c>
      <c r="F250" s="662" t="s">
        <v>1615</v>
      </c>
      <c r="G250" s="661" t="s">
        <v>591</v>
      </c>
      <c r="H250" s="661" t="s">
        <v>1438</v>
      </c>
      <c r="I250" s="661" t="s">
        <v>1439</v>
      </c>
      <c r="J250" s="661" t="s">
        <v>1391</v>
      </c>
      <c r="K250" s="661" t="s">
        <v>1440</v>
      </c>
      <c r="L250" s="663">
        <v>48.42</v>
      </c>
      <c r="M250" s="663">
        <v>2</v>
      </c>
      <c r="N250" s="664">
        <v>96.84</v>
      </c>
    </row>
    <row r="251" spans="1:14" ht="14.4" customHeight="1" x14ac:dyDescent="0.3">
      <c r="A251" s="659" t="s">
        <v>559</v>
      </c>
      <c r="B251" s="660" t="s">
        <v>1608</v>
      </c>
      <c r="C251" s="661" t="s">
        <v>570</v>
      </c>
      <c r="D251" s="662" t="s">
        <v>1609</v>
      </c>
      <c r="E251" s="661" t="s">
        <v>1385</v>
      </c>
      <c r="F251" s="662" t="s">
        <v>1615</v>
      </c>
      <c r="G251" s="661" t="s">
        <v>591</v>
      </c>
      <c r="H251" s="661" t="s">
        <v>1441</v>
      </c>
      <c r="I251" s="661" t="s">
        <v>1442</v>
      </c>
      <c r="J251" s="661" t="s">
        <v>1443</v>
      </c>
      <c r="K251" s="661" t="s">
        <v>1444</v>
      </c>
      <c r="L251" s="663">
        <v>52.60988095164263</v>
      </c>
      <c r="M251" s="663">
        <v>1</v>
      </c>
      <c r="N251" s="664">
        <v>52.60988095164263</v>
      </c>
    </row>
    <row r="252" spans="1:14" ht="14.4" customHeight="1" x14ac:dyDescent="0.3">
      <c r="A252" s="659" t="s">
        <v>559</v>
      </c>
      <c r="B252" s="660" t="s">
        <v>1608</v>
      </c>
      <c r="C252" s="661" t="s">
        <v>570</v>
      </c>
      <c r="D252" s="662" t="s">
        <v>1609</v>
      </c>
      <c r="E252" s="661" t="s">
        <v>1385</v>
      </c>
      <c r="F252" s="662" t="s">
        <v>1615</v>
      </c>
      <c r="G252" s="661" t="s">
        <v>591</v>
      </c>
      <c r="H252" s="661" t="s">
        <v>1445</v>
      </c>
      <c r="I252" s="661" t="s">
        <v>1446</v>
      </c>
      <c r="J252" s="661" t="s">
        <v>1447</v>
      </c>
      <c r="K252" s="661" t="s">
        <v>1448</v>
      </c>
      <c r="L252" s="663">
        <v>82.830112275920428</v>
      </c>
      <c r="M252" s="663">
        <v>30</v>
      </c>
      <c r="N252" s="664">
        <v>2484.903368277613</v>
      </c>
    </row>
    <row r="253" spans="1:14" ht="14.4" customHeight="1" x14ac:dyDescent="0.3">
      <c r="A253" s="659" t="s">
        <v>559</v>
      </c>
      <c r="B253" s="660" t="s">
        <v>1608</v>
      </c>
      <c r="C253" s="661" t="s">
        <v>570</v>
      </c>
      <c r="D253" s="662" t="s">
        <v>1609</v>
      </c>
      <c r="E253" s="661" t="s">
        <v>1385</v>
      </c>
      <c r="F253" s="662" t="s">
        <v>1615</v>
      </c>
      <c r="G253" s="661" t="s">
        <v>591</v>
      </c>
      <c r="H253" s="661" t="s">
        <v>1449</v>
      </c>
      <c r="I253" s="661" t="s">
        <v>1449</v>
      </c>
      <c r="J253" s="661" t="s">
        <v>1450</v>
      </c>
      <c r="K253" s="661" t="s">
        <v>1451</v>
      </c>
      <c r="L253" s="663">
        <v>920</v>
      </c>
      <c r="M253" s="663">
        <v>1.5</v>
      </c>
      <c r="N253" s="664">
        <v>1380</v>
      </c>
    </row>
    <row r="254" spans="1:14" ht="14.4" customHeight="1" x14ac:dyDescent="0.3">
      <c r="A254" s="659" t="s">
        <v>559</v>
      </c>
      <c r="B254" s="660" t="s">
        <v>1608</v>
      </c>
      <c r="C254" s="661" t="s">
        <v>570</v>
      </c>
      <c r="D254" s="662" t="s">
        <v>1609</v>
      </c>
      <c r="E254" s="661" t="s">
        <v>1385</v>
      </c>
      <c r="F254" s="662" t="s">
        <v>1615</v>
      </c>
      <c r="G254" s="661" t="s">
        <v>591</v>
      </c>
      <c r="H254" s="661" t="s">
        <v>1452</v>
      </c>
      <c r="I254" s="661" t="s">
        <v>1452</v>
      </c>
      <c r="J254" s="661" t="s">
        <v>1453</v>
      </c>
      <c r="K254" s="661" t="s">
        <v>1454</v>
      </c>
      <c r="L254" s="663">
        <v>1167.2500000000002</v>
      </c>
      <c r="M254" s="663">
        <v>6.6</v>
      </c>
      <c r="N254" s="664">
        <v>7703.85</v>
      </c>
    </row>
    <row r="255" spans="1:14" ht="14.4" customHeight="1" x14ac:dyDescent="0.3">
      <c r="A255" s="659" t="s">
        <v>559</v>
      </c>
      <c r="B255" s="660" t="s">
        <v>1608</v>
      </c>
      <c r="C255" s="661" t="s">
        <v>570</v>
      </c>
      <c r="D255" s="662" t="s">
        <v>1609</v>
      </c>
      <c r="E255" s="661" t="s">
        <v>1385</v>
      </c>
      <c r="F255" s="662" t="s">
        <v>1615</v>
      </c>
      <c r="G255" s="661" t="s">
        <v>591</v>
      </c>
      <c r="H255" s="661" t="s">
        <v>1455</v>
      </c>
      <c r="I255" s="661" t="s">
        <v>1455</v>
      </c>
      <c r="J255" s="661" t="s">
        <v>1456</v>
      </c>
      <c r="K255" s="661" t="s">
        <v>1457</v>
      </c>
      <c r="L255" s="663">
        <v>168.2021040243597</v>
      </c>
      <c r="M255" s="663">
        <v>24.000000000000004</v>
      </c>
      <c r="N255" s="664">
        <v>4036.8504965846332</v>
      </c>
    </row>
    <row r="256" spans="1:14" ht="14.4" customHeight="1" x14ac:dyDescent="0.3">
      <c r="A256" s="659" t="s">
        <v>559</v>
      </c>
      <c r="B256" s="660" t="s">
        <v>1608</v>
      </c>
      <c r="C256" s="661" t="s">
        <v>570</v>
      </c>
      <c r="D256" s="662" t="s">
        <v>1609</v>
      </c>
      <c r="E256" s="661" t="s">
        <v>1385</v>
      </c>
      <c r="F256" s="662" t="s">
        <v>1615</v>
      </c>
      <c r="G256" s="661" t="s">
        <v>1229</v>
      </c>
      <c r="H256" s="661" t="s">
        <v>1458</v>
      </c>
      <c r="I256" s="661" t="s">
        <v>1459</v>
      </c>
      <c r="J256" s="661" t="s">
        <v>1460</v>
      </c>
      <c r="K256" s="661" t="s">
        <v>1461</v>
      </c>
      <c r="L256" s="663">
        <v>88.59985969219143</v>
      </c>
      <c r="M256" s="663">
        <v>413</v>
      </c>
      <c r="N256" s="664">
        <v>36591.742052875059</v>
      </c>
    </row>
    <row r="257" spans="1:14" ht="14.4" customHeight="1" x14ac:dyDescent="0.3">
      <c r="A257" s="659" t="s">
        <v>559</v>
      </c>
      <c r="B257" s="660" t="s">
        <v>1608</v>
      </c>
      <c r="C257" s="661" t="s">
        <v>570</v>
      </c>
      <c r="D257" s="662" t="s">
        <v>1609</v>
      </c>
      <c r="E257" s="661" t="s">
        <v>1385</v>
      </c>
      <c r="F257" s="662" t="s">
        <v>1615</v>
      </c>
      <c r="G257" s="661" t="s">
        <v>1229</v>
      </c>
      <c r="H257" s="661" t="s">
        <v>1462</v>
      </c>
      <c r="I257" s="661" t="s">
        <v>1463</v>
      </c>
      <c r="J257" s="661" t="s">
        <v>1464</v>
      </c>
      <c r="K257" s="661" t="s">
        <v>1465</v>
      </c>
      <c r="L257" s="663">
        <v>136.8072564969514</v>
      </c>
      <c r="M257" s="663">
        <v>22</v>
      </c>
      <c r="N257" s="664">
        <v>3009.7596429329305</v>
      </c>
    </row>
    <row r="258" spans="1:14" ht="14.4" customHeight="1" x14ac:dyDescent="0.3">
      <c r="A258" s="659" t="s">
        <v>559</v>
      </c>
      <c r="B258" s="660" t="s">
        <v>1608</v>
      </c>
      <c r="C258" s="661" t="s">
        <v>570</v>
      </c>
      <c r="D258" s="662" t="s">
        <v>1609</v>
      </c>
      <c r="E258" s="661" t="s">
        <v>1385</v>
      </c>
      <c r="F258" s="662" t="s">
        <v>1615</v>
      </c>
      <c r="G258" s="661" t="s">
        <v>1229</v>
      </c>
      <c r="H258" s="661" t="s">
        <v>1466</v>
      </c>
      <c r="I258" s="661" t="s">
        <v>1467</v>
      </c>
      <c r="J258" s="661" t="s">
        <v>1468</v>
      </c>
      <c r="K258" s="661" t="s">
        <v>1469</v>
      </c>
      <c r="L258" s="663">
        <v>55.550064509352026</v>
      </c>
      <c r="M258" s="663">
        <v>2</v>
      </c>
      <c r="N258" s="664">
        <v>111.10012901870405</v>
      </c>
    </row>
    <row r="259" spans="1:14" ht="14.4" customHeight="1" x14ac:dyDescent="0.3">
      <c r="A259" s="659" t="s">
        <v>559</v>
      </c>
      <c r="B259" s="660" t="s">
        <v>1608</v>
      </c>
      <c r="C259" s="661" t="s">
        <v>570</v>
      </c>
      <c r="D259" s="662" t="s">
        <v>1609</v>
      </c>
      <c r="E259" s="661" t="s">
        <v>1385</v>
      </c>
      <c r="F259" s="662" t="s">
        <v>1615</v>
      </c>
      <c r="G259" s="661" t="s">
        <v>1229</v>
      </c>
      <c r="H259" s="661" t="s">
        <v>1470</v>
      </c>
      <c r="I259" s="661" t="s">
        <v>1471</v>
      </c>
      <c r="J259" s="661" t="s">
        <v>1472</v>
      </c>
      <c r="K259" s="661" t="s">
        <v>1473</v>
      </c>
      <c r="L259" s="663">
        <v>75.22</v>
      </c>
      <c r="M259" s="663">
        <v>21</v>
      </c>
      <c r="N259" s="664">
        <v>1579.62</v>
      </c>
    </row>
    <row r="260" spans="1:14" ht="14.4" customHeight="1" x14ac:dyDescent="0.3">
      <c r="A260" s="659" t="s">
        <v>559</v>
      </c>
      <c r="B260" s="660" t="s">
        <v>1608</v>
      </c>
      <c r="C260" s="661" t="s">
        <v>570</v>
      </c>
      <c r="D260" s="662" t="s">
        <v>1609</v>
      </c>
      <c r="E260" s="661" t="s">
        <v>1385</v>
      </c>
      <c r="F260" s="662" t="s">
        <v>1615</v>
      </c>
      <c r="G260" s="661" t="s">
        <v>1229</v>
      </c>
      <c r="H260" s="661" t="s">
        <v>1474</v>
      </c>
      <c r="I260" s="661" t="s">
        <v>1475</v>
      </c>
      <c r="J260" s="661" t="s">
        <v>1476</v>
      </c>
      <c r="K260" s="661" t="s">
        <v>1477</v>
      </c>
      <c r="L260" s="663">
        <v>104.33773599470227</v>
      </c>
      <c r="M260" s="663">
        <v>47</v>
      </c>
      <c r="N260" s="664">
        <v>4903.8735917510066</v>
      </c>
    </row>
    <row r="261" spans="1:14" ht="14.4" customHeight="1" x14ac:dyDescent="0.3">
      <c r="A261" s="659" t="s">
        <v>559</v>
      </c>
      <c r="B261" s="660" t="s">
        <v>1608</v>
      </c>
      <c r="C261" s="661" t="s">
        <v>570</v>
      </c>
      <c r="D261" s="662" t="s">
        <v>1609</v>
      </c>
      <c r="E261" s="661" t="s">
        <v>1385</v>
      </c>
      <c r="F261" s="662" t="s">
        <v>1615</v>
      </c>
      <c r="G261" s="661" t="s">
        <v>1229</v>
      </c>
      <c r="H261" s="661" t="s">
        <v>1478</v>
      </c>
      <c r="I261" s="661" t="s">
        <v>1479</v>
      </c>
      <c r="J261" s="661" t="s">
        <v>1460</v>
      </c>
      <c r="K261" s="661" t="s">
        <v>1480</v>
      </c>
      <c r="L261" s="663">
        <v>74.000000152011339</v>
      </c>
      <c r="M261" s="663">
        <v>39</v>
      </c>
      <c r="N261" s="664">
        <v>2886.0000059284421</v>
      </c>
    </row>
    <row r="262" spans="1:14" ht="14.4" customHeight="1" x14ac:dyDescent="0.3">
      <c r="A262" s="659" t="s">
        <v>559</v>
      </c>
      <c r="B262" s="660" t="s">
        <v>1608</v>
      </c>
      <c r="C262" s="661" t="s">
        <v>570</v>
      </c>
      <c r="D262" s="662" t="s">
        <v>1609</v>
      </c>
      <c r="E262" s="661" t="s">
        <v>1481</v>
      </c>
      <c r="F262" s="662" t="s">
        <v>1616</v>
      </c>
      <c r="G262" s="661" t="s">
        <v>591</v>
      </c>
      <c r="H262" s="661" t="s">
        <v>1482</v>
      </c>
      <c r="I262" s="661" t="s">
        <v>1483</v>
      </c>
      <c r="J262" s="661" t="s">
        <v>1484</v>
      </c>
      <c r="K262" s="661" t="s">
        <v>1485</v>
      </c>
      <c r="L262" s="663">
        <v>93.18</v>
      </c>
      <c r="M262" s="663">
        <v>1</v>
      </c>
      <c r="N262" s="664">
        <v>93.18</v>
      </c>
    </row>
    <row r="263" spans="1:14" ht="14.4" customHeight="1" x14ac:dyDescent="0.3">
      <c r="A263" s="659" t="s">
        <v>559</v>
      </c>
      <c r="B263" s="660" t="s">
        <v>1608</v>
      </c>
      <c r="C263" s="661" t="s">
        <v>570</v>
      </c>
      <c r="D263" s="662" t="s">
        <v>1609</v>
      </c>
      <c r="E263" s="661" t="s">
        <v>1481</v>
      </c>
      <c r="F263" s="662" t="s">
        <v>1616</v>
      </c>
      <c r="G263" s="661" t="s">
        <v>1229</v>
      </c>
      <c r="H263" s="661" t="s">
        <v>1486</v>
      </c>
      <c r="I263" s="661" t="s">
        <v>1487</v>
      </c>
      <c r="J263" s="661" t="s">
        <v>1488</v>
      </c>
      <c r="K263" s="661"/>
      <c r="L263" s="663">
        <v>31.589976476508536</v>
      </c>
      <c r="M263" s="663">
        <v>167</v>
      </c>
      <c r="N263" s="664">
        <v>5275.5260715769255</v>
      </c>
    </row>
    <row r="264" spans="1:14" ht="14.4" customHeight="1" x14ac:dyDescent="0.3">
      <c r="A264" s="659" t="s">
        <v>559</v>
      </c>
      <c r="B264" s="660" t="s">
        <v>1608</v>
      </c>
      <c r="C264" s="661" t="s">
        <v>570</v>
      </c>
      <c r="D264" s="662" t="s">
        <v>1609</v>
      </c>
      <c r="E264" s="661" t="s">
        <v>1481</v>
      </c>
      <c r="F264" s="662" t="s">
        <v>1616</v>
      </c>
      <c r="G264" s="661" t="s">
        <v>1229</v>
      </c>
      <c r="H264" s="661" t="s">
        <v>1489</v>
      </c>
      <c r="I264" s="661" t="s">
        <v>1490</v>
      </c>
      <c r="J264" s="661" t="s">
        <v>1491</v>
      </c>
      <c r="K264" s="661" t="s">
        <v>1492</v>
      </c>
      <c r="L264" s="663">
        <v>1834.9100000000003</v>
      </c>
      <c r="M264" s="663">
        <v>1</v>
      </c>
      <c r="N264" s="664">
        <v>1834.9100000000003</v>
      </c>
    </row>
    <row r="265" spans="1:14" ht="14.4" customHeight="1" x14ac:dyDescent="0.3">
      <c r="A265" s="659" t="s">
        <v>559</v>
      </c>
      <c r="B265" s="660" t="s">
        <v>1608</v>
      </c>
      <c r="C265" s="661" t="s">
        <v>570</v>
      </c>
      <c r="D265" s="662" t="s">
        <v>1609</v>
      </c>
      <c r="E265" s="661" t="s">
        <v>1481</v>
      </c>
      <c r="F265" s="662" t="s">
        <v>1616</v>
      </c>
      <c r="G265" s="661" t="s">
        <v>1229</v>
      </c>
      <c r="H265" s="661" t="s">
        <v>1493</v>
      </c>
      <c r="I265" s="661" t="s">
        <v>1494</v>
      </c>
      <c r="J265" s="661" t="s">
        <v>1491</v>
      </c>
      <c r="K265" s="661" t="s">
        <v>1495</v>
      </c>
      <c r="L265" s="663">
        <v>457.78</v>
      </c>
      <c r="M265" s="663">
        <v>1</v>
      </c>
      <c r="N265" s="664">
        <v>457.78</v>
      </c>
    </row>
    <row r="266" spans="1:14" ht="14.4" customHeight="1" x14ac:dyDescent="0.3">
      <c r="A266" s="659" t="s">
        <v>559</v>
      </c>
      <c r="B266" s="660" t="s">
        <v>1608</v>
      </c>
      <c r="C266" s="661" t="s">
        <v>570</v>
      </c>
      <c r="D266" s="662" t="s">
        <v>1609</v>
      </c>
      <c r="E266" s="661" t="s">
        <v>1496</v>
      </c>
      <c r="F266" s="662" t="s">
        <v>1617</v>
      </c>
      <c r="G266" s="661"/>
      <c r="H266" s="661"/>
      <c r="I266" s="661" t="s">
        <v>1497</v>
      </c>
      <c r="J266" s="661" t="s">
        <v>1498</v>
      </c>
      <c r="K266" s="661"/>
      <c r="L266" s="663">
        <v>6817.2</v>
      </c>
      <c r="M266" s="663">
        <v>5</v>
      </c>
      <c r="N266" s="664">
        <v>34086</v>
      </c>
    </row>
    <row r="267" spans="1:14" ht="14.4" customHeight="1" x14ac:dyDescent="0.3">
      <c r="A267" s="659" t="s">
        <v>559</v>
      </c>
      <c r="B267" s="660" t="s">
        <v>1608</v>
      </c>
      <c r="C267" s="661" t="s">
        <v>570</v>
      </c>
      <c r="D267" s="662" t="s">
        <v>1609</v>
      </c>
      <c r="E267" s="661" t="s">
        <v>1499</v>
      </c>
      <c r="F267" s="662" t="s">
        <v>1618</v>
      </c>
      <c r="G267" s="661"/>
      <c r="H267" s="661"/>
      <c r="I267" s="661" t="s">
        <v>1500</v>
      </c>
      <c r="J267" s="661" t="s">
        <v>1501</v>
      </c>
      <c r="K267" s="661"/>
      <c r="L267" s="663">
        <v>4445.99</v>
      </c>
      <c r="M267" s="663">
        <v>3</v>
      </c>
      <c r="N267" s="664">
        <v>13337.97</v>
      </c>
    </row>
    <row r="268" spans="1:14" ht="14.4" customHeight="1" x14ac:dyDescent="0.3">
      <c r="A268" s="659" t="s">
        <v>559</v>
      </c>
      <c r="B268" s="660" t="s">
        <v>1608</v>
      </c>
      <c r="C268" s="661" t="s">
        <v>573</v>
      </c>
      <c r="D268" s="662" t="s">
        <v>1610</v>
      </c>
      <c r="E268" s="661" t="s">
        <v>582</v>
      </c>
      <c r="F268" s="662" t="s">
        <v>1613</v>
      </c>
      <c r="G268" s="661" t="s">
        <v>591</v>
      </c>
      <c r="H268" s="661" t="s">
        <v>592</v>
      </c>
      <c r="I268" s="661" t="s">
        <v>592</v>
      </c>
      <c r="J268" s="661" t="s">
        <v>593</v>
      </c>
      <c r="K268" s="661" t="s">
        <v>594</v>
      </c>
      <c r="L268" s="663">
        <v>192.04999999999998</v>
      </c>
      <c r="M268" s="663">
        <v>4</v>
      </c>
      <c r="N268" s="664">
        <v>768.19999999999993</v>
      </c>
    </row>
    <row r="269" spans="1:14" ht="14.4" customHeight="1" x14ac:dyDescent="0.3">
      <c r="A269" s="659" t="s">
        <v>559</v>
      </c>
      <c r="B269" s="660" t="s">
        <v>1608</v>
      </c>
      <c r="C269" s="661" t="s">
        <v>573</v>
      </c>
      <c r="D269" s="662" t="s">
        <v>1610</v>
      </c>
      <c r="E269" s="661" t="s">
        <v>582</v>
      </c>
      <c r="F269" s="662" t="s">
        <v>1613</v>
      </c>
      <c r="G269" s="661" t="s">
        <v>591</v>
      </c>
      <c r="H269" s="661" t="s">
        <v>602</v>
      </c>
      <c r="I269" s="661" t="s">
        <v>603</v>
      </c>
      <c r="J269" s="661" t="s">
        <v>604</v>
      </c>
      <c r="K269" s="661" t="s">
        <v>605</v>
      </c>
      <c r="L269" s="663">
        <v>86.710257874114021</v>
      </c>
      <c r="M269" s="663">
        <v>6</v>
      </c>
      <c r="N269" s="664">
        <v>520.26154724468415</v>
      </c>
    </row>
    <row r="270" spans="1:14" ht="14.4" customHeight="1" x14ac:dyDescent="0.3">
      <c r="A270" s="659" t="s">
        <v>559</v>
      </c>
      <c r="B270" s="660" t="s">
        <v>1608</v>
      </c>
      <c r="C270" s="661" t="s">
        <v>573</v>
      </c>
      <c r="D270" s="662" t="s">
        <v>1610</v>
      </c>
      <c r="E270" s="661" t="s">
        <v>582</v>
      </c>
      <c r="F270" s="662" t="s">
        <v>1613</v>
      </c>
      <c r="G270" s="661" t="s">
        <v>591</v>
      </c>
      <c r="H270" s="661" t="s">
        <v>633</v>
      </c>
      <c r="I270" s="661" t="s">
        <v>634</v>
      </c>
      <c r="J270" s="661" t="s">
        <v>635</v>
      </c>
      <c r="K270" s="661" t="s">
        <v>636</v>
      </c>
      <c r="L270" s="663">
        <v>42.080217985240466</v>
      </c>
      <c r="M270" s="663">
        <v>1</v>
      </c>
      <c r="N270" s="664">
        <v>42.080217985240466</v>
      </c>
    </row>
    <row r="271" spans="1:14" ht="14.4" customHeight="1" x14ac:dyDescent="0.3">
      <c r="A271" s="659" t="s">
        <v>559</v>
      </c>
      <c r="B271" s="660" t="s">
        <v>1608</v>
      </c>
      <c r="C271" s="661" t="s">
        <v>573</v>
      </c>
      <c r="D271" s="662" t="s">
        <v>1610</v>
      </c>
      <c r="E271" s="661" t="s">
        <v>582</v>
      </c>
      <c r="F271" s="662" t="s">
        <v>1613</v>
      </c>
      <c r="G271" s="661" t="s">
        <v>591</v>
      </c>
      <c r="H271" s="661" t="s">
        <v>667</v>
      </c>
      <c r="I271" s="661" t="s">
        <v>667</v>
      </c>
      <c r="J271" s="661" t="s">
        <v>668</v>
      </c>
      <c r="K271" s="661" t="s">
        <v>669</v>
      </c>
      <c r="L271" s="663">
        <v>38.190010810002562</v>
      </c>
      <c r="M271" s="663">
        <v>4</v>
      </c>
      <c r="N271" s="664">
        <v>152.76004324001025</v>
      </c>
    </row>
    <row r="272" spans="1:14" ht="14.4" customHeight="1" x14ac:dyDescent="0.3">
      <c r="A272" s="659" t="s">
        <v>559</v>
      </c>
      <c r="B272" s="660" t="s">
        <v>1608</v>
      </c>
      <c r="C272" s="661" t="s">
        <v>573</v>
      </c>
      <c r="D272" s="662" t="s">
        <v>1610</v>
      </c>
      <c r="E272" s="661" t="s">
        <v>582</v>
      </c>
      <c r="F272" s="662" t="s">
        <v>1613</v>
      </c>
      <c r="G272" s="661" t="s">
        <v>591</v>
      </c>
      <c r="H272" s="661" t="s">
        <v>728</v>
      </c>
      <c r="I272" s="661" t="s">
        <v>729</v>
      </c>
      <c r="J272" s="661" t="s">
        <v>730</v>
      </c>
      <c r="K272" s="661" t="s">
        <v>731</v>
      </c>
      <c r="L272" s="663">
        <v>87.830418920919797</v>
      </c>
      <c r="M272" s="663">
        <v>1</v>
      </c>
      <c r="N272" s="664">
        <v>87.830418920919797</v>
      </c>
    </row>
    <row r="273" spans="1:14" ht="14.4" customHeight="1" x14ac:dyDescent="0.3">
      <c r="A273" s="659" t="s">
        <v>559</v>
      </c>
      <c r="B273" s="660" t="s">
        <v>1608</v>
      </c>
      <c r="C273" s="661" t="s">
        <v>573</v>
      </c>
      <c r="D273" s="662" t="s">
        <v>1610</v>
      </c>
      <c r="E273" s="661" t="s">
        <v>582</v>
      </c>
      <c r="F273" s="662" t="s">
        <v>1613</v>
      </c>
      <c r="G273" s="661" t="s">
        <v>591</v>
      </c>
      <c r="H273" s="661" t="s">
        <v>1502</v>
      </c>
      <c r="I273" s="661" t="s">
        <v>1503</v>
      </c>
      <c r="J273" s="661" t="s">
        <v>800</v>
      </c>
      <c r="K273" s="661" t="s">
        <v>1504</v>
      </c>
      <c r="L273" s="663">
        <v>27.469999999999988</v>
      </c>
      <c r="M273" s="663">
        <v>1</v>
      </c>
      <c r="N273" s="664">
        <v>27.469999999999988</v>
      </c>
    </row>
    <row r="274" spans="1:14" ht="14.4" customHeight="1" x14ac:dyDescent="0.3">
      <c r="A274" s="659" t="s">
        <v>559</v>
      </c>
      <c r="B274" s="660" t="s">
        <v>1608</v>
      </c>
      <c r="C274" s="661" t="s">
        <v>573</v>
      </c>
      <c r="D274" s="662" t="s">
        <v>1610</v>
      </c>
      <c r="E274" s="661" t="s">
        <v>582</v>
      </c>
      <c r="F274" s="662" t="s">
        <v>1613</v>
      </c>
      <c r="G274" s="661" t="s">
        <v>591</v>
      </c>
      <c r="H274" s="661" t="s">
        <v>784</v>
      </c>
      <c r="I274" s="661" t="s">
        <v>237</v>
      </c>
      <c r="J274" s="661" t="s">
        <v>785</v>
      </c>
      <c r="K274" s="661"/>
      <c r="L274" s="663">
        <v>97.32</v>
      </c>
      <c r="M274" s="663">
        <v>2</v>
      </c>
      <c r="N274" s="664">
        <v>194.64</v>
      </c>
    </row>
    <row r="275" spans="1:14" ht="14.4" customHeight="1" x14ac:dyDescent="0.3">
      <c r="A275" s="659" t="s">
        <v>559</v>
      </c>
      <c r="B275" s="660" t="s">
        <v>1608</v>
      </c>
      <c r="C275" s="661" t="s">
        <v>573</v>
      </c>
      <c r="D275" s="662" t="s">
        <v>1610</v>
      </c>
      <c r="E275" s="661" t="s">
        <v>582</v>
      </c>
      <c r="F275" s="662" t="s">
        <v>1613</v>
      </c>
      <c r="G275" s="661" t="s">
        <v>591</v>
      </c>
      <c r="H275" s="661" t="s">
        <v>1505</v>
      </c>
      <c r="I275" s="661" t="s">
        <v>237</v>
      </c>
      <c r="J275" s="661" t="s">
        <v>1506</v>
      </c>
      <c r="K275" s="661"/>
      <c r="L275" s="663">
        <v>41.039997454295651</v>
      </c>
      <c r="M275" s="663">
        <v>5</v>
      </c>
      <c r="N275" s="664">
        <v>205.19998727147825</v>
      </c>
    </row>
    <row r="276" spans="1:14" ht="14.4" customHeight="1" x14ac:dyDescent="0.3">
      <c r="A276" s="659" t="s">
        <v>559</v>
      </c>
      <c r="B276" s="660" t="s">
        <v>1608</v>
      </c>
      <c r="C276" s="661" t="s">
        <v>573</v>
      </c>
      <c r="D276" s="662" t="s">
        <v>1610</v>
      </c>
      <c r="E276" s="661" t="s">
        <v>582</v>
      </c>
      <c r="F276" s="662" t="s">
        <v>1613</v>
      </c>
      <c r="G276" s="661" t="s">
        <v>591</v>
      </c>
      <c r="H276" s="661" t="s">
        <v>1507</v>
      </c>
      <c r="I276" s="661" t="s">
        <v>237</v>
      </c>
      <c r="J276" s="661" t="s">
        <v>1508</v>
      </c>
      <c r="K276" s="661"/>
      <c r="L276" s="663">
        <v>40.563962232479376</v>
      </c>
      <c r="M276" s="663">
        <v>15</v>
      </c>
      <c r="N276" s="664">
        <v>608.45943348719061</v>
      </c>
    </row>
    <row r="277" spans="1:14" ht="14.4" customHeight="1" x14ac:dyDescent="0.3">
      <c r="A277" s="659" t="s">
        <v>559</v>
      </c>
      <c r="B277" s="660" t="s">
        <v>1608</v>
      </c>
      <c r="C277" s="661" t="s">
        <v>573</v>
      </c>
      <c r="D277" s="662" t="s">
        <v>1610</v>
      </c>
      <c r="E277" s="661" t="s">
        <v>582</v>
      </c>
      <c r="F277" s="662" t="s">
        <v>1613</v>
      </c>
      <c r="G277" s="661" t="s">
        <v>591</v>
      </c>
      <c r="H277" s="661" t="s">
        <v>825</v>
      </c>
      <c r="I277" s="661" t="s">
        <v>826</v>
      </c>
      <c r="J277" s="661" t="s">
        <v>827</v>
      </c>
      <c r="K277" s="661" t="s">
        <v>828</v>
      </c>
      <c r="L277" s="663">
        <v>19.089999999999996</v>
      </c>
      <c r="M277" s="663">
        <v>10</v>
      </c>
      <c r="N277" s="664">
        <v>190.89999999999998</v>
      </c>
    </row>
    <row r="278" spans="1:14" ht="14.4" customHeight="1" x14ac:dyDescent="0.3">
      <c r="A278" s="659" t="s">
        <v>559</v>
      </c>
      <c r="B278" s="660" t="s">
        <v>1608</v>
      </c>
      <c r="C278" s="661" t="s">
        <v>573</v>
      </c>
      <c r="D278" s="662" t="s">
        <v>1610</v>
      </c>
      <c r="E278" s="661" t="s">
        <v>582</v>
      </c>
      <c r="F278" s="662" t="s">
        <v>1613</v>
      </c>
      <c r="G278" s="661" t="s">
        <v>591</v>
      </c>
      <c r="H278" s="661" t="s">
        <v>1509</v>
      </c>
      <c r="I278" s="661" t="s">
        <v>237</v>
      </c>
      <c r="J278" s="661" t="s">
        <v>1510</v>
      </c>
      <c r="K278" s="661"/>
      <c r="L278" s="663">
        <v>191.12990402162112</v>
      </c>
      <c r="M278" s="663">
        <v>1</v>
      </c>
      <c r="N278" s="664">
        <v>191.12990402162112</v>
      </c>
    </row>
    <row r="279" spans="1:14" ht="14.4" customHeight="1" x14ac:dyDescent="0.3">
      <c r="A279" s="659" t="s">
        <v>559</v>
      </c>
      <c r="B279" s="660" t="s">
        <v>1608</v>
      </c>
      <c r="C279" s="661" t="s">
        <v>573</v>
      </c>
      <c r="D279" s="662" t="s">
        <v>1610</v>
      </c>
      <c r="E279" s="661" t="s">
        <v>582</v>
      </c>
      <c r="F279" s="662" t="s">
        <v>1613</v>
      </c>
      <c r="G279" s="661" t="s">
        <v>591</v>
      </c>
      <c r="H279" s="661" t="s">
        <v>852</v>
      </c>
      <c r="I279" s="661" t="s">
        <v>853</v>
      </c>
      <c r="J279" s="661" t="s">
        <v>854</v>
      </c>
      <c r="K279" s="661" t="s">
        <v>605</v>
      </c>
      <c r="L279" s="663">
        <v>121.969639569306</v>
      </c>
      <c r="M279" s="663">
        <v>1</v>
      </c>
      <c r="N279" s="664">
        <v>121.969639569306</v>
      </c>
    </row>
    <row r="280" spans="1:14" ht="14.4" customHeight="1" x14ac:dyDescent="0.3">
      <c r="A280" s="659" t="s">
        <v>559</v>
      </c>
      <c r="B280" s="660" t="s">
        <v>1608</v>
      </c>
      <c r="C280" s="661" t="s">
        <v>573</v>
      </c>
      <c r="D280" s="662" t="s">
        <v>1610</v>
      </c>
      <c r="E280" s="661" t="s">
        <v>582</v>
      </c>
      <c r="F280" s="662" t="s">
        <v>1613</v>
      </c>
      <c r="G280" s="661" t="s">
        <v>591</v>
      </c>
      <c r="H280" s="661" t="s">
        <v>938</v>
      </c>
      <c r="I280" s="661" t="s">
        <v>939</v>
      </c>
      <c r="J280" s="661" t="s">
        <v>612</v>
      </c>
      <c r="K280" s="661" t="s">
        <v>940</v>
      </c>
      <c r="L280" s="663">
        <v>51.740000000000016</v>
      </c>
      <c r="M280" s="663">
        <v>1</v>
      </c>
      <c r="N280" s="664">
        <v>51.740000000000016</v>
      </c>
    </row>
    <row r="281" spans="1:14" ht="14.4" customHeight="1" x14ac:dyDescent="0.3">
      <c r="A281" s="659" t="s">
        <v>559</v>
      </c>
      <c r="B281" s="660" t="s">
        <v>1608</v>
      </c>
      <c r="C281" s="661" t="s">
        <v>573</v>
      </c>
      <c r="D281" s="662" t="s">
        <v>1610</v>
      </c>
      <c r="E281" s="661" t="s">
        <v>582</v>
      </c>
      <c r="F281" s="662" t="s">
        <v>1613</v>
      </c>
      <c r="G281" s="661" t="s">
        <v>591</v>
      </c>
      <c r="H281" s="661" t="s">
        <v>1511</v>
      </c>
      <c r="I281" s="661" t="s">
        <v>1512</v>
      </c>
      <c r="J281" s="661" t="s">
        <v>642</v>
      </c>
      <c r="K281" s="661" t="s">
        <v>951</v>
      </c>
      <c r="L281" s="663">
        <v>147.91999999999993</v>
      </c>
      <c r="M281" s="663">
        <v>1</v>
      </c>
      <c r="N281" s="664">
        <v>147.91999999999993</v>
      </c>
    </row>
    <row r="282" spans="1:14" ht="14.4" customHeight="1" x14ac:dyDescent="0.3">
      <c r="A282" s="659" t="s">
        <v>559</v>
      </c>
      <c r="B282" s="660" t="s">
        <v>1608</v>
      </c>
      <c r="C282" s="661" t="s">
        <v>573</v>
      </c>
      <c r="D282" s="662" t="s">
        <v>1610</v>
      </c>
      <c r="E282" s="661" t="s">
        <v>582</v>
      </c>
      <c r="F282" s="662" t="s">
        <v>1613</v>
      </c>
      <c r="G282" s="661" t="s">
        <v>591</v>
      </c>
      <c r="H282" s="661" t="s">
        <v>941</v>
      </c>
      <c r="I282" s="661" t="s">
        <v>942</v>
      </c>
      <c r="J282" s="661" t="s">
        <v>943</v>
      </c>
      <c r="K282" s="661" t="s">
        <v>944</v>
      </c>
      <c r="L282" s="663">
        <v>177.92</v>
      </c>
      <c r="M282" s="663">
        <v>3</v>
      </c>
      <c r="N282" s="664">
        <v>533.76</v>
      </c>
    </row>
    <row r="283" spans="1:14" ht="14.4" customHeight="1" x14ac:dyDescent="0.3">
      <c r="A283" s="659" t="s">
        <v>559</v>
      </c>
      <c r="B283" s="660" t="s">
        <v>1608</v>
      </c>
      <c r="C283" s="661" t="s">
        <v>573</v>
      </c>
      <c r="D283" s="662" t="s">
        <v>1610</v>
      </c>
      <c r="E283" s="661" t="s">
        <v>582</v>
      </c>
      <c r="F283" s="662" t="s">
        <v>1613</v>
      </c>
      <c r="G283" s="661" t="s">
        <v>591</v>
      </c>
      <c r="H283" s="661" t="s">
        <v>948</v>
      </c>
      <c r="I283" s="661" t="s">
        <v>949</v>
      </c>
      <c r="J283" s="661" t="s">
        <v>950</v>
      </c>
      <c r="K283" s="661" t="s">
        <v>951</v>
      </c>
      <c r="L283" s="663">
        <v>148.31587339946526</v>
      </c>
      <c r="M283" s="663">
        <v>866</v>
      </c>
      <c r="N283" s="664">
        <v>128441.54636393693</v>
      </c>
    </row>
    <row r="284" spans="1:14" ht="14.4" customHeight="1" x14ac:dyDescent="0.3">
      <c r="A284" s="659" t="s">
        <v>559</v>
      </c>
      <c r="B284" s="660" t="s">
        <v>1608</v>
      </c>
      <c r="C284" s="661" t="s">
        <v>573</v>
      </c>
      <c r="D284" s="662" t="s">
        <v>1610</v>
      </c>
      <c r="E284" s="661" t="s">
        <v>582</v>
      </c>
      <c r="F284" s="662" t="s">
        <v>1613</v>
      </c>
      <c r="G284" s="661" t="s">
        <v>591</v>
      </c>
      <c r="H284" s="661" t="s">
        <v>1513</v>
      </c>
      <c r="I284" s="661" t="s">
        <v>237</v>
      </c>
      <c r="J284" s="661" t="s">
        <v>1514</v>
      </c>
      <c r="K284" s="661"/>
      <c r="L284" s="663">
        <v>36.29454545454545</v>
      </c>
      <c r="M284" s="663">
        <v>11</v>
      </c>
      <c r="N284" s="664">
        <v>399.23999999999995</v>
      </c>
    </row>
    <row r="285" spans="1:14" ht="14.4" customHeight="1" x14ac:dyDescent="0.3">
      <c r="A285" s="659" t="s">
        <v>559</v>
      </c>
      <c r="B285" s="660" t="s">
        <v>1608</v>
      </c>
      <c r="C285" s="661" t="s">
        <v>573</v>
      </c>
      <c r="D285" s="662" t="s">
        <v>1610</v>
      </c>
      <c r="E285" s="661" t="s">
        <v>582</v>
      </c>
      <c r="F285" s="662" t="s">
        <v>1613</v>
      </c>
      <c r="G285" s="661" t="s">
        <v>591</v>
      </c>
      <c r="H285" s="661" t="s">
        <v>1515</v>
      </c>
      <c r="I285" s="661" t="s">
        <v>1516</v>
      </c>
      <c r="J285" s="661" t="s">
        <v>1517</v>
      </c>
      <c r="K285" s="661" t="s">
        <v>1518</v>
      </c>
      <c r="L285" s="663">
        <v>196.13000000000005</v>
      </c>
      <c r="M285" s="663">
        <v>1</v>
      </c>
      <c r="N285" s="664">
        <v>196.13000000000005</v>
      </c>
    </row>
    <row r="286" spans="1:14" ht="14.4" customHeight="1" x14ac:dyDescent="0.3">
      <c r="A286" s="659" t="s">
        <v>559</v>
      </c>
      <c r="B286" s="660" t="s">
        <v>1608</v>
      </c>
      <c r="C286" s="661" t="s">
        <v>573</v>
      </c>
      <c r="D286" s="662" t="s">
        <v>1610</v>
      </c>
      <c r="E286" s="661" t="s">
        <v>582</v>
      </c>
      <c r="F286" s="662" t="s">
        <v>1613</v>
      </c>
      <c r="G286" s="661" t="s">
        <v>591</v>
      </c>
      <c r="H286" s="661" t="s">
        <v>976</v>
      </c>
      <c r="I286" s="661" t="s">
        <v>977</v>
      </c>
      <c r="J286" s="661" t="s">
        <v>978</v>
      </c>
      <c r="K286" s="661" t="s">
        <v>979</v>
      </c>
      <c r="L286" s="663">
        <v>109.11</v>
      </c>
      <c r="M286" s="663">
        <v>2</v>
      </c>
      <c r="N286" s="664">
        <v>218.22</v>
      </c>
    </row>
    <row r="287" spans="1:14" ht="14.4" customHeight="1" x14ac:dyDescent="0.3">
      <c r="A287" s="659" t="s">
        <v>559</v>
      </c>
      <c r="B287" s="660" t="s">
        <v>1608</v>
      </c>
      <c r="C287" s="661" t="s">
        <v>573</v>
      </c>
      <c r="D287" s="662" t="s">
        <v>1610</v>
      </c>
      <c r="E287" s="661" t="s">
        <v>582</v>
      </c>
      <c r="F287" s="662" t="s">
        <v>1613</v>
      </c>
      <c r="G287" s="661" t="s">
        <v>591</v>
      </c>
      <c r="H287" s="661" t="s">
        <v>1082</v>
      </c>
      <c r="I287" s="661" t="s">
        <v>1083</v>
      </c>
      <c r="J287" s="661" t="s">
        <v>1084</v>
      </c>
      <c r="K287" s="661"/>
      <c r="L287" s="663">
        <v>264.47697696610902</v>
      </c>
      <c r="M287" s="663">
        <v>1</v>
      </c>
      <c r="N287" s="664">
        <v>264.47697696610902</v>
      </c>
    </row>
    <row r="288" spans="1:14" ht="14.4" customHeight="1" x14ac:dyDescent="0.3">
      <c r="A288" s="659" t="s">
        <v>559</v>
      </c>
      <c r="B288" s="660" t="s">
        <v>1608</v>
      </c>
      <c r="C288" s="661" t="s">
        <v>573</v>
      </c>
      <c r="D288" s="662" t="s">
        <v>1610</v>
      </c>
      <c r="E288" s="661" t="s">
        <v>582</v>
      </c>
      <c r="F288" s="662" t="s">
        <v>1613</v>
      </c>
      <c r="G288" s="661" t="s">
        <v>591</v>
      </c>
      <c r="H288" s="661" t="s">
        <v>1519</v>
      </c>
      <c r="I288" s="661" t="s">
        <v>237</v>
      </c>
      <c r="J288" s="661" t="s">
        <v>1520</v>
      </c>
      <c r="K288" s="661"/>
      <c r="L288" s="663">
        <v>38.211079588800295</v>
      </c>
      <c r="M288" s="663">
        <v>5</v>
      </c>
      <c r="N288" s="664">
        <v>191.05539794400147</v>
      </c>
    </row>
    <row r="289" spans="1:14" ht="14.4" customHeight="1" x14ac:dyDescent="0.3">
      <c r="A289" s="659" t="s">
        <v>559</v>
      </c>
      <c r="B289" s="660" t="s">
        <v>1608</v>
      </c>
      <c r="C289" s="661" t="s">
        <v>573</v>
      </c>
      <c r="D289" s="662" t="s">
        <v>1610</v>
      </c>
      <c r="E289" s="661" t="s">
        <v>582</v>
      </c>
      <c r="F289" s="662" t="s">
        <v>1613</v>
      </c>
      <c r="G289" s="661" t="s">
        <v>591</v>
      </c>
      <c r="H289" s="661" t="s">
        <v>1521</v>
      </c>
      <c r="I289" s="661" t="s">
        <v>1522</v>
      </c>
      <c r="J289" s="661" t="s">
        <v>1523</v>
      </c>
      <c r="K289" s="661" t="s">
        <v>1524</v>
      </c>
      <c r="L289" s="663">
        <v>291.90599999999995</v>
      </c>
      <c r="M289" s="663">
        <v>10</v>
      </c>
      <c r="N289" s="664">
        <v>2919.0599999999995</v>
      </c>
    </row>
    <row r="290" spans="1:14" ht="14.4" customHeight="1" x14ac:dyDescent="0.3">
      <c r="A290" s="659" t="s">
        <v>559</v>
      </c>
      <c r="B290" s="660" t="s">
        <v>1608</v>
      </c>
      <c r="C290" s="661" t="s">
        <v>573</v>
      </c>
      <c r="D290" s="662" t="s">
        <v>1610</v>
      </c>
      <c r="E290" s="661" t="s">
        <v>582</v>
      </c>
      <c r="F290" s="662" t="s">
        <v>1613</v>
      </c>
      <c r="G290" s="661" t="s">
        <v>591</v>
      </c>
      <c r="H290" s="661" t="s">
        <v>1085</v>
      </c>
      <c r="I290" s="661" t="s">
        <v>1085</v>
      </c>
      <c r="J290" s="661" t="s">
        <v>1086</v>
      </c>
      <c r="K290" s="661" t="s">
        <v>1087</v>
      </c>
      <c r="L290" s="663">
        <v>113.8385</v>
      </c>
      <c r="M290" s="663">
        <v>2</v>
      </c>
      <c r="N290" s="664">
        <v>227.67699999999999</v>
      </c>
    </row>
    <row r="291" spans="1:14" ht="14.4" customHeight="1" x14ac:dyDescent="0.3">
      <c r="A291" s="659" t="s">
        <v>559</v>
      </c>
      <c r="B291" s="660" t="s">
        <v>1608</v>
      </c>
      <c r="C291" s="661" t="s">
        <v>573</v>
      </c>
      <c r="D291" s="662" t="s">
        <v>1610</v>
      </c>
      <c r="E291" s="661" t="s">
        <v>582</v>
      </c>
      <c r="F291" s="662" t="s">
        <v>1613</v>
      </c>
      <c r="G291" s="661" t="s">
        <v>591</v>
      </c>
      <c r="H291" s="661" t="s">
        <v>1525</v>
      </c>
      <c r="I291" s="661" t="s">
        <v>237</v>
      </c>
      <c r="J291" s="661" t="s">
        <v>1526</v>
      </c>
      <c r="K291" s="661"/>
      <c r="L291" s="663">
        <v>51.979699343007177</v>
      </c>
      <c r="M291" s="663">
        <v>1</v>
      </c>
      <c r="N291" s="664">
        <v>51.979699343007177</v>
      </c>
    </row>
    <row r="292" spans="1:14" ht="14.4" customHeight="1" x14ac:dyDescent="0.3">
      <c r="A292" s="659" t="s">
        <v>559</v>
      </c>
      <c r="B292" s="660" t="s">
        <v>1608</v>
      </c>
      <c r="C292" s="661" t="s">
        <v>573</v>
      </c>
      <c r="D292" s="662" t="s">
        <v>1610</v>
      </c>
      <c r="E292" s="661" t="s">
        <v>582</v>
      </c>
      <c r="F292" s="662" t="s">
        <v>1613</v>
      </c>
      <c r="G292" s="661" t="s">
        <v>591</v>
      </c>
      <c r="H292" s="661" t="s">
        <v>1527</v>
      </c>
      <c r="I292" s="661" t="s">
        <v>1528</v>
      </c>
      <c r="J292" s="661" t="s">
        <v>1529</v>
      </c>
      <c r="K292" s="661" t="s">
        <v>1530</v>
      </c>
      <c r="L292" s="663">
        <v>279.64277265875143</v>
      </c>
      <c r="M292" s="663">
        <v>16</v>
      </c>
      <c r="N292" s="664">
        <v>4474.2843625400228</v>
      </c>
    </row>
    <row r="293" spans="1:14" ht="14.4" customHeight="1" x14ac:dyDescent="0.3">
      <c r="A293" s="659" t="s">
        <v>559</v>
      </c>
      <c r="B293" s="660" t="s">
        <v>1608</v>
      </c>
      <c r="C293" s="661" t="s">
        <v>573</v>
      </c>
      <c r="D293" s="662" t="s">
        <v>1610</v>
      </c>
      <c r="E293" s="661" t="s">
        <v>582</v>
      </c>
      <c r="F293" s="662" t="s">
        <v>1613</v>
      </c>
      <c r="G293" s="661" t="s">
        <v>591</v>
      </c>
      <c r="H293" s="661" t="s">
        <v>1531</v>
      </c>
      <c r="I293" s="661" t="s">
        <v>1532</v>
      </c>
      <c r="J293" s="661" t="s">
        <v>1533</v>
      </c>
      <c r="K293" s="661" t="s">
        <v>1534</v>
      </c>
      <c r="L293" s="663">
        <v>47.284999999999997</v>
      </c>
      <c r="M293" s="663">
        <v>4</v>
      </c>
      <c r="N293" s="664">
        <v>189.14</v>
      </c>
    </row>
    <row r="294" spans="1:14" ht="14.4" customHeight="1" x14ac:dyDescent="0.3">
      <c r="A294" s="659" t="s">
        <v>559</v>
      </c>
      <c r="B294" s="660" t="s">
        <v>1608</v>
      </c>
      <c r="C294" s="661" t="s">
        <v>573</v>
      </c>
      <c r="D294" s="662" t="s">
        <v>1610</v>
      </c>
      <c r="E294" s="661" t="s">
        <v>582</v>
      </c>
      <c r="F294" s="662" t="s">
        <v>1613</v>
      </c>
      <c r="G294" s="661" t="s">
        <v>591</v>
      </c>
      <c r="H294" s="661" t="s">
        <v>1112</v>
      </c>
      <c r="I294" s="661" t="s">
        <v>1113</v>
      </c>
      <c r="J294" s="661" t="s">
        <v>1114</v>
      </c>
      <c r="K294" s="661" t="s">
        <v>1115</v>
      </c>
      <c r="L294" s="663">
        <v>74.064642095237716</v>
      </c>
      <c r="M294" s="663">
        <v>24</v>
      </c>
      <c r="N294" s="664">
        <v>1777.5514102857051</v>
      </c>
    </row>
    <row r="295" spans="1:14" ht="14.4" customHeight="1" x14ac:dyDescent="0.3">
      <c r="A295" s="659" t="s">
        <v>559</v>
      </c>
      <c r="B295" s="660" t="s">
        <v>1608</v>
      </c>
      <c r="C295" s="661" t="s">
        <v>573</v>
      </c>
      <c r="D295" s="662" t="s">
        <v>1610</v>
      </c>
      <c r="E295" s="661" t="s">
        <v>582</v>
      </c>
      <c r="F295" s="662" t="s">
        <v>1613</v>
      </c>
      <c r="G295" s="661" t="s">
        <v>591</v>
      </c>
      <c r="H295" s="661" t="s">
        <v>1535</v>
      </c>
      <c r="I295" s="661" t="s">
        <v>237</v>
      </c>
      <c r="J295" s="661" t="s">
        <v>1536</v>
      </c>
      <c r="K295" s="661"/>
      <c r="L295" s="663">
        <v>347.23407892246138</v>
      </c>
      <c r="M295" s="663">
        <v>16</v>
      </c>
      <c r="N295" s="664">
        <v>5555.7452627593821</v>
      </c>
    </row>
    <row r="296" spans="1:14" ht="14.4" customHeight="1" x14ac:dyDescent="0.3">
      <c r="A296" s="659" t="s">
        <v>559</v>
      </c>
      <c r="B296" s="660" t="s">
        <v>1608</v>
      </c>
      <c r="C296" s="661" t="s">
        <v>573</v>
      </c>
      <c r="D296" s="662" t="s">
        <v>1610</v>
      </c>
      <c r="E296" s="661" t="s">
        <v>582</v>
      </c>
      <c r="F296" s="662" t="s">
        <v>1613</v>
      </c>
      <c r="G296" s="661" t="s">
        <v>591</v>
      </c>
      <c r="H296" s="661" t="s">
        <v>1183</v>
      </c>
      <c r="I296" s="661" t="s">
        <v>1184</v>
      </c>
      <c r="J296" s="661" t="s">
        <v>1185</v>
      </c>
      <c r="K296" s="661" t="s">
        <v>1186</v>
      </c>
      <c r="L296" s="663">
        <v>201.71568782579953</v>
      </c>
      <c r="M296" s="663">
        <v>17</v>
      </c>
      <c r="N296" s="664">
        <v>3429.1666930385923</v>
      </c>
    </row>
    <row r="297" spans="1:14" ht="14.4" customHeight="1" x14ac:dyDescent="0.3">
      <c r="A297" s="659" t="s">
        <v>559</v>
      </c>
      <c r="B297" s="660" t="s">
        <v>1608</v>
      </c>
      <c r="C297" s="661" t="s">
        <v>573</v>
      </c>
      <c r="D297" s="662" t="s">
        <v>1610</v>
      </c>
      <c r="E297" s="661" t="s">
        <v>582</v>
      </c>
      <c r="F297" s="662" t="s">
        <v>1613</v>
      </c>
      <c r="G297" s="661" t="s">
        <v>591</v>
      </c>
      <c r="H297" s="661" t="s">
        <v>1537</v>
      </c>
      <c r="I297" s="661" t="s">
        <v>237</v>
      </c>
      <c r="J297" s="661" t="s">
        <v>1538</v>
      </c>
      <c r="K297" s="661"/>
      <c r="L297" s="663">
        <v>89.509117630972952</v>
      </c>
      <c r="M297" s="663">
        <v>129</v>
      </c>
      <c r="N297" s="664">
        <v>11546.67617439551</v>
      </c>
    </row>
    <row r="298" spans="1:14" ht="14.4" customHeight="1" x14ac:dyDescent="0.3">
      <c r="A298" s="659" t="s">
        <v>559</v>
      </c>
      <c r="B298" s="660" t="s">
        <v>1608</v>
      </c>
      <c r="C298" s="661" t="s">
        <v>573</v>
      </c>
      <c r="D298" s="662" t="s">
        <v>1610</v>
      </c>
      <c r="E298" s="661" t="s">
        <v>582</v>
      </c>
      <c r="F298" s="662" t="s">
        <v>1613</v>
      </c>
      <c r="G298" s="661" t="s">
        <v>591</v>
      </c>
      <c r="H298" s="661" t="s">
        <v>1539</v>
      </c>
      <c r="I298" s="661" t="s">
        <v>237</v>
      </c>
      <c r="J298" s="661" t="s">
        <v>1540</v>
      </c>
      <c r="K298" s="661"/>
      <c r="L298" s="663">
        <v>95.084472847914682</v>
      </c>
      <c r="M298" s="663">
        <v>113</v>
      </c>
      <c r="N298" s="664">
        <v>10744.545431814358</v>
      </c>
    </row>
    <row r="299" spans="1:14" ht="14.4" customHeight="1" x14ac:dyDescent="0.3">
      <c r="A299" s="659" t="s">
        <v>559</v>
      </c>
      <c r="B299" s="660" t="s">
        <v>1608</v>
      </c>
      <c r="C299" s="661" t="s">
        <v>573</v>
      </c>
      <c r="D299" s="662" t="s">
        <v>1610</v>
      </c>
      <c r="E299" s="661" t="s">
        <v>582</v>
      </c>
      <c r="F299" s="662" t="s">
        <v>1613</v>
      </c>
      <c r="G299" s="661" t="s">
        <v>591</v>
      </c>
      <c r="H299" s="661" t="s">
        <v>1189</v>
      </c>
      <c r="I299" s="661" t="s">
        <v>237</v>
      </c>
      <c r="J299" s="661" t="s">
        <v>1190</v>
      </c>
      <c r="K299" s="661"/>
      <c r="L299" s="663">
        <v>119.47250352817066</v>
      </c>
      <c r="M299" s="663">
        <v>10</v>
      </c>
      <c r="N299" s="664">
        <v>1194.7250352817066</v>
      </c>
    </row>
    <row r="300" spans="1:14" ht="14.4" customHeight="1" x14ac:dyDescent="0.3">
      <c r="A300" s="659" t="s">
        <v>559</v>
      </c>
      <c r="B300" s="660" t="s">
        <v>1608</v>
      </c>
      <c r="C300" s="661" t="s">
        <v>573</v>
      </c>
      <c r="D300" s="662" t="s">
        <v>1610</v>
      </c>
      <c r="E300" s="661" t="s">
        <v>582</v>
      </c>
      <c r="F300" s="662" t="s">
        <v>1613</v>
      </c>
      <c r="G300" s="661" t="s">
        <v>591</v>
      </c>
      <c r="H300" s="661" t="s">
        <v>1541</v>
      </c>
      <c r="I300" s="661" t="s">
        <v>237</v>
      </c>
      <c r="J300" s="661" t="s">
        <v>1542</v>
      </c>
      <c r="K300" s="661"/>
      <c r="L300" s="663">
        <v>72.904360125061274</v>
      </c>
      <c r="M300" s="663">
        <v>30</v>
      </c>
      <c r="N300" s="664">
        <v>2187.1308037518384</v>
      </c>
    </row>
    <row r="301" spans="1:14" ht="14.4" customHeight="1" x14ac:dyDescent="0.3">
      <c r="A301" s="659" t="s">
        <v>559</v>
      </c>
      <c r="B301" s="660" t="s">
        <v>1608</v>
      </c>
      <c r="C301" s="661" t="s">
        <v>573</v>
      </c>
      <c r="D301" s="662" t="s">
        <v>1610</v>
      </c>
      <c r="E301" s="661" t="s">
        <v>582</v>
      </c>
      <c r="F301" s="662" t="s">
        <v>1613</v>
      </c>
      <c r="G301" s="661" t="s">
        <v>591</v>
      </c>
      <c r="H301" s="661" t="s">
        <v>1543</v>
      </c>
      <c r="I301" s="661" t="s">
        <v>237</v>
      </c>
      <c r="J301" s="661" t="s">
        <v>1544</v>
      </c>
      <c r="K301" s="661"/>
      <c r="L301" s="663">
        <v>56.319573101728629</v>
      </c>
      <c r="M301" s="663">
        <v>30</v>
      </c>
      <c r="N301" s="664">
        <v>1689.5871930518588</v>
      </c>
    </row>
    <row r="302" spans="1:14" ht="14.4" customHeight="1" x14ac:dyDescent="0.3">
      <c r="A302" s="659" t="s">
        <v>559</v>
      </c>
      <c r="B302" s="660" t="s">
        <v>1608</v>
      </c>
      <c r="C302" s="661" t="s">
        <v>573</v>
      </c>
      <c r="D302" s="662" t="s">
        <v>1610</v>
      </c>
      <c r="E302" s="661" t="s">
        <v>582</v>
      </c>
      <c r="F302" s="662" t="s">
        <v>1613</v>
      </c>
      <c r="G302" s="661" t="s">
        <v>591</v>
      </c>
      <c r="H302" s="661" t="s">
        <v>1545</v>
      </c>
      <c r="I302" s="661" t="s">
        <v>237</v>
      </c>
      <c r="J302" s="661" t="s">
        <v>1546</v>
      </c>
      <c r="K302" s="661" t="s">
        <v>1132</v>
      </c>
      <c r="L302" s="663">
        <v>87.46136076530064</v>
      </c>
      <c r="M302" s="663">
        <v>156</v>
      </c>
      <c r="N302" s="664">
        <v>13643.9722793869</v>
      </c>
    </row>
    <row r="303" spans="1:14" ht="14.4" customHeight="1" x14ac:dyDescent="0.3">
      <c r="A303" s="659" t="s">
        <v>559</v>
      </c>
      <c r="B303" s="660" t="s">
        <v>1608</v>
      </c>
      <c r="C303" s="661" t="s">
        <v>573</v>
      </c>
      <c r="D303" s="662" t="s">
        <v>1610</v>
      </c>
      <c r="E303" s="661" t="s">
        <v>582</v>
      </c>
      <c r="F303" s="662" t="s">
        <v>1613</v>
      </c>
      <c r="G303" s="661" t="s">
        <v>591</v>
      </c>
      <c r="H303" s="661" t="s">
        <v>1547</v>
      </c>
      <c r="I303" s="661" t="s">
        <v>237</v>
      </c>
      <c r="J303" s="661" t="s">
        <v>1548</v>
      </c>
      <c r="K303" s="661"/>
      <c r="L303" s="663">
        <v>99.867103812063903</v>
      </c>
      <c r="M303" s="663">
        <v>17</v>
      </c>
      <c r="N303" s="664">
        <v>1697.7407648050864</v>
      </c>
    </row>
    <row r="304" spans="1:14" ht="14.4" customHeight="1" x14ac:dyDescent="0.3">
      <c r="A304" s="659" t="s">
        <v>559</v>
      </c>
      <c r="B304" s="660" t="s">
        <v>1608</v>
      </c>
      <c r="C304" s="661" t="s">
        <v>573</v>
      </c>
      <c r="D304" s="662" t="s">
        <v>1610</v>
      </c>
      <c r="E304" s="661" t="s">
        <v>582</v>
      </c>
      <c r="F304" s="662" t="s">
        <v>1613</v>
      </c>
      <c r="G304" s="661" t="s">
        <v>591</v>
      </c>
      <c r="H304" s="661" t="s">
        <v>1549</v>
      </c>
      <c r="I304" s="661" t="s">
        <v>237</v>
      </c>
      <c r="J304" s="661" t="s">
        <v>1550</v>
      </c>
      <c r="K304" s="661"/>
      <c r="L304" s="663">
        <v>72.935661835935662</v>
      </c>
      <c r="M304" s="663">
        <v>9</v>
      </c>
      <c r="N304" s="664">
        <v>656.42095652342095</v>
      </c>
    </row>
    <row r="305" spans="1:14" ht="14.4" customHeight="1" x14ac:dyDescent="0.3">
      <c r="A305" s="659" t="s">
        <v>559</v>
      </c>
      <c r="B305" s="660" t="s">
        <v>1608</v>
      </c>
      <c r="C305" s="661" t="s">
        <v>573</v>
      </c>
      <c r="D305" s="662" t="s">
        <v>1610</v>
      </c>
      <c r="E305" s="661" t="s">
        <v>582</v>
      </c>
      <c r="F305" s="662" t="s">
        <v>1613</v>
      </c>
      <c r="G305" s="661" t="s">
        <v>591</v>
      </c>
      <c r="H305" s="661" t="s">
        <v>1202</v>
      </c>
      <c r="I305" s="661" t="s">
        <v>1202</v>
      </c>
      <c r="J305" s="661" t="s">
        <v>620</v>
      </c>
      <c r="K305" s="661" t="s">
        <v>1203</v>
      </c>
      <c r="L305" s="663">
        <v>60.080000000000013</v>
      </c>
      <c r="M305" s="663">
        <v>2</v>
      </c>
      <c r="N305" s="664">
        <v>120.16000000000003</v>
      </c>
    </row>
    <row r="306" spans="1:14" ht="14.4" customHeight="1" x14ac:dyDescent="0.3">
      <c r="A306" s="659" t="s">
        <v>559</v>
      </c>
      <c r="B306" s="660" t="s">
        <v>1608</v>
      </c>
      <c r="C306" s="661" t="s">
        <v>573</v>
      </c>
      <c r="D306" s="662" t="s">
        <v>1610</v>
      </c>
      <c r="E306" s="661" t="s">
        <v>582</v>
      </c>
      <c r="F306" s="662" t="s">
        <v>1613</v>
      </c>
      <c r="G306" s="661" t="s">
        <v>591</v>
      </c>
      <c r="H306" s="661" t="s">
        <v>1225</v>
      </c>
      <c r="I306" s="661" t="s">
        <v>1226</v>
      </c>
      <c r="J306" s="661" t="s">
        <v>1227</v>
      </c>
      <c r="K306" s="661" t="s">
        <v>1228</v>
      </c>
      <c r="L306" s="663">
        <v>8.9700000000000006</v>
      </c>
      <c r="M306" s="663">
        <v>80</v>
      </c>
      <c r="N306" s="664">
        <v>717.6</v>
      </c>
    </row>
    <row r="307" spans="1:14" ht="14.4" customHeight="1" x14ac:dyDescent="0.3">
      <c r="A307" s="659" t="s">
        <v>559</v>
      </c>
      <c r="B307" s="660" t="s">
        <v>1608</v>
      </c>
      <c r="C307" s="661" t="s">
        <v>573</v>
      </c>
      <c r="D307" s="662" t="s">
        <v>1610</v>
      </c>
      <c r="E307" s="661" t="s">
        <v>582</v>
      </c>
      <c r="F307" s="662" t="s">
        <v>1613</v>
      </c>
      <c r="G307" s="661" t="s">
        <v>1229</v>
      </c>
      <c r="H307" s="661" t="s">
        <v>1551</v>
      </c>
      <c r="I307" s="661" t="s">
        <v>1552</v>
      </c>
      <c r="J307" s="661" t="s">
        <v>1553</v>
      </c>
      <c r="K307" s="661" t="s">
        <v>1554</v>
      </c>
      <c r="L307" s="663">
        <v>39.196086918092327</v>
      </c>
      <c r="M307" s="663">
        <v>46</v>
      </c>
      <c r="N307" s="664">
        <v>1803.019998232247</v>
      </c>
    </row>
    <row r="308" spans="1:14" ht="14.4" customHeight="1" x14ac:dyDescent="0.3">
      <c r="A308" s="659" t="s">
        <v>559</v>
      </c>
      <c r="B308" s="660" t="s">
        <v>1608</v>
      </c>
      <c r="C308" s="661" t="s">
        <v>573</v>
      </c>
      <c r="D308" s="662" t="s">
        <v>1610</v>
      </c>
      <c r="E308" s="661" t="s">
        <v>1385</v>
      </c>
      <c r="F308" s="662" t="s">
        <v>1615</v>
      </c>
      <c r="G308" s="661" t="s">
        <v>591</v>
      </c>
      <c r="H308" s="661" t="s">
        <v>1400</v>
      </c>
      <c r="I308" s="661" t="s">
        <v>1401</v>
      </c>
      <c r="J308" s="661" t="s">
        <v>1402</v>
      </c>
      <c r="K308" s="661" t="s">
        <v>1403</v>
      </c>
      <c r="L308" s="663">
        <v>128.14933333333337</v>
      </c>
      <c r="M308" s="663">
        <v>15</v>
      </c>
      <c r="N308" s="664">
        <v>1922.2400000000005</v>
      </c>
    </row>
    <row r="309" spans="1:14" ht="14.4" customHeight="1" x14ac:dyDescent="0.3">
      <c r="A309" s="659" t="s">
        <v>559</v>
      </c>
      <c r="B309" s="660" t="s">
        <v>1608</v>
      </c>
      <c r="C309" s="661" t="s">
        <v>573</v>
      </c>
      <c r="D309" s="662" t="s">
        <v>1610</v>
      </c>
      <c r="E309" s="661" t="s">
        <v>1385</v>
      </c>
      <c r="F309" s="662" t="s">
        <v>1615</v>
      </c>
      <c r="G309" s="661" t="s">
        <v>591</v>
      </c>
      <c r="H309" s="661" t="s">
        <v>1555</v>
      </c>
      <c r="I309" s="661" t="s">
        <v>1556</v>
      </c>
      <c r="J309" s="661" t="s">
        <v>1557</v>
      </c>
      <c r="K309" s="661" t="s">
        <v>1558</v>
      </c>
      <c r="L309" s="663">
        <v>113.87</v>
      </c>
      <c r="M309" s="663">
        <v>1</v>
      </c>
      <c r="N309" s="664">
        <v>113.87</v>
      </c>
    </row>
    <row r="310" spans="1:14" ht="14.4" customHeight="1" x14ac:dyDescent="0.3">
      <c r="A310" s="659" t="s">
        <v>559</v>
      </c>
      <c r="B310" s="660" t="s">
        <v>1608</v>
      </c>
      <c r="C310" s="661" t="s">
        <v>573</v>
      </c>
      <c r="D310" s="662" t="s">
        <v>1610</v>
      </c>
      <c r="E310" s="661" t="s">
        <v>1385</v>
      </c>
      <c r="F310" s="662" t="s">
        <v>1615</v>
      </c>
      <c r="G310" s="661" t="s">
        <v>591</v>
      </c>
      <c r="H310" s="661" t="s">
        <v>1424</v>
      </c>
      <c r="I310" s="661" t="s">
        <v>1425</v>
      </c>
      <c r="J310" s="661" t="s">
        <v>1426</v>
      </c>
      <c r="K310" s="661" t="s">
        <v>1427</v>
      </c>
      <c r="L310" s="663">
        <v>86.740102031138647</v>
      </c>
      <c r="M310" s="663">
        <v>7</v>
      </c>
      <c r="N310" s="664">
        <v>607.18071421797049</v>
      </c>
    </row>
    <row r="311" spans="1:14" ht="14.4" customHeight="1" x14ac:dyDescent="0.3">
      <c r="A311" s="659" t="s">
        <v>559</v>
      </c>
      <c r="B311" s="660" t="s">
        <v>1608</v>
      </c>
      <c r="C311" s="661" t="s">
        <v>573</v>
      </c>
      <c r="D311" s="662" t="s">
        <v>1610</v>
      </c>
      <c r="E311" s="661" t="s">
        <v>1385</v>
      </c>
      <c r="F311" s="662" t="s">
        <v>1615</v>
      </c>
      <c r="G311" s="661" t="s">
        <v>1229</v>
      </c>
      <c r="H311" s="661" t="s">
        <v>1474</v>
      </c>
      <c r="I311" s="661" t="s">
        <v>1475</v>
      </c>
      <c r="J311" s="661" t="s">
        <v>1476</v>
      </c>
      <c r="K311" s="661" t="s">
        <v>1477</v>
      </c>
      <c r="L311" s="663">
        <v>104.41976347310816</v>
      </c>
      <c r="M311" s="663">
        <v>2</v>
      </c>
      <c r="N311" s="664">
        <v>208.83952694621632</v>
      </c>
    </row>
    <row r="312" spans="1:14" ht="14.4" customHeight="1" x14ac:dyDescent="0.3">
      <c r="A312" s="659" t="s">
        <v>559</v>
      </c>
      <c r="B312" s="660" t="s">
        <v>1608</v>
      </c>
      <c r="C312" s="661" t="s">
        <v>576</v>
      </c>
      <c r="D312" s="662" t="s">
        <v>1611</v>
      </c>
      <c r="E312" s="661" t="s">
        <v>582</v>
      </c>
      <c r="F312" s="662" t="s">
        <v>1613</v>
      </c>
      <c r="G312" s="661" t="s">
        <v>591</v>
      </c>
      <c r="H312" s="661" t="s">
        <v>602</v>
      </c>
      <c r="I312" s="661" t="s">
        <v>603</v>
      </c>
      <c r="J312" s="661" t="s">
        <v>604</v>
      </c>
      <c r="K312" s="661" t="s">
        <v>605</v>
      </c>
      <c r="L312" s="663">
        <v>86.71035946227488</v>
      </c>
      <c r="M312" s="663">
        <v>6</v>
      </c>
      <c r="N312" s="664">
        <v>520.26215677364928</v>
      </c>
    </row>
    <row r="313" spans="1:14" ht="14.4" customHeight="1" x14ac:dyDescent="0.3">
      <c r="A313" s="659" t="s">
        <v>559</v>
      </c>
      <c r="B313" s="660" t="s">
        <v>1608</v>
      </c>
      <c r="C313" s="661" t="s">
        <v>576</v>
      </c>
      <c r="D313" s="662" t="s">
        <v>1611</v>
      </c>
      <c r="E313" s="661" t="s">
        <v>582</v>
      </c>
      <c r="F313" s="662" t="s">
        <v>1613</v>
      </c>
      <c r="G313" s="661" t="s">
        <v>591</v>
      </c>
      <c r="H313" s="661" t="s">
        <v>618</v>
      </c>
      <c r="I313" s="661" t="s">
        <v>619</v>
      </c>
      <c r="J313" s="661" t="s">
        <v>620</v>
      </c>
      <c r="K313" s="661" t="s">
        <v>621</v>
      </c>
      <c r="L313" s="663">
        <v>58.97</v>
      </c>
      <c r="M313" s="663">
        <v>1</v>
      </c>
      <c r="N313" s="664">
        <v>58.97</v>
      </c>
    </row>
    <row r="314" spans="1:14" ht="14.4" customHeight="1" x14ac:dyDescent="0.3">
      <c r="A314" s="659" t="s">
        <v>559</v>
      </c>
      <c r="B314" s="660" t="s">
        <v>1608</v>
      </c>
      <c r="C314" s="661" t="s">
        <v>576</v>
      </c>
      <c r="D314" s="662" t="s">
        <v>1611</v>
      </c>
      <c r="E314" s="661" t="s">
        <v>582</v>
      </c>
      <c r="F314" s="662" t="s">
        <v>1613</v>
      </c>
      <c r="G314" s="661" t="s">
        <v>591</v>
      </c>
      <c r="H314" s="661" t="s">
        <v>667</v>
      </c>
      <c r="I314" s="661" t="s">
        <v>667</v>
      </c>
      <c r="J314" s="661" t="s">
        <v>668</v>
      </c>
      <c r="K314" s="661" t="s">
        <v>669</v>
      </c>
      <c r="L314" s="663">
        <v>38.190100777673557</v>
      </c>
      <c r="M314" s="663">
        <v>1</v>
      </c>
      <c r="N314" s="664">
        <v>38.190100777673557</v>
      </c>
    </row>
    <row r="315" spans="1:14" ht="14.4" customHeight="1" x14ac:dyDescent="0.3">
      <c r="A315" s="659" t="s">
        <v>559</v>
      </c>
      <c r="B315" s="660" t="s">
        <v>1608</v>
      </c>
      <c r="C315" s="661" t="s">
        <v>576</v>
      </c>
      <c r="D315" s="662" t="s">
        <v>1611</v>
      </c>
      <c r="E315" s="661" t="s">
        <v>582</v>
      </c>
      <c r="F315" s="662" t="s">
        <v>1613</v>
      </c>
      <c r="G315" s="661" t="s">
        <v>591</v>
      </c>
      <c r="H315" s="661" t="s">
        <v>709</v>
      </c>
      <c r="I315" s="661" t="s">
        <v>710</v>
      </c>
      <c r="J315" s="661" t="s">
        <v>711</v>
      </c>
      <c r="K315" s="661"/>
      <c r="L315" s="663">
        <v>102.2</v>
      </c>
      <c r="M315" s="663">
        <v>1</v>
      </c>
      <c r="N315" s="664">
        <v>102.2</v>
      </c>
    </row>
    <row r="316" spans="1:14" ht="14.4" customHeight="1" x14ac:dyDescent="0.3">
      <c r="A316" s="659" t="s">
        <v>559</v>
      </c>
      <c r="B316" s="660" t="s">
        <v>1608</v>
      </c>
      <c r="C316" s="661" t="s">
        <v>576</v>
      </c>
      <c r="D316" s="662" t="s">
        <v>1611</v>
      </c>
      <c r="E316" s="661" t="s">
        <v>582</v>
      </c>
      <c r="F316" s="662" t="s">
        <v>1613</v>
      </c>
      <c r="G316" s="661" t="s">
        <v>591</v>
      </c>
      <c r="H316" s="661" t="s">
        <v>728</v>
      </c>
      <c r="I316" s="661" t="s">
        <v>729</v>
      </c>
      <c r="J316" s="661" t="s">
        <v>730</v>
      </c>
      <c r="K316" s="661" t="s">
        <v>731</v>
      </c>
      <c r="L316" s="663">
        <v>87.83</v>
      </c>
      <c r="M316" s="663">
        <v>1</v>
      </c>
      <c r="N316" s="664">
        <v>87.83</v>
      </c>
    </row>
    <row r="317" spans="1:14" ht="14.4" customHeight="1" x14ac:dyDescent="0.3">
      <c r="A317" s="659" t="s">
        <v>559</v>
      </c>
      <c r="B317" s="660" t="s">
        <v>1608</v>
      </c>
      <c r="C317" s="661" t="s">
        <v>576</v>
      </c>
      <c r="D317" s="662" t="s">
        <v>1611</v>
      </c>
      <c r="E317" s="661" t="s">
        <v>582</v>
      </c>
      <c r="F317" s="662" t="s">
        <v>1613</v>
      </c>
      <c r="G317" s="661" t="s">
        <v>591</v>
      </c>
      <c r="H317" s="661" t="s">
        <v>1505</v>
      </c>
      <c r="I317" s="661" t="s">
        <v>237</v>
      </c>
      <c r="J317" s="661" t="s">
        <v>1506</v>
      </c>
      <c r="K317" s="661"/>
      <c r="L317" s="663">
        <v>41.04</v>
      </c>
      <c r="M317" s="663">
        <v>5</v>
      </c>
      <c r="N317" s="664">
        <v>205.2</v>
      </c>
    </row>
    <row r="318" spans="1:14" ht="14.4" customHeight="1" x14ac:dyDescent="0.3">
      <c r="A318" s="659" t="s">
        <v>559</v>
      </c>
      <c r="B318" s="660" t="s">
        <v>1608</v>
      </c>
      <c r="C318" s="661" t="s">
        <v>576</v>
      </c>
      <c r="D318" s="662" t="s">
        <v>1611</v>
      </c>
      <c r="E318" s="661" t="s">
        <v>582</v>
      </c>
      <c r="F318" s="662" t="s">
        <v>1613</v>
      </c>
      <c r="G318" s="661" t="s">
        <v>591</v>
      </c>
      <c r="H318" s="661" t="s">
        <v>1507</v>
      </c>
      <c r="I318" s="661" t="s">
        <v>237</v>
      </c>
      <c r="J318" s="661" t="s">
        <v>1508</v>
      </c>
      <c r="K318" s="661"/>
      <c r="L318" s="663">
        <v>42.710042092295524</v>
      </c>
      <c r="M318" s="663">
        <v>5</v>
      </c>
      <c r="N318" s="664">
        <v>213.5502104614776</v>
      </c>
    </row>
    <row r="319" spans="1:14" ht="14.4" customHeight="1" x14ac:dyDescent="0.3">
      <c r="A319" s="659" t="s">
        <v>559</v>
      </c>
      <c r="B319" s="660" t="s">
        <v>1608</v>
      </c>
      <c r="C319" s="661" t="s">
        <v>576</v>
      </c>
      <c r="D319" s="662" t="s">
        <v>1611</v>
      </c>
      <c r="E319" s="661" t="s">
        <v>582</v>
      </c>
      <c r="F319" s="662" t="s">
        <v>1613</v>
      </c>
      <c r="G319" s="661" t="s">
        <v>591</v>
      </c>
      <c r="H319" s="661" t="s">
        <v>825</v>
      </c>
      <c r="I319" s="661" t="s">
        <v>826</v>
      </c>
      <c r="J319" s="661" t="s">
        <v>827</v>
      </c>
      <c r="K319" s="661" t="s">
        <v>828</v>
      </c>
      <c r="L319" s="663">
        <v>19.081234678562655</v>
      </c>
      <c r="M319" s="663">
        <v>16</v>
      </c>
      <c r="N319" s="664">
        <v>305.29975485700248</v>
      </c>
    </row>
    <row r="320" spans="1:14" ht="14.4" customHeight="1" x14ac:dyDescent="0.3">
      <c r="A320" s="659" t="s">
        <v>559</v>
      </c>
      <c r="B320" s="660" t="s">
        <v>1608</v>
      </c>
      <c r="C320" s="661" t="s">
        <v>576</v>
      </c>
      <c r="D320" s="662" t="s">
        <v>1611</v>
      </c>
      <c r="E320" s="661" t="s">
        <v>582</v>
      </c>
      <c r="F320" s="662" t="s">
        <v>1613</v>
      </c>
      <c r="G320" s="661" t="s">
        <v>591</v>
      </c>
      <c r="H320" s="661" t="s">
        <v>852</v>
      </c>
      <c r="I320" s="661" t="s">
        <v>853</v>
      </c>
      <c r="J320" s="661" t="s">
        <v>854</v>
      </c>
      <c r="K320" s="661" t="s">
        <v>605</v>
      </c>
      <c r="L320" s="663">
        <v>121.969639569306</v>
      </c>
      <c r="M320" s="663">
        <v>1</v>
      </c>
      <c r="N320" s="664">
        <v>121.969639569306</v>
      </c>
    </row>
    <row r="321" spans="1:14" ht="14.4" customHeight="1" x14ac:dyDescent="0.3">
      <c r="A321" s="659" t="s">
        <v>559</v>
      </c>
      <c r="B321" s="660" t="s">
        <v>1608</v>
      </c>
      <c r="C321" s="661" t="s">
        <v>576</v>
      </c>
      <c r="D321" s="662" t="s">
        <v>1611</v>
      </c>
      <c r="E321" s="661" t="s">
        <v>582</v>
      </c>
      <c r="F321" s="662" t="s">
        <v>1613</v>
      </c>
      <c r="G321" s="661" t="s">
        <v>591</v>
      </c>
      <c r="H321" s="661" t="s">
        <v>1511</v>
      </c>
      <c r="I321" s="661" t="s">
        <v>1512</v>
      </c>
      <c r="J321" s="661" t="s">
        <v>642</v>
      </c>
      <c r="K321" s="661" t="s">
        <v>951</v>
      </c>
      <c r="L321" s="663">
        <v>147.91999999999993</v>
      </c>
      <c r="M321" s="663">
        <v>1</v>
      </c>
      <c r="N321" s="664">
        <v>147.91999999999993</v>
      </c>
    </row>
    <row r="322" spans="1:14" ht="14.4" customHeight="1" x14ac:dyDescent="0.3">
      <c r="A322" s="659" t="s">
        <v>559</v>
      </c>
      <c r="B322" s="660" t="s">
        <v>1608</v>
      </c>
      <c r="C322" s="661" t="s">
        <v>576</v>
      </c>
      <c r="D322" s="662" t="s">
        <v>1611</v>
      </c>
      <c r="E322" s="661" t="s">
        <v>582</v>
      </c>
      <c r="F322" s="662" t="s">
        <v>1613</v>
      </c>
      <c r="G322" s="661" t="s">
        <v>591</v>
      </c>
      <c r="H322" s="661" t="s">
        <v>941</v>
      </c>
      <c r="I322" s="661" t="s">
        <v>942</v>
      </c>
      <c r="J322" s="661" t="s">
        <v>943</v>
      </c>
      <c r="K322" s="661" t="s">
        <v>944</v>
      </c>
      <c r="L322" s="663">
        <v>177.80026152507403</v>
      </c>
      <c r="M322" s="663">
        <v>6</v>
      </c>
      <c r="N322" s="664">
        <v>1066.8015691504443</v>
      </c>
    </row>
    <row r="323" spans="1:14" ht="14.4" customHeight="1" x14ac:dyDescent="0.3">
      <c r="A323" s="659" t="s">
        <v>559</v>
      </c>
      <c r="B323" s="660" t="s">
        <v>1608</v>
      </c>
      <c r="C323" s="661" t="s">
        <v>576</v>
      </c>
      <c r="D323" s="662" t="s">
        <v>1611</v>
      </c>
      <c r="E323" s="661" t="s">
        <v>582</v>
      </c>
      <c r="F323" s="662" t="s">
        <v>1613</v>
      </c>
      <c r="G323" s="661" t="s">
        <v>591</v>
      </c>
      <c r="H323" s="661" t="s">
        <v>948</v>
      </c>
      <c r="I323" s="661" t="s">
        <v>949</v>
      </c>
      <c r="J323" s="661" t="s">
        <v>950</v>
      </c>
      <c r="K323" s="661" t="s">
        <v>951</v>
      </c>
      <c r="L323" s="663">
        <v>149.88680756408726</v>
      </c>
      <c r="M323" s="663">
        <v>779</v>
      </c>
      <c r="N323" s="664">
        <v>116761.82309242398</v>
      </c>
    </row>
    <row r="324" spans="1:14" ht="14.4" customHeight="1" x14ac:dyDescent="0.3">
      <c r="A324" s="659" t="s">
        <v>559</v>
      </c>
      <c r="B324" s="660" t="s">
        <v>1608</v>
      </c>
      <c r="C324" s="661" t="s">
        <v>576</v>
      </c>
      <c r="D324" s="662" t="s">
        <v>1611</v>
      </c>
      <c r="E324" s="661" t="s">
        <v>582</v>
      </c>
      <c r="F324" s="662" t="s">
        <v>1613</v>
      </c>
      <c r="G324" s="661" t="s">
        <v>591</v>
      </c>
      <c r="H324" s="661" t="s">
        <v>1513</v>
      </c>
      <c r="I324" s="661" t="s">
        <v>237</v>
      </c>
      <c r="J324" s="661" t="s">
        <v>1514</v>
      </c>
      <c r="K324" s="661"/>
      <c r="L324" s="663">
        <v>39.119749345953501</v>
      </c>
      <c r="M324" s="663">
        <v>2</v>
      </c>
      <c r="N324" s="664">
        <v>78.239498691907002</v>
      </c>
    </row>
    <row r="325" spans="1:14" ht="14.4" customHeight="1" x14ac:dyDescent="0.3">
      <c r="A325" s="659" t="s">
        <v>559</v>
      </c>
      <c r="B325" s="660" t="s">
        <v>1608</v>
      </c>
      <c r="C325" s="661" t="s">
        <v>576</v>
      </c>
      <c r="D325" s="662" t="s">
        <v>1611</v>
      </c>
      <c r="E325" s="661" t="s">
        <v>582</v>
      </c>
      <c r="F325" s="662" t="s">
        <v>1613</v>
      </c>
      <c r="G325" s="661" t="s">
        <v>591</v>
      </c>
      <c r="H325" s="661" t="s">
        <v>1515</v>
      </c>
      <c r="I325" s="661" t="s">
        <v>1516</v>
      </c>
      <c r="J325" s="661" t="s">
        <v>1517</v>
      </c>
      <c r="K325" s="661" t="s">
        <v>1518</v>
      </c>
      <c r="L325" s="663">
        <v>182.99999999999991</v>
      </c>
      <c r="M325" s="663">
        <v>1</v>
      </c>
      <c r="N325" s="664">
        <v>182.99999999999991</v>
      </c>
    </row>
    <row r="326" spans="1:14" ht="14.4" customHeight="1" x14ac:dyDescent="0.3">
      <c r="A326" s="659" t="s">
        <v>559</v>
      </c>
      <c r="B326" s="660" t="s">
        <v>1608</v>
      </c>
      <c r="C326" s="661" t="s">
        <v>576</v>
      </c>
      <c r="D326" s="662" t="s">
        <v>1611</v>
      </c>
      <c r="E326" s="661" t="s">
        <v>582</v>
      </c>
      <c r="F326" s="662" t="s">
        <v>1613</v>
      </c>
      <c r="G326" s="661" t="s">
        <v>591</v>
      </c>
      <c r="H326" s="661" t="s">
        <v>976</v>
      </c>
      <c r="I326" s="661" t="s">
        <v>977</v>
      </c>
      <c r="J326" s="661" t="s">
        <v>978</v>
      </c>
      <c r="K326" s="661" t="s">
        <v>979</v>
      </c>
      <c r="L326" s="663">
        <v>108.80000000000003</v>
      </c>
      <c r="M326" s="663">
        <v>2</v>
      </c>
      <c r="N326" s="664">
        <v>217.60000000000005</v>
      </c>
    </row>
    <row r="327" spans="1:14" ht="14.4" customHeight="1" x14ac:dyDescent="0.3">
      <c r="A327" s="659" t="s">
        <v>559</v>
      </c>
      <c r="B327" s="660" t="s">
        <v>1608</v>
      </c>
      <c r="C327" s="661" t="s">
        <v>576</v>
      </c>
      <c r="D327" s="662" t="s">
        <v>1611</v>
      </c>
      <c r="E327" s="661" t="s">
        <v>582</v>
      </c>
      <c r="F327" s="662" t="s">
        <v>1613</v>
      </c>
      <c r="G327" s="661" t="s">
        <v>591</v>
      </c>
      <c r="H327" s="661" t="s">
        <v>1559</v>
      </c>
      <c r="I327" s="661" t="s">
        <v>1560</v>
      </c>
      <c r="J327" s="661" t="s">
        <v>1561</v>
      </c>
      <c r="K327" s="661" t="s">
        <v>1562</v>
      </c>
      <c r="L327" s="663">
        <v>54.75</v>
      </c>
      <c r="M327" s="663">
        <v>1</v>
      </c>
      <c r="N327" s="664">
        <v>54.75</v>
      </c>
    </row>
    <row r="328" spans="1:14" ht="14.4" customHeight="1" x14ac:dyDescent="0.3">
      <c r="A328" s="659" t="s">
        <v>559</v>
      </c>
      <c r="B328" s="660" t="s">
        <v>1608</v>
      </c>
      <c r="C328" s="661" t="s">
        <v>576</v>
      </c>
      <c r="D328" s="662" t="s">
        <v>1611</v>
      </c>
      <c r="E328" s="661" t="s">
        <v>582</v>
      </c>
      <c r="F328" s="662" t="s">
        <v>1613</v>
      </c>
      <c r="G328" s="661" t="s">
        <v>591</v>
      </c>
      <c r="H328" s="661" t="s">
        <v>1521</v>
      </c>
      <c r="I328" s="661" t="s">
        <v>1522</v>
      </c>
      <c r="J328" s="661" t="s">
        <v>1523</v>
      </c>
      <c r="K328" s="661" t="s">
        <v>1524</v>
      </c>
      <c r="L328" s="663">
        <v>291.71739973582373</v>
      </c>
      <c r="M328" s="663">
        <v>16</v>
      </c>
      <c r="N328" s="664">
        <v>4667.4783957731797</v>
      </c>
    </row>
    <row r="329" spans="1:14" ht="14.4" customHeight="1" x14ac:dyDescent="0.3">
      <c r="A329" s="659" t="s">
        <v>559</v>
      </c>
      <c r="B329" s="660" t="s">
        <v>1608</v>
      </c>
      <c r="C329" s="661" t="s">
        <v>576</v>
      </c>
      <c r="D329" s="662" t="s">
        <v>1611</v>
      </c>
      <c r="E329" s="661" t="s">
        <v>582</v>
      </c>
      <c r="F329" s="662" t="s">
        <v>1613</v>
      </c>
      <c r="G329" s="661" t="s">
        <v>591</v>
      </c>
      <c r="H329" s="661" t="s">
        <v>1085</v>
      </c>
      <c r="I329" s="661" t="s">
        <v>1085</v>
      </c>
      <c r="J329" s="661" t="s">
        <v>1086</v>
      </c>
      <c r="K329" s="661" t="s">
        <v>1087</v>
      </c>
      <c r="L329" s="663">
        <v>113.66855555555556</v>
      </c>
      <c r="M329" s="663">
        <v>9</v>
      </c>
      <c r="N329" s="664">
        <v>1023.0170000000001</v>
      </c>
    </row>
    <row r="330" spans="1:14" ht="14.4" customHeight="1" x14ac:dyDescent="0.3">
      <c r="A330" s="659" t="s">
        <v>559</v>
      </c>
      <c r="B330" s="660" t="s">
        <v>1608</v>
      </c>
      <c r="C330" s="661" t="s">
        <v>576</v>
      </c>
      <c r="D330" s="662" t="s">
        <v>1611</v>
      </c>
      <c r="E330" s="661" t="s">
        <v>582</v>
      </c>
      <c r="F330" s="662" t="s">
        <v>1613</v>
      </c>
      <c r="G330" s="661" t="s">
        <v>591</v>
      </c>
      <c r="H330" s="661" t="s">
        <v>1525</v>
      </c>
      <c r="I330" s="661" t="s">
        <v>237</v>
      </c>
      <c r="J330" s="661" t="s">
        <v>1526</v>
      </c>
      <c r="K330" s="661"/>
      <c r="L330" s="663">
        <v>51.979699343007177</v>
      </c>
      <c r="M330" s="663">
        <v>2</v>
      </c>
      <c r="N330" s="664">
        <v>103.95939868601435</v>
      </c>
    </row>
    <row r="331" spans="1:14" ht="14.4" customHeight="1" x14ac:dyDescent="0.3">
      <c r="A331" s="659" t="s">
        <v>559</v>
      </c>
      <c r="B331" s="660" t="s">
        <v>1608</v>
      </c>
      <c r="C331" s="661" t="s">
        <v>576</v>
      </c>
      <c r="D331" s="662" t="s">
        <v>1611</v>
      </c>
      <c r="E331" s="661" t="s">
        <v>582</v>
      </c>
      <c r="F331" s="662" t="s">
        <v>1613</v>
      </c>
      <c r="G331" s="661" t="s">
        <v>591</v>
      </c>
      <c r="H331" s="661" t="s">
        <v>1531</v>
      </c>
      <c r="I331" s="661" t="s">
        <v>1532</v>
      </c>
      <c r="J331" s="661" t="s">
        <v>1533</v>
      </c>
      <c r="K331" s="661" t="s">
        <v>1534</v>
      </c>
      <c r="L331" s="663">
        <v>47.239979539579934</v>
      </c>
      <c r="M331" s="663">
        <v>4</v>
      </c>
      <c r="N331" s="664">
        <v>188.95991815831974</v>
      </c>
    </row>
    <row r="332" spans="1:14" ht="14.4" customHeight="1" x14ac:dyDescent="0.3">
      <c r="A332" s="659" t="s">
        <v>559</v>
      </c>
      <c r="B332" s="660" t="s">
        <v>1608</v>
      </c>
      <c r="C332" s="661" t="s">
        <v>576</v>
      </c>
      <c r="D332" s="662" t="s">
        <v>1611</v>
      </c>
      <c r="E332" s="661" t="s">
        <v>582</v>
      </c>
      <c r="F332" s="662" t="s">
        <v>1613</v>
      </c>
      <c r="G332" s="661" t="s">
        <v>591</v>
      </c>
      <c r="H332" s="661" t="s">
        <v>1112</v>
      </c>
      <c r="I332" s="661" t="s">
        <v>1113</v>
      </c>
      <c r="J332" s="661" t="s">
        <v>1114</v>
      </c>
      <c r="K332" s="661" t="s">
        <v>1115</v>
      </c>
      <c r="L332" s="663">
        <v>73.96037694297506</v>
      </c>
      <c r="M332" s="663">
        <v>45</v>
      </c>
      <c r="N332" s="664">
        <v>3328.2169624338776</v>
      </c>
    </row>
    <row r="333" spans="1:14" ht="14.4" customHeight="1" x14ac:dyDescent="0.3">
      <c r="A333" s="659" t="s">
        <v>559</v>
      </c>
      <c r="B333" s="660" t="s">
        <v>1608</v>
      </c>
      <c r="C333" s="661" t="s">
        <v>576</v>
      </c>
      <c r="D333" s="662" t="s">
        <v>1611</v>
      </c>
      <c r="E333" s="661" t="s">
        <v>582</v>
      </c>
      <c r="F333" s="662" t="s">
        <v>1613</v>
      </c>
      <c r="G333" s="661" t="s">
        <v>591</v>
      </c>
      <c r="H333" s="661" t="s">
        <v>1121</v>
      </c>
      <c r="I333" s="661" t="s">
        <v>237</v>
      </c>
      <c r="J333" s="661" t="s">
        <v>1122</v>
      </c>
      <c r="K333" s="661"/>
      <c r="L333" s="663">
        <v>103.6052187404614</v>
      </c>
      <c r="M333" s="663">
        <v>6</v>
      </c>
      <c r="N333" s="664">
        <v>621.63131244276838</v>
      </c>
    </row>
    <row r="334" spans="1:14" ht="14.4" customHeight="1" x14ac:dyDescent="0.3">
      <c r="A334" s="659" t="s">
        <v>559</v>
      </c>
      <c r="B334" s="660" t="s">
        <v>1608</v>
      </c>
      <c r="C334" s="661" t="s">
        <v>576</v>
      </c>
      <c r="D334" s="662" t="s">
        <v>1611</v>
      </c>
      <c r="E334" s="661" t="s">
        <v>582</v>
      </c>
      <c r="F334" s="662" t="s">
        <v>1613</v>
      </c>
      <c r="G334" s="661" t="s">
        <v>591</v>
      </c>
      <c r="H334" s="661" t="s">
        <v>1183</v>
      </c>
      <c r="I334" s="661" t="s">
        <v>1184</v>
      </c>
      <c r="J334" s="661" t="s">
        <v>1185</v>
      </c>
      <c r="K334" s="661" t="s">
        <v>1186</v>
      </c>
      <c r="L334" s="663">
        <v>203.71</v>
      </c>
      <c r="M334" s="663">
        <v>2</v>
      </c>
      <c r="N334" s="664">
        <v>407.42</v>
      </c>
    </row>
    <row r="335" spans="1:14" ht="14.4" customHeight="1" x14ac:dyDescent="0.3">
      <c r="A335" s="659" t="s">
        <v>559</v>
      </c>
      <c r="B335" s="660" t="s">
        <v>1608</v>
      </c>
      <c r="C335" s="661" t="s">
        <v>576</v>
      </c>
      <c r="D335" s="662" t="s">
        <v>1611</v>
      </c>
      <c r="E335" s="661" t="s">
        <v>582</v>
      </c>
      <c r="F335" s="662" t="s">
        <v>1613</v>
      </c>
      <c r="G335" s="661" t="s">
        <v>591</v>
      </c>
      <c r="H335" s="661" t="s">
        <v>1537</v>
      </c>
      <c r="I335" s="661" t="s">
        <v>237</v>
      </c>
      <c r="J335" s="661" t="s">
        <v>1538</v>
      </c>
      <c r="K335" s="661"/>
      <c r="L335" s="663">
        <v>90.154856591708949</v>
      </c>
      <c r="M335" s="663">
        <v>64</v>
      </c>
      <c r="N335" s="664">
        <v>5769.9108218693727</v>
      </c>
    </row>
    <row r="336" spans="1:14" ht="14.4" customHeight="1" x14ac:dyDescent="0.3">
      <c r="A336" s="659" t="s">
        <v>559</v>
      </c>
      <c r="B336" s="660" t="s">
        <v>1608</v>
      </c>
      <c r="C336" s="661" t="s">
        <v>576</v>
      </c>
      <c r="D336" s="662" t="s">
        <v>1611</v>
      </c>
      <c r="E336" s="661" t="s">
        <v>582</v>
      </c>
      <c r="F336" s="662" t="s">
        <v>1613</v>
      </c>
      <c r="G336" s="661" t="s">
        <v>591</v>
      </c>
      <c r="H336" s="661" t="s">
        <v>1539</v>
      </c>
      <c r="I336" s="661" t="s">
        <v>237</v>
      </c>
      <c r="J336" s="661" t="s">
        <v>1540</v>
      </c>
      <c r="K336" s="661"/>
      <c r="L336" s="663">
        <v>95.735409454602816</v>
      </c>
      <c r="M336" s="663">
        <v>60</v>
      </c>
      <c r="N336" s="664">
        <v>5744.1245672761688</v>
      </c>
    </row>
    <row r="337" spans="1:14" ht="14.4" customHeight="1" x14ac:dyDescent="0.3">
      <c r="A337" s="659" t="s">
        <v>559</v>
      </c>
      <c r="B337" s="660" t="s">
        <v>1608</v>
      </c>
      <c r="C337" s="661" t="s">
        <v>576</v>
      </c>
      <c r="D337" s="662" t="s">
        <v>1611</v>
      </c>
      <c r="E337" s="661" t="s">
        <v>582</v>
      </c>
      <c r="F337" s="662" t="s">
        <v>1613</v>
      </c>
      <c r="G337" s="661" t="s">
        <v>591</v>
      </c>
      <c r="H337" s="661" t="s">
        <v>1189</v>
      </c>
      <c r="I337" s="661" t="s">
        <v>237</v>
      </c>
      <c r="J337" s="661" t="s">
        <v>1190</v>
      </c>
      <c r="K337" s="661"/>
      <c r="L337" s="663">
        <v>111.58661450593256</v>
      </c>
      <c r="M337" s="663">
        <v>26</v>
      </c>
      <c r="N337" s="664">
        <v>2901.2519771542466</v>
      </c>
    </row>
    <row r="338" spans="1:14" ht="14.4" customHeight="1" x14ac:dyDescent="0.3">
      <c r="A338" s="659" t="s">
        <v>559</v>
      </c>
      <c r="B338" s="660" t="s">
        <v>1608</v>
      </c>
      <c r="C338" s="661" t="s">
        <v>576</v>
      </c>
      <c r="D338" s="662" t="s">
        <v>1611</v>
      </c>
      <c r="E338" s="661" t="s">
        <v>582</v>
      </c>
      <c r="F338" s="662" t="s">
        <v>1613</v>
      </c>
      <c r="G338" s="661" t="s">
        <v>591</v>
      </c>
      <c r="H338" s="661" t="s">
        <v>1545</v>
      </c>
      <c r="I338" s="661" t="s">
        <v>237</v>
      </c>
      <c r="J338" s="661" t="s">
        <v>1546</v>
      </c>
      <c r="K338" s="661" t="s">
        <v>1132</v>
      </c>
      <c r="L338" s="663">
        <v>88.515821218697184</v>
      </c>
      <c r="M338" s="663">
        <v>151</v>
      </c>
      <c r="N338" s="664">
        <v>13365.889004023275</v>
      </c>
    </row>
    <row r="339" spans="1:14" ht="14.4" customHeight="1" x14ac:dyDescent="0.3">
      <c r="A339" s="659" t="s">
        <v>559</v>
      </c>
      <c r="B339" s="660" t="s">
        <v>1608</v>
      </c>
      <c r="C339" s="661" t="s">
        <v>576</v>
      </c>
      <c r="D339" s="662" t="s">
        <v>1611</v>
      </c>
      <c r="E339" s="661" t="s">
        <v>582</v>
      </c>
      <c r="F339" s="662" t="s">
        <v>1613</v>
      </c>
      <c r="G339" s="661" t="s">
        <v>591</v>
      </c>
      <c r="H339" s="661" t="s">
        <v>1563</v>
      </c>
      <c r="I339" s="661" t="s">
        <v>237</v>
      </c>
      <c r="J339" s="661" t="s">
        <v>1564</v>
      </c>
      <c r="K339" s="661"/>
      <c r="L339" s="663">
        <v>233.60403500693582</v>
      </c>
      <c r="M339" s="663">
        <v>71</v>
      </c>
      <c r="N339" s="664">
        <v>16585.886485492443</v>
      </c>
    </row>
    <row r="340" spans="1:14" ht="14.4" customHeight="1" x14ac:dyDescent="0.3">
      <c r="A340" s="659" t="s">
        <v>559</v>
      </c>
      <c r="B340" s="660" t="s">
        <v>1608</v>
      </c>
      <c r="C340" s="661" t="s">
        <v>576</v>
      </c>
      <c r="D340" s="662" t="s">
        <v>1611</v>
      </c>
      <c r="E340" s="661" t="s">
        <v>582</v>
      </c>
      <c r="F340" s="662" t="s">
        <v>1613</v>
      </c>
      <c r="G340" s="661" t="s">
        <v>591</v>
      </c>
      <c r="H340" s="661" t="s">
        <v>1191</v>
      </c>
      <c r="I340" s="661" t="s">
        <v>237</v>
      </c>
      <c r="J340" s="661" t="s">
        <v>1192</v>
      </c>
      <c r="K340" s="661"/>
      <c r="L340" s="663">
        <v>179.69328082294771</v>
      </c>
      <c r="M340" s="663">
        <v>11</v>
      </c>
      <c r="N340" s="664">
        <v>1976.6260890524247</v>
      </c>
    </row>
    <row r="341" spans="1:14" ht="14.4" customHeight="1" x14ac:dyDescent="0.3">
      <c r="A341" s="659" t="s">
        <v>559</v>
      </c>
      <c r="B341" s="660" t="s">
        <v>1608</v>
      </c>
      <c r="C341" s="661" t="s">
        <v>576</v>
      </c>
      <c r="D341" s="662" t="s">
        <v>1611</v>
      </c>
      <c r="E341" s="661" t="s">
        <v>582</v>
      </c>
      <c r="F341" s="662" t="s">
        <v>1613</v>
      </c>
      <c r="G341" s="661" t="s">
        <v>591</v>
      </c>
      <c r="H341" s="661" t="s">
        <v>1202</v>
      </c>
      <c r="I341" s="661" t="s">
        <v>1202</v>
      </c>
      <c r="J341" s="661" t="s">
        <v>620</v>
      </c>
      <c r="K341" s="661" t="s">
        <v>1203</v>
      </c>
      <c r="L341" s="663">
        <v>60.188000000000002</v>
      </c>
      <c r="M341" s="663">
        <v>5</v>
      </c>
      <c r="N341" s="664">
        <v>300.94</v>
      </c>
    </row>
    <row r="342" spans="1:14" ht="14.4" customHeight="1" x14ac:dyDescent="0.3">
      <c r="A342" s="659" t="s">
        <v>559</v>
      </c>
      <c r="B342" s="660" t="s">
        <v>1608</v>
      </c>
      <c r="C342" s="661" t="s">
        <v>576</v>
      </c>
      <c r="D342" s="662" t="s">
        <v>1611</v>
      </c>
      <c r="E342" s="661" t="s">
        <v>1385</v>
      </c>
      <c r="F342" s="662" t="s">
        <v>1615</v>
      </c>
      <c r="G342" s="661" t="s">
        <v>591</v>
      </c>
      <c r="H342" s="661" t="s">
        <v>1400</v>
      </c>
      <c r="I342" s="661" t="s">
        <v>1401</v>
      </c>
      <c r="J342" s="661" t="s">
        <v>1402</v>
      </c>
      <c r="K342" s="661" t="s">
        <v>1403</v>
      </c>
      <c r="L342" s="663">
        <v>132.37125</v>
      </c>
      <c r="M342" s="663">
        <v>32</v>
      </c>
      <c r="N342" s="664">
        <v>4235.88</v>
      </c>
    </row>
    <row r="343" spans="1:14" ht="14.4" customHeight="1" x14ac:dyDescent="0.3">
      <c r="A343" s="659" t="s">
        <v>559</v>
      </c>
      <c r="B343" s="660" t="s">
        <v>1608</v>
      </c>
      <c r="C343" s="661" t="s">
        <v>576</v>
      </c>
      <c r="D343" s="662" t="s">
        <v>1611</v>
      </c>
      <c r="E343" s="661" t="s">
        <v>1385</v>
      </c>
      <c r="F343" s="662" t="s">
        <v>1615</v>
      </c>
      <c r="G343" s="661" t="s">
        <v>591</v>
      </c>
      <c r="H343" s="661" t="s">
        <v>1555</v>
      </c>
      <c r="I343" s="661" t="s">
        <v>1556</v>
      </c>
      <c r="J343" s="661" t="s">
        <v>1557</v>
      </c>
      <c r="K343" s="661" t="s">
        <v>1558</v>
      </c>
      <c r="L343" s="663">
        <v>115.97984067454964</v>
      </c>
      <c r="M343" s="663">
        <v>6</v>
      </c>
      <c r="N343" s="664">
        <v>695.87904404729784</v>
      </c>
    </row>
    <row r="344" spans="1:14" ht="14.4" customHeight="1" x14ac:dyDescent="0.3">
      <c r="A344" s="659" t="s">
        <v>559</v>
      </c>
      <c r="B344" s="660" t="s">
        <v>1608</v>
      </c>
      <c r="C344" s="661" t="s">
        <v>576</v>
      </c>
      <c r="D344" s="662" t="s">
        <v>1611</v>
      </c>
      <c r="E344" s="661" t="s">
        <v>1385</v>
      </c>
      <c r="F344" s="662" t="s">
        <v>1615</v>
      </c>
      <c r="G344" s="661" t="s">
        <v>591</v>
      </c>
      <c r="H344" s="661" t="s">
        <v>1424</v>
      </c>
      <c r="I344" s="661" t="s">
        <v>1425</v>
      </c>
      <c r="J344" s="661" t="s">
        <v>1426</v>
      </c>
      <c r="K344" s="661" t="s">
        <v>1427</v>
      </c>
      <c r="L344" s="663">
        <v>86.626724752552619</v>
      </c>
      <c r="M344" s="663">
        <v>6</v>
      </c>
      <c r="N344" s="664">
        <v>519.76034851531574</v>
      </c>
    </row>
    <row r="345" spans="1:14" ht="14.4" customHeight="1" x14ac:dyDescent="0.3">
      <c r="A345" s="659" t="s">
        <v>559</v>
      </c>
      <c r="B345" s="660" t="s">
        <v>1608</v>
      </c>
      <c r="C345" s="661" t="s">
        <v>576</v>
      </c>
      <c r="D345" s="662" t="s">
        <v>1611</v>
      </c>
      <c r="E345" s="661" t="s">
        <v>1385</v>
      </c>
      <c r="F345" s="662" t="s">
        <v>1615</v>
      </c>
      <c r="G345" s="661" t="s">
        <v>1229</v>
      </c>
      <c r="H345" s="661" t="s">
        <v>1474</v>
      </c>
      <c r="I345" s="661" t="s">
        <v>1475</v>
      </c>
      <c r="J345" s="661" t="s">
        <v>1476</v>
      </c>
      <c r="K345" s="661" t="s">
        <v>1477</v>
      </c>
      <c r="L345" s="663">
        <v>104.4199813951913</v>
      </c>
      <c r="M345" s="663">
        <v>5</v>
      </c>
      <c r="N345" s="664">
        <v>522.09990697595651</v>
      </c>
    </row>
    <row r="346" spans="1:14" ht="14.4" customHeight="1" x14ac:dyDescent="0.3">
      <c r="A346" s="659" t="s">
        <v>559</v>
      </c>
      <c r="B346" s="660" t="s">
        <v>1608</v>
      </c>
      <c r="C346" s="661" t="s">
        <v>579</v>
      </c>
      <c r="D346" s="662" t="s">
        <v>1612</v>
      </c>
      <c r="E346" s="661" t="s">
        <v>582</v>
      </c>
      <c r="F346" s="662" t="s">
        <v>1613</v>
      </c>
      <c r="G346" s="661" t="s">
        <v>591</v>
      </c>
      <c r="H346" s="661" t="s">
        <v>600</v>
      </c>
      <c r="I346" s="661" t="s">
        <v>600</v>
      </c>
      <c r="J346" s="661" t="s">
        <v>593</v>
      </c>
      <c r="K346" s="661" t="s">
        <v>601</v>
      </c>
      <c r="L346" s="663">
        <v>97.75</v>
      </c>
      <c r="M346" s="663">
        <v>5</v>
      </c>
      <c r="N346" s="664">
        <v>488.75</v>
      </c>
    </row>
    <row r="347" spans="1:14" ht="14.4" customHeight="1" x14ac:dyDescent="0.3">
      <c r="A347" s="659" t="s">
        <v>559</v>
      </c>
      <c r="B347" s="660" t="s">
        <v>1608</v>
      </c>
      <c r="C347" s="661" t="s">
        <v>579</v>
      </c>
      <c r="D347" s="662" t="s">
        <v>1612</v>
      </c>
      <c r="E347" s="661" t="s">
        <v>582</v>
      </c>
      <c r="F347" s="662" t="s">
        <v>1613</v>
      </c>
      <c r="G347" s="661" t="s">
        <v>591</v>
      </c>
      <c r="H347" s="661" t="s">
        <v>602</v>
      </c>
      <c r="I347" s="661" t="s">
        <v>603</v>
      </c>
      <c r="J347" s="661" t="s">
        <v>604</v>
      </c>
      <c r="K347" s="661" t="s">
        <v>605</v>
      </c>
      <c r="L347" s="663">
        <v>87.780539193412324</v>
      </c>
      <c r="M347" s="663">
        <v>2</v>
      </c>
      <c r="N347" s="664">
        <v>175.56107838682465</v>
      </c>
    </row>
    <row r="348" spans="1:14" ht="14.4" customHeight="1" x14ac:dyDescent="0.3">
      <c r="A348" s="659" t="s">
        <v>559</v>
      </c>
      <c r="B348" s="660" t="s">
        <v>1608</v>
      </c>
      <c r="C348" s="661" t="s">
        <v>579</v>
      </c>
      <c r="D348" s="662" t="s">
        <v>1612</v>
      </c>
      <c r="E348" s="661" t="s">
        <v>582</v>
      </c>
      <c r="F348" s="662" t="s">
        <v>1613</v>
      </c>
      <c r="G348" s="661" t="s">
        <v>591</v>
      </c>
      <c r="H348" s="661" t="s">
        <v>626</v>
      </c>
      <c r="I348" s="661" t="s">
        <v>627</v>
      </c>
      <c r="J348" s="661" t="s">
        <v>620</v>
      </c>
      <c r="K348" s="661" t="s">
        <v>628</v>
      </c>
      <c r="L348" s="663">
        <v>64.91</v>
      </c>
      <c r="M348" s="663">
        <v>1</v>
      </c>
      <c r="N348" s="664">
        <v>64.91</v>
      </c>
    </row>
    <row r="349" spans="1:14" ht="14.4" customHeight="1" x14ac:dyDescent="0.3">
      <c r="A349" s="659" t="s">
        <v>559</v>
      </c>
      <c r="B349" s="660" t="s">
        <v>1608</v>
      </c>
      <c r="C349" s="661" t="s">
        <v>579</v>
      </c>
      <c r="D349" s="662" t="s">
        <v>1612</v>
      </c>
      <c r="E349" s="661" t="s">
        <v>582</v>
      </c>
      <c r="F349" s="662" t="s">
        <v>1613</v>
      </c>
      <c r="G349" s="661" t="s">
        <v>591</v>
      </c>
      <c r="H349" s="661" t="s">
        <v>663</v>
      </c>
      <c r="I349" s="661" t="s">
        <v>664</v>
      </c>
      <c r="J349" s="661" t="s">
        <v>665</v>
      </c>
      <c r="K349" s="661" t="s">
        <v>666</v>
      </c>
      <c r="L349" s="663">
        <v>63.780416988225241</v>
      </c>
      <c r="M349" s="663">
        <v>1</v>
      </c>
      <c r="N349" s="664">
        <v>63.780416988225241</v>
      </c>
    </row>
    <row r="350" spans="1:14" ht="14.4" customHeight="1" x14ac:dyDescent="0.3">
      <c r="A350" s="659" t="s">
        <v>559</v>
      </c>
      <c r="B350" s="660" t="s">
        <v>1608</v>
      </c>
      <c r="C350" s="661" t="s">
        <v>579</v>
      </c>
      <c r="D350" s="662" t="s">
        <v>1612</v>
      </c>
      <c r="E350" s="661" t="s">
        <v>582</v>
      </c>
      <c r="F350" s="662" t="s">
        <v>1613</v>
      </c>
      <c r="G350" s="661" t="s">
        <v>591</v>
      </c>
      <c r="H350" s="661" t="s">
        <v>709</v>
      </c>
      <c r="I350" s="661" t="s">
        <v>710</v>
      </c>
      <c r="J350" s="661" t="s">
        <v>711</v>
      </c>
      <c r="K350" s="661"/>
      <c r="L350" s="663">
        <v>102.20002787894431</v>
      </c>
      <c r="M350" s="663">
        <v>1</v>
      </c>
      <c r="N350" s="664">
        <v>102.20002787894431</v>
      </c>
    </row>
    <row r="351" spans="1:14" ht="14.4" customHeight="1" x14ac:dyDescent="0.3">
      <c r="A351" s="659" t="s">
        <v>559</v>
      </c>
      <c r="B351" s="660" t="s">
        <v>1608</v>
      </c>
      <c r="C351" s="661" t="s">
        <v>579</v>
      </c>
      <c r="D351" s="662" t="s">
        <v>1612</v>
      </c>
      <c r="E351" s="661" t="s">
        <v>582</v>
      </c>
      <c r="F351" s="662" t="s">
        <v>1613</v>
      </c>
      <c r="G351" s="661" t="s">
        <v>591</v>
      </c>
      <c r="H351" s="661" t="s">
        <v>736</v>
      </c>
      <c r="I351" s="661" t="s">
        <v>737</v>
      </c>
      <c r="J351" s="661" t="s">
        <v>738</v>
      </c>
      <c r="K351" s="661" t="s">
        <v>739</v>
      </c>
      <c r="L351" s="663">
        <v>122.8075</v>
      </c>
      <c r="M351" s="663">
        <v>4</v>
      </c>
      <c r="N351" s="664">
        <v>491.23</v>
      </c>
    </row>
    <row r="352" spans="1:14" ht="14.4" customHeight="1" x14ac:dyDescent="0.3">
      <c r="A352" s="659" t="s">
        <v>559</v>
      </c>
      <c r="B352" s="660" t="s">
        <v>1608</v>
      </c>
      <c r="C352" s="661" t="s">
        <v>579</v>
      </c>
      <c r="D352" s="662" t="s">
        <v>1612</v>
      </c>
      <c r="E352" s="661" t="s">
        <v>582</v>
      </c>
      <c r="F352" s="662" t="s">
        <v>1613</v>
      </c>
      <c r="G352" s="661" t="s">
        <v>591</v>
      </c>
      <c r="H352" s="661" t="s">
        <v>784</v>
      </c>
      <c r="I352" s="661" t="s">
        <v>237</v>
      </c>
      <c r="J352" s="661" t="s">
        <v>785</v>
      </c>
      <c r="K352" s="661"/>
      <c r="L352" s="663">
        <v>97.320295692965828</v>
      </c>
      <c r="M352" s="663">
        <v>4</v>
      </c>
      <c r="N352" s="664">
        <v>389.28118277186331</v>
      </c>
    </row>
    <row r="353" spans="1:14" ht="14.4" customHeight="1" x14ac:dyDescent="0.3">
      <c r="A353" s="659" t="s">
        <v>559</v>
      </c>
      <c r="B353" s="660" t="s">
        <v>1608</v>
      </c>
      <c r="C353" s="661" t="s">
        <v>579</v>
      </c>
      <c r="D353" s="662" t="s">
        <v>1612</v>
      </c>
      <c r="E353" s="661" t="s">
        <v>582</v>
      </c>
      <c r="F353" s="662" t="s">
        <v>1613</v>
      </c>
      <c r="G353" s="661" t="s">
        <v>591</v>
      </c>
      <c r="H353" s="661" t="s">
        <v>1565</v>
      </c>
      <c r="I353" s="661" t="s">
        <v>237</v>
      </c>
      <c r="J353" s="661" t="s">
        <v>1566</v>
      </c>
      <c r="K353" s="661"/>
      <c r="L353" s="663">
        <v>48.1</v>
      </c>
      <c r="M353" s="663">
        <v>6</v>
      </c>
      <c r="N353" s="664">
        <v>288.60000000000002</v>
      </c>
    </row>
    <row r="354" spans="1:14" ht="14.4" customHeight="1" x14ac:dyDescent="0.3">
      <c r="A354" s="659" t="s">
        <v>559</v>
      </c>
      <c r="B354" s="660" t="s">
        <v>1608</v>
      </c>
      <c r="C354" s="661" t="s">
        <v>579</v>
      </c>
      <c r="D354" s="662" t="s">
        <v>1612</v>
      </c>
      <c r="E354" s="661" t="s">
        <v>582</v>
      </c>
      <c r="F354" s="662" t="s">
        <v>1613</v>
      </c>
      <c r="G354" s="661" t="s">
        <v>591</v>
      </c>
      <c r="H354" s="661" t="s">
        <v>1507</v>
      </c>
      <c r="I354" s="661" t="s">
        <v>237</v>
      </c>
      <c r="J354" s="661" t="s">
        <v>1508</v>
      </c>
      <c r="K354" s="661"/>
      <c r="L354" s="663">
        <v>38.418001049061949</v>
      </c>
      <c r="M354" s="663">
        <v>10</v>
      </c>
      <c r="N354" s="664">
        <v>384.18001049061951</v>
      </c>
    </row>
    <row r="355" spans="1:14" ht="14.4" customHeight="1" x14ac:dyDescent="0.3">
      <c r="A355" s="659" t="s">
        <v>559</v>
      </c>
      <c r="B355" s="660" t="s">
        <v>1608</v>
      </c>
      <c r="C355" s="661" t="s">
        <v>579</v>
      </c>
      <c r="D355" s="662" t="s">
        <v>1612</v>
      </c>
      <c r="E355" s="661" t="s">
        <v>582</v>
      </c>
      <c r="F355" s="662" t="s">
        <v>1613</v>
      </c>
      <c r="G355" s="661" t="s">
        <v>591</v>
      </c>
      <c r="H355" s="661" t="s">
        <v>837</v>
      </c>
      <c r="I355" s="661" t="s">
        <v>838</v>
      </c>
      <c r="J355" s="661" t="s">
        <v>827</v>
      </c>
      <c r="K355" s="661" t="s">
        <v>839</v>
      </c>
      <c r="L355" s="663">
        <v>28.094000000000001</v>
      </c>
      <c r="M355" s="663">
        <v>5</v>
      </c>
      <c r="N355" s="664">
        <v>140.47</v>
      </c>
    </row>
    <row r="356" spans="1:14" ht="14.4" customHeight="1" x14ac:dyDescent="0.3">
      <c r="A356" s="659" t="s">
        <v>559</v>
      </c>
      <c r="B356" s="660" t="s">
        <v>1608</v>
      </c>
      <c r="C356" s="661" t="s">
        <v>579</v>
      </c>
      <c r="D356" s="662" t="s">
        <v>1612</v>
      </c>
      <c r="E356" s="661" t="s">
        <v>582</v>
      </c>
      <c r="F356" s="662" t="s">
        <v>1613</v>
      </c>
      <c r="G356" s="661" t="s">
        <v>591</v>
      </c>
      <c r="H356" s="661" t="s">
        <v>1567</v>
      </c>
      <c r="I356" s="661" t="s">
        <v>1568</v>
      </c>
      <c r="J356" s="661" t="s">
        <v>1569</v>
      </c>
      <c r="K356" s="661"/>
      <c r="L356" s="663">
        <v>527.84985033388625</v>
      </c>
      <c r="M356" s="663">
        <v>2</v>
      </c>
      <c r="N356" s="664">
        <v>1055.6997006677725</v>
      </c>
    </row>
    <row r="357" spans="1:14" ht="14.4" customHeight="1" x14ac:dyDescent="0.3">
      <c r="A357" s="659" t="s">
        <v>559</v>
      </c>
      <c r="B357" s="660" t="s">
        <v>1608</v>
      </c>
      <c r="C357" s="661" t="s">
        <v>579</v>
      </c>
      <c r="D357" s="662" t="s">
        <v>1612</v>
      </c>
      <c r="E357" s="661" t="s">
        <v>582</v>
      </c>
      <c r="F357" s="662" t="s">
        <v>1613</v>
      </c>
      <c r="G357" s="661" t="s">
        <v>591</v>
      </c>
      <c r="H357" s="661" t="s">
        <v>889</v>
      </c>
      <c r="I357" s="661" t="s">
        <v>890</v>
      </c>
      <c r="J357" s="661" t="s">
        <v>891</v>
      </c>
      <c r="K357" s="661" t="s">
        <v>892</v>
      </c>
      <c r="L357" s="663">
        <v>197.47000000000003</v>
      </c>
      <c r="M357" s="663">
        <v>2</v>
      </c>
      <c r="N357" s="664">
        <v>394.94000000000005</v>
      </c>
    </row>
    <row r="358" spans="1:14" ht="14.4" customHeight="1" x14ac:dyDescent="0.3">
      <c r="A358" s="659" t="s">
        <v>559</v>
      </c>
      <c r="B358" s="660" t="s">
        <v>1608</v>
      </c>
      <c r="C358" s="661" t="s">
        <v>579</v>
      </c>
      <c r="D358" s="662" t="s">
        <v>1612</v>
      </c>
      <c r="E358" s="661" t="s">
        <v>582</v>
      </c>
      <c r="F358" s="662" t="s">
        <v>1613</v>
      </c>
      <c r="G358" s="661" t="s">
        <v>591</v>
      </c>
      <c r="H358" s="661" t="s">
        <v>907</v>
      </c>
      <c r="I358" s="661" t="s">
        <v>908</v>
      </c>
      <c r="J358" s="661" t="s">
        <v>909</v>
      </c>
      <c r="K358" s="661" t="s">
        <v>910</v>
      </c>
      <c r="L358" s="663">
        <v>54.539999999999985</v>
      </c>
      <c r="M358" s="663">
        <v>1</v>
      </c>
      <c r="N358" s="664">
        <v>54.539999999999985</v>
      </c>
    </row>
    <row r="359" spans="1:14" ht="14.4" customHeight="1" x14ac:dyDescent="0.3">
      <c r="A359" s="659" t="s">
        <v>559</v>
      </c>
      <c r="B359" s="660" t="s">
        <v>1608</v>
      </c>
      <c r="C359" s="661" t="s">
        <v>579</v>
      </c>
      <c r="D359" s="662" t="s">
        <v>1612</v>
      </c>
      <c r="E359" s="661" t="s">
        <v>582</v>
      </c>
      <c r="F359" s="662" t="s">
        <v>1613</v>
      </c>
      <c r="G359" s="661" t="s">
        <v>591</v>
      </c>
      <c r="H359" s="661" t="s">
        <v>938</v>
      </c>
      <c r="I359" s="661" t="s">
        <v>939</v>
      </c>
      <c r="J359" s="661" t="s">
        <v>612</v>
      </c>
      <c r="K359" s="661" t="s">
        <v>940</v>
      </c>
      <c r="L359" s="663">
        <v>51.508112527922208</v>
      </c>
      <c r="M359" s="663">
        <v>10</v>
      </c>
      <c r="N359" s="664">
        <v>515.08112527922208</v>
      </c>
    </row>
    <row r="360" spans="1:14" ht="14.4" customHeight="1" x14ac:dyDescent="0.3">
      <c r="A360" s="659" t="s">
        <v>559</v>
      </c>
      <c r="B360" s="660" t="s">
        <v>1608</v>
      </c>
      <c r="C360" s="661" t="s">
        <v>579</v>
      </c>
      <c r="D360" s="662" t="s">
        <v>1612</v>
      </c>
      <c r="E360" s="661" t="s">
        <v>582</v>
      </c>
      <c r="F360" s="662" t="s">
        <v>1613</v>
      </c>
      <c r="G360" s="661" t="s">
        <v>591</v>
      </c>
      <c r="H360" s="661" t="s">
        <v>941</v>
      </c>
      <c r="I360" s="661" t="s">
        <v>942</v>
      </c>
      <c r="J360" s="661" t="s">
        <v>943</v>
      </c>
      <c r="K360" s="661" t="s">
        <v>944</v>
      </c>
      <c r="L360" s="663">
        <v>177.79952477974723</v>
      </c>
      <c r="M360" s="663">
        <v>2</v>
      </c>
      <c r="N360" s="664">
        <v>355.59904955949446</v>
      </c>
    </row>
    <row r="361" spans="1:14" ht="14.4" customHeight="1" x14ac:dyDescent="0.3">
      <c r="A361" s="659" t="s">
        <v>559</v>
      </c>
      <c r="B361" s="660" t="s">
        <v>1608</v>
      </c>
      <c r="C361" s="661" t="s">
        <v>579</v>
      </c>
      <c r="D361" s="662" t="s">
        <v>1612</v>
      </c>
      <c r="E361" s="661" t="s">
        <v>582</v>
      </c>
      <c r="F361" s="662" t="s">
        <v>1613</v>
      </c>
      <c r="G361" s="661" t="s">
        <v>591</v>
      </c>
      <c r="H361" s="661" t="s">
        <v>948</v>
      </c>
      <c r="I361" s="661" t="s">
        <v>949</v>
      </c>
      <c r="J361" s="661" t="s">
        <v>950</v>
      </c>
      <c r="K361" s="661" t="s">
        <v>951</v>
      </c>
      <c r="L361" s="663">
        <v>147.05833771302318</v>
      </c>
      <c r="M361" s="663">
        <v>300</v>
      </c>
      <c r="N361" s="664">
        <v>44117.501313906956</v>
      </c>
    </row>
    <row r="362" spans="1:14" ht="14.4" customHeight="1" x14ac:dyDescent="0.3">
      <c r="A362" s="659" t="s">
        <v>559</v>
      </c>
      <c r="B362" s="660" t="s">
        <v>1608</v>
      </c>
      <c r="C362" s="661" t="s">
        <v>579</v>
      </c>
      <c r="D362" s="662" t="s">
        <v>1612</v>
      </c>
      <c r="E362" s="661" t="s">
        <v>582</v>
      </c>
      <c r="F362" s="662" t="s">
        <v>1613</v>
      </c>
      <c r="G362" s="661" t="s">
        <v>591</v>
      </c>
      <c r="H362" s="661" t="s">
        <v>1570</v>
      </c>
      <c r="I362" s="661" t="s">
        <v>237</v>
      </c>
      <c r="J362" s="661" t="s">
        <v>1571</v>
      </c>
      <c r="K362" s="661"/>
      <c r="L362" s="663">
        <v>349.00542481017078</v>
      </c>
      <c r="M362" s="663">
        <v>33</v>
      </c>
      <c r="N362" s="664">
        <v>11517.179018735636</v>
      </c>
    </row>
    <row r="363" spans="1:14" ht="14.4" customHeight="1" x14ac:dyDescent="0.3">
      <c r="A363" s="659" t="s">
        <v>559</v>
      </c>
      <c r="B363" s="660" t="s">
        <v>1608</v>
      </c>
      <c r="C363" s="661" t="s">
        <v>579</v>
      </c>
      <c r="D363" s="662" t="s">
        <v>1612</v>
      </c>
      <c r="E363" s="661" t="s">
        <v>582</v>
      </c>
      <c r="F363" s="662" t="s">
        <v>1613</v>
      </c>
      <c r="G363" s="661" t="s">
        <v>591</v>
      </c>
      <c r="H363" s="661" t="s">
        <v>958</v>
      </c>
      <c r="I363" s="661" t="s">
        <v>237</v>
      </c>
      <c r="J363" s="661" t="s">
        <v>959</v>
      </c>
      <c r="K363" s="661"/>
      <c r="L363" s="663">
        <v>361.03323340505585</v>
      </c>
      <c r="M363" s="663">
        <v>5</v>
      </c>
      <c r="N363" s="664">
        <v>1805.1661670252793</v>
      </c>
    </row>
    <row r="364" spans="1:14" ht="14.4" customHeight="1" x14ac:dyDescent="0.3">
      <c r="A364" s="659" t="s">
        <v>559</v>
      </c>
      <c r="B364" s="660" t="s">
        <v>1608</v>
      </c>
      <c r="C364" s="661" t="s">
        <v>579</v>
      </c>
      <c r="D364" s="662" t="s">
        <v>1612</v>
      </c>
      <c r="E364" s="661" t="s">
        <v>582</v>
      </c>
      <c r="F364" s="662" t="s">
        <v>1613</v>
      </c>
      <c r="G364" s="661" t="s">
        <v>591</v>
      </c>
      <c r="H364" s="661" t="s">
        <v>976</v>
      </c>
      <c r="I364" s="661" t="s">
        <v>977</v>
      </c>
      <c r="J364" s="661" t="s">
        <v>978</v>
      </c>
      <c r="K364" s="661" t="s">
        <v>979</v>
      </c>
      <c r="L364" s="663">
        <v>110.23403932523824</v>
      </c>
      <c r="M364" s="663">
        <v>10</v>
      </c>
      <c r="N364" s="664">
        <v>1102.3403932523825</v>
      </c>
    </row>
    <row r="365" spans="1:14" ht="14.4" customHeight="1" x14ac:dyDescent="0.3">
      <c r="A365" s="659" t="s">
        <v>559</v>
      </c>
      <c r="B365" s="660" t="s">
        <v>1608</v>
      </c>
      <c r="C365" s="661" t="s">
        <v>579</v>
      </c>
      <c r="D365" s="662" t="s">
        <v>1612</v>
      </c>
      <c r="E365" s="661" t="s">
        <v>582</v>
      </c>
      <c r="F365" s="662" t="s">
        <v>1613</v>
      </c>
      <c r="G365" s="661" t="s">
        <v>591</v>
      </c>
      <c r="H365" s="661" t="s">
        <v>995</v>
      </c>
      <c r="I365" s="661" t="s">
        <v>237</v>
      </c>
      <c r="J365" s="661" t="s">
        <v>996</v>
      </c>
      <c r="K365" s="661" t="s">
        <v>997</v>
      </c>
      <c r="L365" s="663">
        <v>23.699999999999992</v>
      </c>
      <c r="M365" s="663">
        <v>390</v>
      </c>
      <c r="N365" s="664">
        <v>9242.9999999999964</v>
      </c>
    </row>
    <row r="366" spans="1:14" ht="14.4" customHeight="1" x14ac:dyDescent="0.3">
      <c r="A366" s="659" t="s">
        <v>559</v>
      </c>
      <c r="B366" s="660" t="s">
        <v>1608</v>
      </c>
      <c r="C366" s="661" t="s">
        <v>579</v>
      </c>
      <c r="D366" s="662" t="s">
        <v>1612</v>
      </c>
      <c r="E366" s="661" t="s">
        <v>582</v>
      </c>
      <c r="F366" s="662" t="s">
        <v>1613</v>
      </c>
      <c r="G366" s="661" t="s">
        <v>591</v>
      </c>
      <c r="H366" s="661" t="s">
        <v>998</v>
      </c>
      <c r="I366" s="661" t="s">
        <v>237</v>
      </c>
      <c r="J366" s="661" t="s">
        <v>999</v>
      </c>
      <c r="K366" s="661" t="s">
        <v>997</v>
      </c>
      <c r="L366" s="663">
        <v>24.037194261613507</v>
      </c>
      <c r="M366" s="663">
        <v>36</v>
      </c>
      <c r="N366" s="664">
        <v>865.33899341808626</v>
      </c>
    </row>
    <row r="367" spans="1:14" ht="14.4" customHeight="1" x14ac:dyDescent="0.3">
      <c r="A367" s="659" t="s">
        <v>559</v>
      </c>
      <c r="B367" s="660" t="s">
        <v>1608</v>
      </c>
      <c r="C367" s="661" t="s">
        <v>579</v>
      </c>
      <c r="D367" s="662" t="s">
        <v>1612</v>
      </c>
      <c r="E367" s="661" t="s">
        <v>582</v>
      </c>
      <c r="F367" s="662" t="s">
        <v>1613</v>
      </c>
      <c r="G367" s="661" t="s">
        <v>591</v>
      </c>
      <c r="H367" s="661" t="s">
        <v>1023</v>
      </c>
      <c r="I367" s="661" t="s">
        <v>237</v>
      </c>
      <c r="J367" s="661" t="s">
        <v>1024</v>
      </c>
      <c r="K367" s="661" t="s">
        <v>1025</v>
      </c>
      <c r="L367" s="663">
        <v>199.67000000000004</v>
      </c>
      <c r="M367" s="663">
        <v>6</v>
      </c>
      <c r="N367" s="664">
        <v>1198.0200000000002</v>
      </c>
    </row>
    <row r="368" spans="1:14" ht="14.4" customHeight="1" x14ac:dyDescent="0.3">
      <c r="A368" s="659" t="s">
        <v>559</v>
      </c>
      <c r="B368" s="660" t="s">
        <v>1608</v>
      </c>
      <c r="C368" s="661" t="s">
        <v>579</v>
      </c>
      <c r="D368" s="662" t="s">
        <v>1612</v>
      </c>
      <c r="E368" s="661" t="s">
        <v>582</v>
      </c>
      <c r="F368" s="662" t="s">
        <v>1613</v>
      </c>
      <c r="G368" s="661" t="s">
        <v>591</v>
      </c>
      <c r="H368" s="661" t="s">
        <v>1572</v>
      </c>
      <c r="I368" s="661" t="s">
        <v>237</v>
      </c>
      <c r="J368" s="661" t="s">
        <v>1573</v>
      </c>
      <c r="K368" s="661"/>
      <c r="L368" s="663">
        <v>61.502298631101183</v>
      </c>
      <c r="M368" s="663">
        <v>3</v>
      </c>
      <c r="N368" s="664">
        <v>184.50689589330355</v>
      </c>
    </row>
    <row r="369" spans="1:14" ht="14.4" customHeight="1" x14ac:dyDescent="0.3">
      <c r="A369" s="659" t="s">
        <v>559</v>
      </c>
      <c r="B369" s="660" t="s">
        <v>1608</v>
      </c>
      <c r="C369" s="661" t="s">
        <v>579</v>
      </c>
      <c r="D369" s="662" t="s">
        <v>1612</v>
      </c>
      <c r="E369" s="661" t="s">
        <v>582</v>
      </c>
      <c r="F369" s="662" t="s">
        <v>1613</v>
      </c>
      <c r="G369" s="661" t="s">
        <v>591</v>
      </c>
      <c r="H369" s="661" t="s">
        <v>1574</v>
      </c>
      <c r="I369" s="661" t="s">
        <v>237</v>
      </c>
      <c r="J369" s="661" t="s">
        <v>1575</v>
      </c>
      <c r="K369" s="661" t="s">
        <v>1576</v>
      </c>
      <c r="L369" s="663">
        <v>75.019882097743476</v>
      </c>
      <c r="M369" s="663">
        <v>2</v>
      </c>
      <c r="N369" s="664">
        <v>150.03976419548695</v>
      </c>
    </row>
    <row r="370" spans="1:14" ht="14.4" customHeight="1" x14ac:dyDescent="0.3">
      <c r="A370" s="659" t="s">
        <v>559</v>
      </c>
      <c r="B370" s="660" t="s">
        <v>1608</v>
      </c>
      <c r="C370" s="661" t="s">
        <v>579</v>
      </c>
      <c r="D370" s="662" t="s">
        <v>1612</v>
      </c>
      <c r="E370" s="661" t="s">
        <v>582</v>
      </c>
      <c r="F370" s="662" t="s">
        <v>1613</v>
      </c>
      <c r="G370" s="661" t="s">
        <v>591</v>
      </c>
      <c r="H370" s="661" t="s">
        <v>1045</v>
      </c>
      <c r="I370" s="661" t="s">
        <v>1046</v>
      </c>
      <c r="J370" s="661" t="s">
        <v>1047</v>
      </c>
      <c r="K370" s="661" t="s">
        <v>1048</v>
      </c>
      <c r="L370" s="663">
        <v>48.710387190731545</v>
      </c>
      <c r="M370" s="663">
        <v>4</v>
      </c>
      <c r="N370" s="664">
        <v>194.84154876292618</v>
      </c>
    </row>
    <row r="371" spans="1:14" ht="14.4" customHeight="1" x14ac:dyDescent="0.3">
      <c r="A371" s="659" t="s">
        <v>559</v>
      </c>
      <c r="B371" s="660" t="s">
        <v>1608</v>
      </c>
      <c r="C371" s="661" t="s">
        <v>579</v>
      </c>
      <c r="D371" s="662" t="s">
        <v>1612</v>
      </c>
      <c r="E371" s="661" t="s">
        <v>582</v>
      </c>
      <c r="F371" s="662" t="s">
        <v>1613</v>
      </c>
      <c r="G371" s="661" t="s">
        <v>591</v>
      </c>
      <c r="H371" s="661" t="s">
        <v>1521</v>
      </c>
      <c r="I371" s="661" t="s">
        <v>1522</v>
      </c>
      <c r="J371" s="661" t="s">
        <v>1523</v>
      </c>
      <c r="K371" s="661" t="s">
        <v>1524</v>
      </c>
      <c r="L371" s="663">
        <v>291.5</v>
      </c>
      <c r="M371" s="663">
        <v>1</v>
      </c>
      <c r="N371" s="664">
        <v>291.5</v>
      </c>
    </row>
    <row r="372" spans="1:14" ht="14.4" customHeight="1" x14ac:dyDescent="0.3">
      <c r="A372" s="659" t="s">
        <v>559</v>
      </c>
      <c r="B372" s="660" t="s">
        <v>1608</v>
      </c>
      <c r="C372" s="661" t="s">
        <v>579</v>
      </c>
      <c r="D372" s="662" t="s">
        <v>1612</v>
      </c>
      <c r="E372" s="661" t="s">
        <v>582</v>
      </c>
      <c r="F372" s="662" t="s">
        <v>1613</v>
      </c>
      <c r="G372" s="661" t="s">
        <v>591</v>
      </c>
      <c r="H372" s="661" t="s">
        <v>1525</v>
      </c>
      <c r="I372" s="661" t="s">
        <v>237</v>
      </c>
      <c r="J372" s="661" t="s">
        <v>1526</v>
      </c>
      <c r="K372" s="661"/>
      <c r="L372" s="663">
        <v>51.979699343007177</v>
      </c>
      <c r="M372" s="663">
        <v>1</v>
      </c>
      <c r="N372" s="664">
        <v>51.979699343007177</v>
      </c>
    </row>
    <row r="373" spans="1:14" ht="14.4" customHeight="1" x14ac:dyDescent="0.3">
      <c r="A373" s="659" t="s">
        <v>559</v>
      </c>
      <c r="B373" s="660" t="s">
        <v>1608</v>
      </c>
      <c r="C373" s="661" t="s">
        <v>579</v>
      </c>
      <c r="D373" s="662" t="s">
        <v>1612</v>
      </c>
      <c r="E373" s="661" t="s">
        <v>582</v>
      </c>
      <c r="F373" s="662" t="s">
        <v>1613</v>
      </c>
      <c r="G373" s="661" t="s">
        <v>591</v>
      </c>
      <c r="H373" s="661" t="s">
        <v>1577</v>
      </c>
      <c r="I373" s="661" t="s">
        <v>237</v>
      </c>
      <c r="J373" s="661" t="s">
        <v>1578</v>
      </c>
      <c r="K373" s="661"/>
      <c r="L373" s="663">
        <v>235.32075535556501</v>
      </c>
      <c r="M373" s="663">
        <v>3</v>
      </c>
      <c r="N373" s="664">
        <v>705.96226606669507</v>
      </c>
    </row>
    <row r="374" spans="1:14" ht="14.4" customHeight="1" x14ac:dyDescent="0.3">
      <c r="A374" s="659" t="s">
        <v>559</v>
      </c>
      <c r="B374" s="660" t="s">
        <v>1608</v>
      </c>
      <c r="C374" s="661" t="s">
        <v>579</v>
      </c>
      <c r="D374" s="662" t="s">
        <v>1612</v>
      </c>
      <c r="E374" s="661" t="s">
        <v>582</v>
      </c>
      <c r="F374" s="662" t="s">
        <v>1613</v>
      </c>
      <c r="G374" s="661" t="s">
        <v>591</v>
      </c>
      <c r="H374" s="661" t="s">
        <v>1579</v>
      </c>
      <c r="I374" s="661" t="s">
        <v>237</v>
      </c>
      <c r="J374" s="661" t="s">
        <v>1580</v>
      </c>
      <c r="K374" s="661"/>
      <c r="L374" s="663">
        <v>163.85889256299004</v>
      </c>
      <c r="M374" s="663">
        <v>13</v>
      </c>
      <c r="N374" s="664">
        <v>2130.1656033188706</v>
      </c>
    </row>
    <row r="375" spans="1:14" ht="14.4" customHeight="1" x14ac:dyDescent="0.3">
      <c r="A375" s="659" t="s">
        <v>559</v>
      </c>
      <c r="B375" s="660" t="s">
        <v>1608</v>
      </c>
      <c r="C375" s="661" t="s">
        <v>579</v>
      </c>
      <c r="D375" s="662" t="s">
        <v>1612</v>
      </c>
      <c r="E375" s="661" t="s">
        <v>582</v>
      </c>
      <c r="F375" s="662" t="s">
        <v>1613</v>
      </c>
      <c r="G375" s="661" t="s">
        <v>591</v>
      </c>
      <c r="H375" s="661" t="s">
        <v>1581</v>
      </c>
      <c r="I375" s="661" t="s">
        <v>1582</v>
      </c>
      <c r="J375" s="661" t="s">
        <v>1583</v>
      </c>
      <c r="K375" s="661" t="s">
        <v>1584</v>
      </c>
      <c r="L375" s="663">
        <v>145.1678977149075</v>
      </c>
      <c r="M375" s="663">
        <v>1</v>
      </c>
      <c r="N375" s="664">
        <v>145.1678977149075</v>
      </c>
    </row>
    <row r="376" spans="1:14" ht="14.4" customHeight="1" x14ac:dyDescent="0.3">
      <c r="A376" s="659" t="s">
        <v>559</v>
      </c>
      <c r="B376" s="660" t="s">
        <v>1608</v>
      </c>
      <c r="C376" s="661" t="s">
        <v>579</v>
      </c>
      <c r="D376" s="662" t="s">
        <v>1612</v>
      </c>
      <c r="E376" s="661" t="s">
        <v>582</v>
      </c>
      <c r="F376" s="662" t="s">
        <v>1613</v>
      </c>
      <c r="G376" s="661" t="s">
        <v>591</v>
      </c>
      <c r="H376" s="661" t="s">
        <v>1585</v>
      </c>
      <c r="I376" s="661" t="s">
        <v>237</v>
      </c>
      <c r="J376" s="661" t="s">
        <v>1586</v>
      </c>
      <c r="K376" s="661"/>
      <c r="L376" s="663">
        <v>162.95777374670334</v>
      </c>
      <c r="M376" s="663">
        <v>3</v>
      </c>
      <c r="N376" s="664">
        <v>488.87332124010999</v>
      </c>
    </row>
    <row r="377" spans="1:14" ht="14.4" customHeight="1" x14ac:dyDescent="0.3">
      <c r="A377" s="659" t="s">
        <v>559</v>
      </c>
      <c r="B377" s="660" t="s">
        <v>1608</v>
      </c>
      <c r="C377" s="661" t="s">
        <v>579</v>
      </c>
      <c r="D377" s="662" t="s">
        <v>1612</v>
      </c>
      <c r="E377" s="661" t="s">
        <v>582</v>
      </c>
      <c r="F377" s="662" t="s">
        <v>1613</v>
      </c>
      <c r="G377" s="661" t="s">
        <v>591</v>
      </c>
      <c r="H377" s="661" t="s">
        <v>1112</v>
      </c>
      <c r="I377" s="661" t="s">
        <v>1113</v>
      </c>
      <c r="J377" s="661" t="s">
        <v>1114</v>
      </c>
      <c r="K377" s="661" t="s">
        <v>1115</v>
      </c>
      <c r="L377" s="663">
        <v>74.377271255306212</v>
      </c>
      <c r="M377" s="663">
        <v>15</v>
      </c>
      <c r="N377" s="664">
        <v>1115.6590688295933</v>
      </c>
    </row>
    <row r="378" spans="1:14" ht="14.4" customHeight="1" x14ac:dyDescent="0.3">
      <c r="A378" s="659" t="s">
        <v>559</v>
      </c>
      <c r="B378" s="660" t="s">
        <v>1608</v>
      </c>
      <c r="C378" s="661" t="s">
        <v>579</v>
      </c>
      <c r="D378" s="662" t="s">
        <v>1612</v>
      </c>
      <c r="E378" s="661" t="s">
        <v>582</v>
      </c>
      <c r="F378" s="662" t="s">
        <v>1613</v>
      </c>
      <c r="G378" s="661" t="s">
        <v>591</v>
      </c>
      <c r="H378" s="661" t="s">
        <v>1587</v>
      </c>
      <c r="I378" s="661" t="s">
        <v>237</v>
      </c>
      <c r="J378" s="661" t="s">
        <v>1588</v>
      </c>
      <c r="K378" s="661" t="s">
        <v>1589</v>
      </c>
      <c r="L378" s="663">
        <v>77.733438592460175</v>
      </c>
      <c r="M378" s="663">
        <v>4</v>
      </c>
      <c r="N378" s="664">
        <v>310.9337543698407</v>
      </c>
    </row>
    <row r="379" spans="1:14" ht="14.4" customHeight="1" x14ac:dyDescent="0.3">
      <c r="A379" s="659" t="s">
        <v>559</v>
      </c>
      <c r="B379" s="660" t="s">
        <v>1608</v>
      </c>
      <c r="C379" s="661" t="s">
        <v>579</v>
      </c>
      <c r="D379" s="662" t="s">
        <v>1612</v>
      </c>
      <c r="E379" s="661" t="s">
        <v>582</v>
      </c>
      <c r="F379" s="662" t="s">
        <v>1613</v>
      </c>
      <c r="G379" s="661" t="s">
        <v>591</v>
      </c>
      <c r="H379" s="661" t="s">
        <v>1590</v>
      </c>
      <c r="I379" s="661" t="s">
        <v>237</v>
      </c>
      <c r="J379" s="661" t="s">
        <v>1591</v>
      </c>
      <c r="K379" s="661"/>
      <c r="L379" s="663">
        <v>113.67396401491739</v>
      </c>
      <c r="M379" s="663">
        <v>9</v>
      </c>
      <c r="N379" s="664">
        <v>1023.0656761342565</v>
      </c>
    </row>
    <row r="380" spans="1:14" ht="14.4" customHeight="1" x14ac:dyDescent="0.3">
      <c r="A380" s="659" t="s">
        <v>559</v>
      </c>
      <c r="B380" s="660" t="s">
        <v>1608</v>
      </c>
      <c r="C380" s="661" t="s">
        <v>579</v>
      </c>
      <c r="D380" s="662" t="s">
        <v>1612</v>
      </c>
      <c r="E380" s="661" t="s">
        <v>582</v>
      </c>
      <c r="F380" s="662" t="s">
        <v>1613</v>
      </c>
      <c r="G380" s="661" t="s">
        <v>591</v>
      </c>
      <c r="H380" s="661" t="s">
        <v>1133</v>
      </c>
      <c r="I380" s="661" t="s">
        <v>1134</v>
      </c>
      <c r="J380" s="661" t="s">
        <v>665</v>
      </c>
      <c r="K380" s="661" t="s">
        <v>1135</v>
      </c>
      <c r="L380" s="663">
        <v>112.42000000000003</v>
      </c>
      <c r="M380" s="663">
        <v>1</v>
      </c>
      <c r="N380" s="664">
        <v>112.42000000000003</v>
      </c>
    </row>
    <row r="381" spans="1:14" ht="14.4" customHeight="1" x14ac:dyDescent="0.3">
      <c r="A381" s="659" t="s">
        <v>559</v>
      </c>
      <c r="B381" s="660" t="s">
        <v>1608</v>
      </c>
      <c r="C381" s="661" t="s">
        <v>579</v>
      </c>
      <c r="D381" s="662" t="s">
        <v>1612</v>
      </c>
      <c r="E381" s="661" t="s">
        <v>582</v>
      </c>
      <c r="F381" s="662" t="s">
        <v>1613</v>
      </c>
      <c r="G381" s="661" t="s">
        <v>591</v>
      </c>
      <c r="H381" s="661" t="s">
        <v>1183</v>
      </c>
      <c r="I381" s="661" t="s">
        <v>1184</v>
      </c>
      <c r="J381" s="661" t="s">
        <v>1185</v>
      </c>
      <c r="K381" s="661" t="s">
        <v>1186</v>
      </c>
      <c r="L381" s="663">
        <v>201.28011903168752</v>
      </c>
      <c r="M381" s="663">
        <v>2</v>
      </c>
      <c r="N381" s="664">
        <v>402.56023806337504</v>
      </c>
    </row>
    <row r="382" spans="1:14" ht="14.4" customHeight="1" x14ac:dyDescent="0.3">
      <c r="A382" s="659" t="s">
        <v>559</v>
      </c>
      <c r="B382" s="660" t="s">
        <v>1608</v>
      </c>
      <c r="C382" s="661" t="s">
        <v>579</v>
      </c>
      <c r="D382" s="662" t="s">
        <v>1612</v>
      </c>
      <c r="E382" s="661" t="s">
        <v>582</v>
      </c>
      <c r="F382" s="662" t="s">
        <v>1613</v>
      </c>
      <c r="G382" s="661" t="s">
        <v>591</v>
      </c>
      <c r="H382" s="661" t="s">
        <v>1537</v>
      </c>
      <c r="I382" s="661" t="s">
        <v>237</v>
      </c>
      <c r="J382" s="661" t="s">
        <v>1538</v>
      </c>
      <c r="K382" s="661"/>
      <c r="L382" s="663">
        <v>88.953002063382385</v>
      </c>
      <c r="M382" s="663">
        <v>6</v>
      </c>
      <c r="N382" s="664">
        <v>533.71801238029434</v>
      </c>
    </row>
    <row r="383" spans="1:14" ht="14.4" customHeight="1" x14ac:dyDescent="0.3">
      <c r="A383" s="659" t="s">
        <v>559</v>
      </c>
      <c r="B383" s="660" t="s">
        <v>1608</v>
      </c>
      <c r="C383" s="661" t="s">
        <v>579</v>
      </c>
      <c r="D383" s="662" t="s">
        <v>1612</v>
      </c>
      <c r="E383" s="661" t="s">
        <v>582</v>
      </c>
      <c r="F383" s="662" t="s">
        <v>1613</v>
      </c>
      <c r="G383" s="661" t="s">
        <v>591</v>
      </c>
      <c r="H383" s="661" t="s">
        <v>1545</v>
      </c>
      <c r="I383" s="661" t="s">
        <v>237</v>
      </c>
      <c r="J383" s="661" t="s">
        <v>1546</v>
      </c>
      <c r="K383" s="661" t="s">
        <v>1132</v>
      </c>
      <c r="L383" s="663">
        <v>90.858706669180151</v>
      </c>
      <c r="M383" s="663">
        <v>2</v>
      </c>
      <c r="N383" s="664">
        <v>181.7174133383603</v>
      </c>
    </row>
    <row r="384" spans="1:14" ht="14.4" customHeight="1" x14ac:dyDescent="0.3">
      <c r="A384" s="659" t="s">
        <v>559</v>
      </c>
      <c r="B384" s="660" t="s">
        <v>1608</v>
      </c>
      <c r="C384" s="661" t="s">
        <v>579</v>
      </c>
      <c r="D384" s="662" t="s">
        <v>1612</v>
      </c>
      <c r="E384" s="661" t="s">
        <v>582</v>
      </c>
      <c r="F384" s="662" t="s">
        <v>1613</v>
      </c>
      <c r="G384" s="661" t="s">
        <v>591</v>
      </c>
      <c r="H384" s="661" t="s">
        <v>1592</v>
      </c>
      <c r="I384" s="661" t="s">
        <v>237</v>
      </c>
      <c r="J384" s="661" t="s">
        <v>1593</v>
      </c>
      <c r="K384" s="661" t="s">
        <v>1594</v>
      </c>
      <c r="L384" s="663">
        <v>79.240000000000009</v>
      </c>
      <c r="M384" s="663">
        <v>1</v>
      </c>
      <c r="N384" s="664">
        <v>79.240000000000009</v>
      </c>
    </row>
    <row r="385" spans="1:14" ht="14.4" customHeight="1" x14ac:dyDescent="0.3">
      <c r="A385" s="659" t="s">
        <v>559</v>
      </c>
      <c r="B385" s="660" t="s">
        <v>1608</v>
      </c>
      <c r="C385" s="661" t="s">
        <v>579</v>
      </c>
      <c r="D385" s="662" t="s">
        <v>1612</v>
      </c>
      <c r="E385" s="661" t="s">
        <v>582</v>
      </c>
      <c r="F385" s="662" t="s">
        <v>1613</v>
      </c>
      <c r="G385" s="661" t="s">
        <v>591</v>
      </c>
      <c r="H385" s="661" t="s">
        <v>1595</v>
      </c>
      <c r="I385" s="661" t="s">
        <v>237</v>
      </c>
      <c r="J385" s="661" t="s">
        <v>1596</v>
      </c>
      <c r="K385" s="661" t="s">
        <v>1597</v>
      </c>
      <c r="L385" s="663">
        <v>215.29026102168237</v>
      </c>
      <c r="M385" s="663">
        <v>4</v>
      </c>
      <c r="N385" s="664">
        <v>861.16104408672948</v>
      </c>
    </row>
    <row r="386" spans="1:14" ht="14.4" customHeight="1" x14ac:dyDescent="0.3">
      <c r="A386" s="659" t="s">
        <v>559</v>
      </c>
      <c r="B386" s="660" t="s">
        <v>1608</v>
      </c>
      <c r="C386" s="661" t="s">
        <v>579</v>
      </c>
      <c r="D386" s="662" t="s">
        <v>1612</v>
      </c>
      <c r="E386" s="661" t="s">
        <v>582</v>
      </c>
      <c r="F386" s="662" t="s">
        <v>1613</v>
      </c>
      <c r="G386" s="661" t="s">
        <v>591</v>
      </c>
      <c r="H386" s="661" t="s">
        <v>1598</v>
      </c>
      <c r="I386" s="661" t="s">
        <v>237</v>
      </c>
      <c r="J386" s="661" t="s">
        <v>1599</v>
      </c>
      <c r="K386" s="661"/>
      <c r="L386" s="663">
        <v>138.08266329400431</v>
      </c>
      <c r="M386" s="663">
        <v>3</v>
      </c>
      <c r="N386" s="664">
        <v>414.24798988201292</v>
      </c>
    </row>
    <row r="387" spans="1:14" ht="14.4" customHeight="1" x14ac:dyDescent="0.3">
      <c r="A387" s="659" t="s">
        <v>559</v>
      </c>
      <c r="B387" s="660" t="s">
        <v>1608</v>
      </c>
      <c r="C387" s="661" t="s">
        <v>579</v>
      </c>
      <c r="D387" s="662" t="s">
        <v>1612</v>
      </c>
      <c r="E387" s="661" t="s">
        <v>582</v>
      </c>
      <c r="F387" s="662" t="s">
        <v>1613</v>
      </c>
      <c r="G387" s="661" t="s">
        <v>591</v>
      </c>
      <c r="H387" s="661" t="s">
        <v>1600</v>
      </c>
      <c r="I387" s="661" t="s">
        <v>237</v>
      </c>
      <c r="J387" s="661" t="s">
        <v>1601</v>
      </c>
      <c r="K387" s="661"/>
      <c r="L387" s="663">
        <v>328.52261383302471</v>
      </c>
      <c r="M387" s="663">
        <v>6</v>
      </c>
      <c r="N387" s="664">
        <v>1971.1356829981482</v>
      </c>
    </row>
    <row r="388" spans="1:14" ht="14.4" customHeight="1" x14ac:dyDescent="0.3">
      <c r="A388" s="659" t="s">
        <v>559</v>
      </c>
      <c r="B388" s="660" t="s">
        <v>1608</v>
      </c>
      <c r="C388" s="661" t="s">
        <v>579</v>
      </c>
      <c r="D388" s="662" t="s">
        <v>1612</v>
      </c>
      <c r="E388" s="661" t="s">
        <v>582</v>
      </c>
      <c r="F388" s="662" t="s">
        <v>1613</v>
      </c>
      <c r="G388" s="661" t="s">
        <v>591</v>
      </c>
      <c r="H388" s="661" t="s">
        <v>1602</v>
      </c>
      <c r="I388" s="661" t="s">
        <v>1126</v>
      </c>
      <c r="J388" s="661" t="s">
        <v>1603</v>
      </c>
      <c r="K388" s="661" t="s">
        <v>1604</v>
      </c>
      <c r="L388" s="663">
        <v>50.169185793710625</v>
      </c>
      <c r="M388" s="663">
        <v>1</v>
      </c>
      <c r="N388" s="664">
        <v>50.169185793710625</v>
      </c>
    </row>
    <row r="389" spans="1:14" ht="14.4" customHeight="1" x14ac:dyDescent="0.3">
      <c r="A389" s="659" t="s">
        <v>559</v>
      </c>
      <c r="B389" s="660" t="s">
        <v>1608</v>
      </c>
      <c r="C389" s="661" t="s">
        <v>579</v>
      </c>
      <c r="D389" s="662" t="s">
        <v>1612</v>
      </c>
      <c r="E389" s="661" t="s">
        <v>582</v>
      </c>
      <c r="F389" s="662" t="s">
        <v>1613</v>
      </c>
      <c r="G389" s="661" t="s">
        <v>591</v>
      </c>
      <c r="H389" s="661" t="s">
        <v>1202</v>
      </c>
      <c r="I389" s="661" t="s">
        <v>1202</v>
      </c>
      <c r="J389" s="661" t="s">
        <v>620</v>
      </c>
      <c r="K389" s="661" t="s">
        <v>1203</v>
      </c>
      <c r="L389" s="663">
        <v>59.959999999999994</v>
      </c>
      <c r="M389" s="663">
        <v>1</v>
      </c>
      <c r="N389" s="664">
        <v>59.959999999999994</v>
      </c>
    </row>
    <row r="390" spans="1:14" ht="14.4" customHeight="1" x14ac:dyDescent="0.3">
      <c r="A390" s="659" t="s">
        <v>559</v>
      </c>
      <c r="B390" s="660" t="s">
        <v>1608</v>
      </c>
      <c r="C390" s="661" t="s">
        <v>579</v>
      </c>
      <c r="D390" s="662" t="s">
        <v>1612</v>
      </c>
      <c r="E390" s="661" t="s">
        <v>582</v>
      </c>
      <c r="F390" s="662" t="s">
        <v>1613</v>
      </c>
      <c r="G390" s="661" t="s">
        <v>591</v>
      </c>
      <c r="H390" s="661" t="s">
        <v>1206</v>
      </c>
      <c r="I390" s="661" t="s">
        <v>237</v>
      </c>
      <c r="J390" s="661" t="s">
        <v>1207</v>
      </c>
      <c r="K390" s="661"/>
      <c r="L390" s="663">
        <v>37.70000000000001</v>
      </c>
      <c r="M390" s="663">
        <v>1</v>
      </c>
      <c r="N390" s="664">
        <v>37.70000000000001</v>
      </c>
    </row>
    <row r="391" spans="1:14" ht="14.4" customHeight="1" x14ac:dyDescent="0.3">
      <c r="A391" s="659" t="s">
        <v>559</v>
      </c>
      <c r="B391" s="660" t="s">
        <v>1608</v>
      </c>
      <c r="C391" s="661" t="s">
        <v>579</v>
      </c>
      <c r="D391" s="662" t="s">
        <v>1612</v>
      </c>
      <c r="E391" s="661" t="s">
        <v>582</v>
      </c>
      <c r="F391" s="662" t="s">
        <v>1613</v>
      </c>
      <c r="G391" s="661" t="s">
        <v>591</v>
      </c>
      <c r="H391" s="661" t="s">
        <v>1605</v>
      </c>
      <c r="I391" s="661" t="s">
        <v>1606</v>
      </c>
      <c r="J391" s="661" t="s">
        <v>1607</v>
      </c>
      <c r="K391" s="661"/>
      <c r="L391" s="663">
        <v>171</v>
      </c>
      <c r="M391" s="663">
        <v>1</v>
      </c>
      <c r="N391" s="664">
        <v>171</v>
      </c>
    </row>
    <row r="392" spans="1:14" ht="14.4" customHeight="1" x14ac:dyDescent="0.3">
      <c r="A392" s="659" t="s">
        <v>559</v>
      </c>
      <c r="B392" s="660" t="s">
        <v>1608</v>
      </c>
      <c r="C392" s="661" t="s">
        <v>579</v>
      </c>
      <c r="D392" s="662" t="s">
        <v>1612</v>
      </c>
      <c r="E392" s="661" t="s">
        <v>582</v>
      </c>
      <c r="F392" s="662" t="s">
        <v>1613</v>
      </c>
      <c r="G392" s="661" t="s">
        <v>1229</v>
      </c>
      <c r="H392" s="661" t="s">
        <v>1230</v>
      </c>
      <c r="I392" s="661" t="s">
        <v>1231</v>
      </c>
      <c r="J392" s="661" t="s">
        <v>1232</v>
      </c>
      <c r="K392" s="661" t="s">
        <v>1233</v>
      </c>
      <c r="L392" s="663">
        <v>36.333511097233952</v>
      </c>
      <c r="M392" s="663">
        <v>100</v>
      </c>
      <c r="N392" s="664">
        <v>3633.351109723395</v>
      </c>
    </row>
    <row r="393" spans="1:14" ht="14.4" customHeight="1" x14ac:dyDescent="0.3">
      <c r="A393" s="659" t="s">
        <v>559</v>
      </c>
      <c r="B393" s="660" t="s">
        <v>1608</v>
      </c>
      <c r="C393" s="661" t="s">
        <v>579</v>
      </c>
      <c r="D393" s="662" t="s">
        <v>1612</v>
      </c>
      <c r="E393" s="661" t="s">
        <v>1385</v>
      </c>
      <c r="F393" s="662" t="s">
        <v>1615</v>
      </c>
      <c r="G393" s="661" t="s">
        <v>591</v>
      </c>
      <c r="H393" s="661" t="s">
        <v>1389</v>
      </c>
      <c r="I393" s="661" t="s">
        <v>1390</v>
      </c>
      <c r="J393" s="661" t="s">
        <v>1391</v>
      </c>
      <c r="K393" s="661" t="s">
        <v>1392</v>
      </c>
      <c r="L393" s="663">
        <v>41.215000000000003</v>
      </c>
      <c r="M393" s="663">
        <v>4</v>
      </c>
      <c r="N393" s="664">
        <v>164.86</v>
      </c>
    </row>
    <row r="394" spans="1:14" ht="14.4" customHeight="1" x14ac:dyDescent="0.3">
      <c r="A394" s="659" t="s">
        <v>559</v>
      </c>
      <c r="B394" s="660" t="s">
        <v>1608</v>
      </c>
      <c r="C394" s="661" t="s">
        <v>579</v>
      </c>
      <c r="D394" s="662" t="s">
        <v>1612</v>
      </c>
      <c r="E394" s="661" t="s">
        <v>1385</v>
      </c>
      <c r="F394" s="662" t="s">
        <v>1615</v>
      </c>
      <c r="G394" s="661" t="s">
        <v>591</v>
      </c>
      <c r="H394" s="661" t="s">
        <v>1393</v>
      </c>
      <c r="I394" s="661" t="s">
        <v>1394</v>
      </c>
      <c r="J394" s="661" t="s">
        <v>1395</v>
      </c>
      <c r="K394" s="661" t="s">
        <v>628</v>
      </c>
      <c r="L394" s="663">
        <v>68.7732749323755</v>
      </c>
      <c r="M394" s="663">
        <v>3</v>
      </c>
      <c r="N394" s="664">
        <v>206.3198247971265</v>
      </c>
    </row>
    <row r="395" spans="1:14" ht="14.4" customHeight="1" x14ac:dyDescent="0.3">
      <c r="A395" s="659" t="s">
        <v>559</v>
      </c>
      <c r="B395" s="660" t="s">
        <v>1608</v>
      </c>
      <c r="C395" s="661" t="s">
        <v>579</v>
      </c>
      <c r="D395" s="662" t="s">
        <v>1612</v>
      </c>
      <c r="E395" s="661" t="s">
        <v>1385</v>
      </c>
      <c r="F395" s="662" t="s">
        <v>1615</v>
      </c>
      <c r="G395" s="661" t="s">
        <v>591</v>
      </c>
      <c r="H395" s="661" t="s">
        <v>1400</v>
      </c>
      <c r="I395" s="661" t="s">
        <v>1401</v>
      </c>
      <c r="J395" s="661" t="s">
        <v>1402</v>
      </c>
      <c r="K395" s="661" t="s">
        <v>1403</v>
      </c>
      <c r="L395" s="663">
        <v>143.8074429936409</v>
      </c>
      <c r="M395" s="663">
        <v>4</v>
      </c>
      <c r="N395" s="664">
        <v>575.22977197456362</v>
      </c>
    </row>
    <row r="396" spans="1:14" ht="14.4" customHeight="1" thickBot="1" x14ac:dyDescent="0.35">
      <c r="A396" s="665" t="s">
        <v>559</v>
      </c>
      <c r="B396" s="666" t="s">
        <v>1608</v>
      </c>
      <c r="C396" s="667" t="s">
        <v>579</v>
      </c>
      <c r="D396" s="668" t="s">
        <v>1612</v>
      </c>
      <c r="E396" s="667" t="s">
        <v>1385</v>
      </c>
      <c r="F396" s="668" t="s">
        <v>1615</v>
      </c>
      <c r="G396" s="667" t="s">
        <v>1229</v>
      </c>
      <c r="H396" s="667" t="s">
        <v>1474</v>
      </c>
      <c r="I396" s="667" t="s">
        <v>1475</v>
      </c>
      <c r="J396" s="667" t="s">
        <v>1476</v>
      </c>
      <c r="K396" s="667" t="s">
        <v>1477</v>
      </c>
      <c r="L396" s="669">
        <v>104.42000000000002</v>
      </c>
      <c r="M396" s="669">
        <v>1</v>
      </c>
      <c r="N396" s="670">
        <v>104.42000000000002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1" t="s">
        <v>186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685" t="s">
        <v>1619</v>
      </c>
      <c r="B5" s="657">
        <v>444.54</v>
      </c>
      <c r="C5" s="675">
        <v>2.0848710142195278E-3</v>
      </c>
      <c r="D5" s="657">
        <v>212777.28378098516</v>
      </c>
      <c r="E5" s="675">
        <v>0.99791512898578039</v>
      </c>
      <c r="F5" s="658">
        <v>213221.82378098517</v>
      </c>
    </row>
    <row r="6" spans="1:6" ht="14.4" customHeight="1" x14ac:dyDescent="0.3">
      <c r="A6" s="686" t="s">
        <v>1620</v>
      </c>
      <c r="B6" s="663"/>
      <c r="C6" s="676">
        <v>0</v>
      </c>
      <c r="D6" s="663">
        <v>3467.8689510232543</v>
      </c>
      <c r="E6" s="676">
        <v>1</v>
      </c>
      <c r="F6" s="664">
        <v>3467.8689510232543</v>
      </c>
    </row>
    <row r="7" spans="1:6" ht="14.4" customHeight="1" x14ac:dyDescent="0.3">
      <c r="A7" s="686" t="s">
        <v>1621</v>
      </c>
      <c r="B7" s="663"/>
      <c r="C7" s="676">
        <v>0</v>
      </c>
      <c r="D7" s="663">
        <v>4195.1811097233949</v>
      </c>
      <c r="E7" s="676">
        <v>1</v>
      </c>
      <c r="F7" s="664">
        <v>4195.1811097233949</v>
      </c>
    </row>
    <row r="8" spans="1:6" ht="14.4" customHeight="1" thickBot="1" x14ac:dyDescent="0.35">
      <c r="A8" s="687" t="s">
        <v>1622</v>
      </c>
      <c r="B8" s="678"/>
      <c r="C8" s="679">
        <v>0</v>
      </c>
      <c r="D8" s="678">
        <v>2988.0495251784637</v>
      </c>
      <c r="E8" s="679">
        <v>1</v>
      </c>
      <c r="F8" s="680">
        <v>2988.0495251784637</v>
      </c>
    </row>
    <row r="9" spans="1:6" ht="14.4" customHeight="1" thickBot="1" x14ac:dyDescent="0.35">
      <c r="A9" s="681" t="s">
        <v>3</v>
      </c>
      <c r="B9" s="682">
        <v>444.54</v>
      </c>
      <c r="C9" s="683">
        <v>1.9856800604306827E-3</v>
      </c>
      <c r="D9" s="682">
        <v>223428.3833669103</v>
      </c>
      <c r="E9" s="683">
        <v>0.99801431993956924</v>
      </c>
      <c r="F9" s="684">
        <v>223872.92336691031</v>
      </c>
    </row>
    <row r="10" spans="1:6" ht="14.4" customHeight="1" thickBot="1" x14ac:dyDescent="0.35"/>
    <row r="11" spans="1:6" ht="14.4" customHeight="1" x14ac:dyDescent="0.3">
      <c r="A11" s="685" t="s">
        <v>1623</v>
      </c>
      <c r="B11" s="657">
        <v>172.07</v>
      </c>
      <c r="C11" s="675">
        <v>1</v>
      </c>
      <c r="D11" s="657"/>
      <c r="E11" s="675">
        <v>0</v>
      </c>
      <c r="F11" s="658">
        <v>172.07</v>
      </c>
    </row>
    <row r="12" spans="1:6" ht="14.4" customHeight="1" x14ac:dyDescent="0.3">
      <c r="A12" s="686" t="s">
        <v>1624</v>
      </c>
      <c r="B12" s="663">
        <v>171.59</v>
      </c>
      <c r="C12" s="676">
        <v>4.9894815728209396E-3</v>
      </c>
      <c r="D12" s="663">
        <v>34218.756471003588</v>
      </c>
      <c r="E12" s="676">
        <v>0.99501051842717914</v>
      </c>
      <c r="F12" s="664">
        <v>34390.346471003584</v>
      </c>
    </row>
    <row r="13" spans="1:6" ht="14.4" customHeight="1" x14ac:dyDescent="0.3">
      <c r="A13" s="686" t="s">
        <v>1625</v>
      </c>
      <c r="B13" s="663">
        <v>100.88000000000002</v>
      </c>
      <c r="C13" s="676">
        <v>1</v>
      </c>
      <c r="D13" s="663"/>
      <c r="E13" s="676">
        <v>0</v>
      </c>
      <c r="F13" s="664">
        <v>100.88000000000002</v>
      </c>
    </row>
    <row r="14" spans="1:6" ht="14.4" customHeight="1" x14ac:dyDescent="0.3">
      <c r="A14" s="686" t="s">
        <v>1626</v>
      </c>
      <c r="B14" s="663"/>
      <c r="C14" s="676">
        <v>0</v>
      </c>
      <c r="D14" s="663">
        <v>45216.97508447669</v>
      </c>
      <c r="E14" s="676">
        <v>1</v>
      </c>
      <c r="F14" s="664">
        <v>45216.97508447669</v>
      </c>
    </row>
    <row r="15" spans="1:6" ht="14.4" customHeight="1" x14ac:dyDescent="0.3">
      <c r="A15" s="686" t="s">
        <v>1627</v>
      </c>
      <c r="B15" s="663"/>
      <c r="C15" s="676">
        <v>0</v>
      </c>
      <c r="D15" s="663">
        <v>174.23962756958173</v>
      </c>
      <c r="E15" s="676">
        <v>1</v>
      </c>
      <c r="F15" s="664">
        <v>174.23962756958173</v>
      </c>
    </row>
    <row r="16" spans="1:6" ht="14.4" customHeight="1" x14ac:dyDescent="0.3">
      <c r="A16" s="686" t="s">
        <v>1628</v>
      </c>
      <c r="B16" s="663"/>
      <c r="C16" s="676">
        <v>0</v>
      </c>
      <c r="D16" s="663">
        <v>99.21</v>
      </c>
      <c r="E16" s="676">
        <v>1</v>
      </c>
      <c r="F16" s="664">
        <v>99.21</v>
      </c>
    </row>
    <row r="17" spans="1:6" ht="14.4" customHeight="1" x14ac:dyDescent="0.3">
      <c r="A17" s="686" t="s">
        <v>1629</v>
      </c>
      <c r="B17" s="663"/>
      <c r="C17" s="676">
        <v>0</v>
      </c>
      <c r="D17" s="663">
        <v>1311.54</v>
      </c>
      <c r="E17" s="676">
        <v>1</v>
      </c>
      <c r="F17" s="664">
        <v>1311.54</v>
      </c>
    </row>
    <row r="18" spans="1:6" ht="14.4" customHeight="1" x14ac:dyDescent="0.3">
      <c r="A18" s="686" t="s">
        <v>1630</v>
      </c>
      <c r="B18" s="663"/>
      <c r="C18" s="676">
        <v>0</v>
      </c>
      <c r="D18" s="663">
        <v>3728.7798338165489</v>
      </c>
      <c r="E18" s="676">
        <v>1</v>
      </c>
      <c r="F18" s="664">
        <v>3728.7798338165489</v>
      </c>
    </row>
    <row r="19" spans="1:6" ht="14.4" customHeight="1" x14ac:dyDescent="0.3">
      <c r="A19" s="686" t="s">
        <v>1631</v>
      </c>
      <c r="B19" s="663"/>
      <c r="C19" s="676">
        <v>0</v>
      </c>
      <c r="D19" s="663">
        <v>30.650034045834161</v>
      </c>
      <c r="E19" s="676">
        <v>1</v>
      </c>
      <c r="F19" s="664">
        <v>30.650034045834161</v>
      </c>
    </row>
    <row r="20" spans="1:6" ht="14.4" customHeight="1" x14ac:dyDescent="0.3">
      <c r="A20" s="686" t="s">
        <v>1632</v>
      </c>
      <c r="B20" s="663"/>
      <c r="C20" s="676">
        <v>0</v>
      </c>
      <c r="D20" s="663">
        <v>7568.2160715769251</v>
      </c>
      <c r="E20" s="676">
        <v>1</v>
      </c>
      <c r="F20" s="664">
        <v>7568.2160715769251</v>
      </c>
    </row>
    <row r="21" spans="1:6" ht="14.4" customHeight="1" x14ac:dyDescent="0.3">
      <c r="A21" s="686" t="s">
        <v>1633</v>
      </c>
      <c r="B21" s="663"/>
      <c r="C21" s="676">
        <v>0</v>
      </c>
      <c r="D21" s="663">
        <v>145.07</v>
      </c>
      <c r="E21" s="676">
        <v>1</v>
      </c>
      <c r="F21" s="664">
        <v>145.07</v>
      </c>
    </row>
    <row r="22" spans="1:6" ht="14.4" customHeight="1" x14ac:dyDescent="0.3">
      <c r="A22" s="686" t="s">
        <v>1634</v>
      </c>
      <c r="B22" s="663"/>
      <c r="C22" s="676">
        <v>0</v>
      </c>
      <c r="D22" s="663">
        <v>262.75051537005686</v>
      </c>
      <c r="E22" s="676">
        <v>1</v>
      </c>
      <c r="F22" s="664">
        <v>262.75051537005686</v>
      </c>
    </row>
    <row r="23" spans="1:6" ht="14.4" customHeight="1" x14ac:dyDescent="0.3">
      <c r="A23" s="686" t="s">
        <v>1635</v>
      </c>
      <c r="B23" s="663"/>
      <c r="C23" s="676">
        <v>0</v>
      </c>
      <c r="D23" s="663">
        <v>10683.506839470512</v>
      </c>
      <c r="E23" s="676">
        <v>1</v>
      </c>
      <c r="F23" s="664">
        <v>10683.506839470512</v>
      </c>
    </row>
    <row r="24" spans="1:6" ht="14.4" customHeight="1" x14ac:dyDescent="0.3">
      <c r="A24" s="686" t="s">
        <v>1636</v>
      </c>
      <c r="B24" s="663"/>
      <c r="C24" s="676">
        <v>0</v>
      </c>
      <c r="D24" s="663">
        <v>103.32124817387864</v>
      </c>
      <c r="E24" s="676">
        <v>1</v>
      </c>
      <c r="F24" s="664">
        <v>103.32124817387864</v>
      </c>
    </row>
    <row r="25" spans="1:6" ht="14.4" customHeight="1" x14ac:dyDescent="0.3">
      <c r="A25" s="686" t="s">
        <v>1637</v>
      </c>
      <c r="B25" s="663"/>
      <c r="C25" s="676">
        <v>0</v>
      </c>
      <c r="D25" s="663">
        <v>22028.814050730525</v>
      </c>
      <c r="E25" s="676">
        <v>1</v>
      </c>
      <c r="F25" s="664">
        <v>22028.814050730525</v>
      </c>
    </row>
    <row r="26" spans="1:6" ht="14.4" customHeight="1" x14ac:dyDescent="0.3">
      <c r="A26" s="686" t="s">
        <v>1638</v>
      </c>
      <c r="B26" s="663"/>
      <c r="C26" s="676">
        <v>0</v>
      </c>
      <c r="D26" s="663">
        <v>225.50000000000006</v>
      </c>
      <c r="E26" s="676">
        <v>1</v>
      </c>
      <c r="F26" s="664">
        <v>225.50000000000006</v>
      </c>
    </row>
    <row r="27" spans="1:6" ht="14.4" customHeight="1" x14ac:dyDescent="0.3">
      <c r="A27" s="686" t="s">
        <v>1639</v>
      </c>
      <c r="B27" s="663"/>
      <c r="C27" s="676">
        <v>0</v>
      </c>
      <c r="D27" s="663">
        <v>380.5200000000001</v>
      </c>
      <c r="E27" s="676">
        <v>1</v>
      </c>
      <c r="F27" s="664">
        <v>380.5200000000001</v>
      </c>
    </row>
    <row r="28" spans="1:6" ht="14.4" customHeight="1" x14ac:dyDescent="0.3">
      <c r="A28" s="686" t="s">
        <v>1640</v>
      </c>
      <c r="B28" s="663"/>
      <c r="C28" s="676">
        <v>0</v>
      </c>
      <c r="D28" s="663">
        <v>4589.3796429329304</v>
      </c>
      <c r="E28" s="676">
        <v>1</v>
      </c>
      <c r="F28" s="664">
        <v>4589.3796429329304</v>
      </c>
    </row>
    <row r="29" spans="1:6" ht="14.4" customHeight="1" x14ac:dyDescent="0.3">
      <c r="A29" s="686" t="s">
        <v>1641</v>
      </c>
      <c r="B29" s="663"/>
      <c r="C29" s="676">
        <v>0</v>
      </c>
      <c r="D29" s="663">
        <v>135.21000000000004</v>
      </c>
      <c r="E29" s="676">
        <v>1</v>
      </c>
      <c r="F29" s="664">
        <v>135.21000000000004</v>
      </c>
    </row>
    <row r="30" spans="1:6" ht="14.4" customHeight="1" x14ac:dyDescent="0.3">
      <c r="A30" s="686" t="s">
        <v>1642</v>
      </c>
      <c r="B30" s="663"/>
      <c r="C30" s="676">
        <v>0</v>
      </c>
      <c r="D30" s="663">
        <v>111.10012901870405</v>
      </c>
      <c r="E30" s="676">
        <v>1</v>
      </c>
      <c r="F30" s="664">
        <v>111.10012901870405</v>
      </c>
    </row>
    <row r="31" spans="1:6" ht="14.4" customHeight="1" x14ac:dyDescent="0.3">
      <c r="A31" s="686" t="s">
        <v>1643</v>
      </c>
      <c r="B31" s="663"/>
      <c r="C31" s="676">
        <v>0</v>
      </c>
      <c r="D31" s="663">
        <v>91.190029846785407</v>
      </c>
      <c r="E31" s="676">
        <v>1</v>
      </c>
      <c r="F31" s="664">
        <v>91.190029846785407</v>
      </c>
    </row>
    <row r="32" spans="1:6" ht="14.4" customHeight="1" x14ac:dyDescent="0.3">
      <c r="A32" s="686" t="s">
        <v>1644</v>
      </c>
      <c r="B32" s="663"/>
      <c r="C32" s="676">
        <v>0</v>
      </c>
      <c r="D32" s="663">
        <v>2547.3590833265589</v>
      </c>
      <c r="E32" s="676">
        <v>1</v>
      </c>
      <c r="F32" s="664">
        <v>2547.3590833265589</v>
      </c>
    </row>
    <row r="33" spans="1:6" ht="14.4" customHeight="1" x14ac:dyDescent="0.3">
      <c r="A33" s="686" t="s">
        <v>1645</v>
      </c>
      <c r="B33" s="663"/>
      <c r="C33" s="676">
        <v>0</v>
      </c>
      <c r="D33" s="663">
        <v>46.219624648662901</v>
      </c>
      <c r="E33" s="676">
        <v>1</v>
      </c>
      <c r="F33" s="664">
        <v>46.219624648662901</v>
      </c>
    </row>
    <row r="34" spans="1:6" ht="14.4" customHeight="1" x14ac:dyDescent="0.3">
      <c r="A34" s="686" t="s">
        <v>1646</v>
      </c>
      <c r="B34" s="663"/>
      <c r="C34" s="676">
        <v>0</v>
      </c>
      <c r="D34" s="663">
        <v>421.33009529556909</v>
      </c>
      <c r="E34" s="676">
        <v>1</v>
      </c>
      <c r="F34" s="664">
        <v>421.33009529556909</v>
      </c>
    </row>
    <row r="35" spans="1:6" ht="14.4" customHeight="1" x14ac:dyDescent="0.3">
      <c r="A35" s="686" t="s">
        <v>1647</v>
      </c>
      <c r="B35" s="663"/>
      <c r="C35" s="676">
        <v>0</v>
      </c>
      <c r="D35" s="663">
        <v>151.12</v>
      </c>
      <c r="E35" s="676">
        <v>1</v>
      </c>
      <c r="F35" s="664">
        <v>151.12</v>
      </c>
    </row>
    <row r="36" spans="1:6" ht="14.4" customHeight="1" x14ac:dyDescent="0.3">
      <c r="A36" s="686" t="s">
        <v>1648</v>
      </c>
      <c r="B36" s="663"/>
      <c r="C36" s="676">
        <v>0</v>
      </c>
      <c r="D36" s="663">
        <v>103.63</v>
      </c>
      <c r="E36" s="676">
        <v>1</v>
      </c>
      <c r="F36" s="664">
        <v>103.63</v>
      </c>
    </row>
    <row r="37" spans="1:6" ht="14.4" customHeight="1" x14ac:dyDescent="0.3">
      <c r="A37" s="686" t="s">
        <v>1649</v>
      </c>
      <c r="B37" s="663"/>
      <c r="C37" s="676">
        <v>0</v>
      </c>
      <c r="D37" s="663">
        <v>490.99017655098316</v>
      </c>
      <c r="E37" s="676">
        <v>1</v>
      </c>
      <c r="F37" s="664">
        <v>490.99017655098316</v>
      </c>
    </row>
    <row r="38" spans="1:6" ht="14.4" customHeight="1" x14ac:dyDescent="0.3">
      <c r="A38" s="686" t="s">
        <v>1650</v>
      </c>
      <c r="B38" s="663"/>
      <c r="C38" s="676">
        <v>0</v>
      </c>
      <c r="D38" s="663">
        <v>101.27</v>
      </c>
      <c r="E38" s="676">
        <v>1</v>
      </c>
      <c r="F38" s="664">
        <v>101.27</v>
      </c>
    </row>
    <row r="39" spans="1:6" ht="14.4" customHeight="1" x14ac:dyDescent="0.3">
      <c r="A39" s="686" t="s">
        <v>1651</v>
      </c>
      <c r="B39" s="663"/>
      <c r="C39" s="676">
        <v>0</v>
      </c>
      <c r="D39" s="663">
        <v>135.68999999999994</v>
      </c>
      <c r="E39" s="676">
        <v>1</v>
      </c>
      <c r="F39" s="664">
        <v>135.68999999999994</v>
      </c>
    </row>
    <row r="40" spans="1:6" ht="14.4" customHeight="1" x14ac:dyDescent="0.3">
      <c r="A40" s="686" t="s">
        <v>1652</v>
      </c>
      <c r="B40" s="663"/>
      <c r="C40" s="676">
        <v>0</v>
      </c>
      <c r="D40" s="663">
        <v>82.09999999999998</v>
      </c>
      <c r="E40" s="676">
        <v>1</v>
      </c>
      <c r="F40" s="664">
        <v>82.09999999999998</v>
      </c>
    </row>
    <row r="41" spans="1:6" ht="14.4" customHeight="1" x14ac:dyDescent="0.3">
      <c r="A41" s="686" t="s">
        <v>1653</v>
      </c>
      <c r="B41" s="663"/>
      <c r="C41" s="676">
        <v>0</v>
      </c>
      <c r="D41" s="663">
        <v>87932.654809055981</v>
      </c>
      <c r="E41" s="676">
        <v>1</v>
      </c>
      <c r="F41" s="664">
        <v>87932.654809055981</v>
      </c>
    </row>
    <row r="42" spans="1:6" ht="14.4" customHeight="1" x14ac:dyDescent="0.3">
      <c r="A42" s="686" t="s">
        <v>1654</v>
      </c>
      <c r="B42" s="663"/>
      <c r="C42" s="676">
        <v>0</v>
      </c>
      <c r="D42" s="663">
        <v>171.96</v>
      </c>
      <c r="E42" s="676">
        <v>1</v>
      </c>
      <c r="F42" s="664">
        <v>171.96</v>
      </c>
    </row>
    <row r="43" spans="1:6" ht="14.4" customHeight="1" thickBot="1" x14ac:dyDescent="0.35">
      <c r="A43" s="687" t="s">
        <v>1655</v>
      </c>
      <c r="B43" s="678"/>
      <c r="C43" s="679">
        <v>0</v>
      </c>
      <c r="D43" s="678">
        <v>139.32999999999998</v>
      </c>
      <c r="E43" s="679">
        <v>1</v>
      </c>
      <c r="F43" s="680">
        <v>139.32999999999998</v>
      </c>
    </row>
    <row r="44" spans="1:6" ht="14.4" customHeight="1" thickBot="1" x14ac:dyDescent="0.35">
      <c r="A44" s="681" t="s">
        <v>3</v>
      </c>
      <c r="B44" s="682">
        <v>444.54</v>
      </c>
      <c r="C44" s="683">
        <v>1.9856800604306827E-3</v>
      </c>
      <c r="D44" s="682">
        <v>223428.38336691033</v>
      </c>
      <c r="E44" s="683">
        <v>0.99801431993956946</v>
      </c>
      <c r="F44" s="684">
        <v>223872.92336691031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2014-12-18T09:25:42Z</dcterms:modified>
</cp:coreProperties>
</file>