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58" i="371" l="1"/>
  <c r="V58" i="371" s="1"/>
  <c r="S58" i="371"/>
  <c r="R58" i="371"/>
  <c r="Q58" i="371"/>
  <c r="U57" i="371"/>
  <c r="T57" i="371"/>
  <c r="V57" i="371" s="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U53" i="371"/>
  <c r="T53" i="371"/>
  <c r="V53" i="371" s="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U45" i="371"/>
  <c r="T45" i="371"/>
  <c r="V45" i="371" s="1"/>
  <c r="S45" i="371"/>
  <c r="R45" i="371"/>
  <c r="Q45" i="371"/>
  <c r="T44" i="371"/>
  <c r="S44" i="371"/>
  <c r="V44" i="371" s="1"/>
  <c r="R44" i="371"/>
  <c r="Q44" i="371"/>
  <c r="U43" i="371"/>
  <c r="T43" i="371"/>
  <c r="V43" i="371" s="1"/>
  <c r="S43" i="371"/>
  <c r="R43" i="371"/>
  <c r="Q43" i="371"/>
  <c r="V42" i="371"/>
  <c r="U42" i="371"/>
  <c r="T42" i="371"/>
  <c r="S42" i="371"/>
  <c r="R42" i="371"/>
  <c r="Q42" i="371"/>
  <c r="U41" i="371"/>
  <c r="T41" i="371"/>
  <c r="V41" i="371" s="1"/>
  <c r="S41" i="371"/>
  <c r="R41" i="371"/>
  <c r="Q41" i="371"/>
  <c r="T40" i="371"/>
  <c r="S40" i="371"/>
  <c r="V40" i="371" s="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U37" i="371"/>
  <c r="T37" i="371"/>
  <c r="V37" i="371" s="1"/>
  <c r="S37" i="371"/>
  <c r="R37" i="371"/>
  <c r="Q37" i="371"/>
  <c r="T36" i="371"/>
  <c r="V36" i="371" s="1"/>
  <c r="S36" i="371"/>
  <c r="R36" i="371"/>
  <c r="Q36" i="371"/>
  <c r="U35" i="371"/>
  <c r="T35" i="371"/>
  <c r="V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U25" i="371"/>
  <c r="T25" i="371"/>
  <c r="V25" i="371" s="1"/>
  <c r="S25" i="371"/>
  <c r="R25" i="371"/>
  <c r="Q25" i="371"/>
  <c r="T24" i="371"/>
  <c r="V24" i="371" s="1"/>
  <c r="S24" i="371"/>
  <c r="R24" i="371"/>
  <c r="Q24" i="371"/>
  <c r="U23" i="371"/>
  <c r="T23" i="371"/>
  <c r="V23" i="371" s="1"/>
  <c r="S23" i="371"/>
  <c r="R23" i="371"/>
  <c r="Q23" i="371"/>
  <c r="T22" i="371"/>
  <c r="V22" i="371" s="1"/>
  <c r="S22" i="371"/>
  <c r="R22" i="371"/>
  <c r="Q22" i="371"/>
  <c r="U21" i="371"/>
  <c r="T21" i="371"/>
  <c r="V21" i="371" s="1"/>
  <c r="S21" i="371"/>
  <c r="R21" i="371"/>
  <c r="Q21" i="371"/>
  <c r="T20" i="371"/>
  <c r="V20" i="371" s="1"/>
  <c r="S20" i="371"/>
  <c r="R20" i="371"/>
  <c r="Q20" i="371"/>
  <c r="U19" i="371"/>
  <c r="T19" i="371"/>
  <c r="V19" i="371" s="1"/>
  <c r="S19" i="371"/>
  <c r="R19" i="371"/>
  <c r="Q19" i="371"/>
  <c r="V18" i="371"/>
  <c r="U18" i="371"/>
  <c r="T18" i="371"/>
  <c r="S18" i="371"/>
  <c r="R18" i="371"/>
  <c r="Q18" i="371"/>
  <c r="U17" i="371"/>
  <c r="T17" i="371"/>
  <c r="V17" i="371" s="1"/>
  <c r="S17" i="371"/>
  <c r="R17" i="371"/>
  <c r="Q17" i="371"/>
  <c r="T16" i="371"/>
  <c r="U16" i="371" s="1"/>
  <c r="S16" i="371"/>
  <c r="V16" i="371" s="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U13" i="371"/>
  <c r="T13" i="371"/>
  <c r="V13" i="371" s="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U9" i="371"/>
  <c r="T9" i="371"/>
  <c r="S9" i="371"/>
  <c r="V9" i="371" s="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U5" i="371"/>
  <c r="T5" i="371"/>
  <c r="S5" i="371"/>
  <c r="V5" i="371" s="1"/>
  <c r="R5" i="371"/>
  <c r="Q5" i="371"/>
  <c r="U12" i="371" l="1"/>
  <c r="U20" i="371"/>
  <c r="U22" i="371"/>
  <c r="U24" i="371"/>
  <c r="U26" i="371"/>
  <c r="U28" i="371"/>
  <c r="U30" i="371"/>
  <c r="U32" i="371"/>
  <c r="U36" i="371"/>
  <c r="U40" i="371"/>
  <c r="U44" i="371"/>
  <c r="U48" i="371"/>
  <c r="U50" i="371"/>
  <c r="U52" i="371"/>
  <c r="U56" i="371"/>
  <c r="U58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H3" i="390" l="1"/>
  <c r="Q3" i="347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<sst xmlns="http://schemas.openxmlformats.org/spreadsheetml/2006/main" count="9946" uniqueCount="2535">
  <si>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</si>
  <si>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</si>
  <si>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</si>
  <si>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</si>
  <si>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</si>
  <si>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</si>
  <si>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</si>
  <si>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</si>
  <si>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</si>
  <si>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</si>
  <si>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</si>
  <si>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</si>
  <si>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</si>
  <si>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</si>
  <si>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</si>
  <si>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</si>
  <si>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</si>
  <si>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</si>
  <si>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</si>
  <si>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</si>
  <si>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</si>
  <si>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</si>
  <si>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</si>
  <si>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</si>
  <si>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</si>
  <si>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</si>
  <si>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</si>
  <si>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</si>
  <si>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</si>
  <si>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</si>
  <si>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</si>
  <si>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</si>
  <si>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</si>
  <si>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</si>
  <si>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</si>
  <si>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</si>
  <si>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</si>
  <si>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</si>
  <si>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</si>
  <si>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</si>
  <si>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</si>
  <si>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</si>
  <si>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</si>
  <si>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</si>
  <si>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</si>
  <si>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</si>
  <si>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</si>
  <si>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</si>
  <si>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</si>
  <si>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</si>
  <si>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</si>
  <si>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</si>
  <si>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</si>
  <si>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</si>
  <si>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</si>
  <si>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</si>
  <si>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</si>
  <si>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</si>
  <si>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</si>
  <si>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</si>
  <si>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</si>
  <si>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</si>
  <si>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</si>
  <si>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</si>
  <si>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</si>
  <si>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</si>
  <si>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</si>
  <si>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</si>
  <si>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</si>
  <si>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</si>
  <si>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</si>
  <si>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</si>
  <si>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</si>
  <si>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</si>
  <si>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</si>
  <si>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</si>
  <si>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</si>
  <si>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</si>
  <si>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</si>
  <si>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</si>
  <si>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</si>
  <si>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</si>
  <si>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</si>
  <si>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</si>
  <si>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</si>
  <si>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</si>
  <si>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</si>
  <si>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</si>
  <si>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</si>
  <si>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</si>
  <si>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</si>
  <si>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</si>
  <si>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</si>
  <si>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</si>
  <si>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</si>
  <si>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</si>
  <si>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</si>
  <si>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</si>
  <si>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</si>
  <si>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</si>
  <si>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</si>
  <si>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</si>
  <si>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</si>
  <si>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</si>
  <si>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</si>
  <si>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</si>
  <si>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</si>
  <si>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</si>
  <si>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</si>
  <si>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</si>
  <si>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</si>
  <si>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</si>
  <si>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</si>
  <si>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</si>
  <si>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</si>
  <si>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</si>
  <si>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</si>
  <si>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</si>
  <si>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</si>
  <si>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</si>
  <si>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</si>
  <si>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</si>
  <si>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</si>
  <si>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</si>
  <si>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</si>
  <si>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</si>
  <si>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</si>
  <si>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</si>
  <si>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</si>
  <si>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</si>
  <si>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</si>
  <si>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</si>
  <si>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</si>
  <si>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</si>
  <si>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</si>
  <si>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</si>
  <si>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</si>
  <si>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</si>
  <si>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</si>
  <si>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</si>
  <si>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</si>
  <si>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</si>
  <si>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</si>
  <si>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</si>
  <si>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</si>
  <si>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</si>
  <si>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</si>
  <si>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</si>
  <si>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</si>
  <si>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</si>
  <si>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</si>
  <si>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</si>
  <si>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</si>
  <si>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</si>
  <si>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</si>
  <si>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</si>
  <si>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</si>
  <si>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</si>
  <si>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</si>
  <si>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</si>
  <si>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</si>
  <si>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</si>
  <si>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</si>
  <si>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</si>
  <si>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</si>
  <si>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</si>
  <si>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</si>
  <si>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</si>
  <si>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</si>
  <si>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</si>
  <si>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</si>
  <si>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</si>
  <si>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</si>
  <si>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</si>
  <si>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</si>
  <si>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</si>
  <si>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</si>
  <si>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</si>
  <si>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</si>
  <si>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</si>
  <si>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</si>
  <si>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</si>
  <si>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</si>
  <si>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</si>
  <si>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</si>
  <si>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</si>
  <si>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</si>
  <si>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</si>
  <si>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</si>
  <si>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</si>
  <si>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</si>
  <si>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</si>
  <si>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</si>
  <si>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</si>
  <si>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</si>
  <si>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</si>
  <si>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</si>
  <si>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</si>
  <si>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</si>
  <si>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</si>
  <si>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</si>
  <si>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</si>
  <si>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</si>
  <si>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</si>
  <si>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</si>
  <si>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</si>
  <si>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</si>
  <si>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</si>
  <si>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</si>
  <si>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</si>
  <si>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</si>
  <si>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</si>
  <si>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</si>
  <si>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</si>
  <si>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</si>
  <si>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</si>
  <si>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</si>
  <si>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</si>
  <si>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</si>
  <si>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</si>
  <si>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</si>
  <si>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</si>
  <si>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</si>
  <si>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</si>
  <si>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</si>
  <si>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</si>
  <si>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</si>
  <si>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</si>
  <si>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</si>
  <si>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</si>
  <si>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</si>
  <si>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</si>
  <si>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</si>
  <si>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</si>
  <si>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</si>
  <si>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</si>
  <si>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</si>
  <si>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</si>
  <si>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</si>
  <si>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</si>
  <si>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</si>
  <si>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</si>
  <si>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</si>
  <si>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</si>
  <si>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</si>
  <si>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</si>
  <si>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</si>
  <si>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</si>
  <si>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</si>
  <si>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</si>
  <si>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</si>
  <si>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</si>
  <si>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</si>
  <si>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</si>
  <si>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</si>
  <si>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</si>
  <si>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</si>
  <si>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</si>
  <si>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</si>
  <si>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</si>
  <si>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</si>
  <si>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</si>
  <si>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</si>
  <si>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</si>
  <si>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</si>
  <si>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</si>
  <si>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</si>
  <si>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</si>
  <si>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</si>
  <si>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</si>
  <si>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</si>
  <si>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</si>
  <si>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</si>
  <si>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</si>
  <si>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</si>
  <si>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</si>
  <si>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</si>
  <si>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</si>
  <si>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</si>
  <si>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</si>
  <si>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</si>
  <si>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</si>
  <si>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</si>
  <si>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</si>
  <si>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</si>
  <si>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</si>
  <si>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</si>
  <si>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</si>
  <si>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</si>
  <si>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</si>
  <si>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</si>
  <si>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</si>
  <si>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</si>
  <si>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</si>
  <si>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</si>
  <si>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</si>
  <si>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</si>
  <si>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</si>
  <si>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</si>
  <si>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</si>
  <si>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</si>
  <si>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</si>
  <si>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</si>
  <si>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</si>
  <si>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</si>
  <si>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</si>
  <si>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</si>
  <si>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</si>
  <si>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</si>
  <si>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</si>
  <si>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</si>
  <si>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</si>
  <si>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</si>
  <si>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</si>
  <si>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</si>
  <si>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</si>
  <si>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</si>
  <si>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</si>
  <si>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</si>
  <si>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</si>
  <si>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</si>
  <si>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</si>
  <si>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</si>
  <si>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</si>
  <si>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</si>
  <si>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</si>
  <si>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</si>
  <si>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</si>
  <si>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</si>
  <si>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</si>
  <si>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</si>
  <si>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</si>
  <si>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</si>
  <si>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</si>
  <si>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</si>
  <si>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</si>
  <si>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</si>
  <si>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</si>
  <si>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</si>
  <si>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</si>
  <si>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</si>
  <si>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</si>
  <si>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</si>
  <si>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</si>
  <si>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</si>
  <si>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</si>
  <si>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</si>
  <si>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</si>
  <si>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</si>
  <si>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</si>
  <si>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</si>
  <si>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</si>
  <si>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</si>
  <si>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</si>
  <si>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</si>
  <si>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</si>
  <si>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</si>
  <si>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</si>
  <si>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</si>
  <si>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</si>
  <si>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</si>
  <si>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</si>
  <si>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</si>
  <si>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</si>
  <si>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</si>
  <si>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</si>
  <si>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</si>
  <si>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</si>
  <si>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</si>
  <si>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</si>
  <si>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</si>
  <si>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</si>
  <si>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</si>
  <si>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</si>
  <si>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</si>
  <si>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</si>
  <si>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</si>
  <si>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</si>
  <si>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</si>
  <si>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</si>
  <si>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</si>
  <si>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</si>
  <si>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</si>
  <si>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</si>
  <si>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</si>
  <si>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</si>
  <si>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</si>
  <si>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</si>
  <si>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</si>
  <si>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</si>
  <si>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</si>
  <si>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</si>
  <si>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</si>
  <si>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</si>
  <si>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</si>
  <si>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</si>
  <si>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</si>
  <si>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</si>
  <si>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</si>
  <si>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</si>
  <si>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</si>
  <si>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</si>
  <si>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</si>
  <si>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</si>
  <si>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</si>
  <si>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</si>
  <si>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</si>
  <si>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</si>
  <si>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</si>
  <si>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</si>
  <si>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</si>
  <si>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</si>
  <si>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</si>
  <si>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</si>
  <si>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</si>
  <si>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</si>
  <si>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</si>
  <si>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</si>
  <si>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</si>
  <si>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</si>
  <si>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</si>
  <si>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</si>
  <si>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</si>
  <si>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</si>
  <si>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</si>
  <si>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</si>
  <si>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</si>
  <si>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</si>
  <si>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</si>
  <si>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</si>
  <si>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</si>
  <si>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</si>
  <si>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</si>
  <si>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</si>
  <si>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</si>
  <si>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</si>
  <si>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</si>
  <si>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</si>
  <si>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</si>
  <si>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</si>
  <si>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</si>
  <si>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</si>
  <si>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</si>
  <si>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</si>
  <si>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</si>
  <si>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</si>
  <si>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</si>
  <si>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</si>
  <si>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</si>
  <si>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</si>
  <si>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</si>
  <si>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</si>
  <si>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</si>
  <si>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</si>
  <si>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</si>
  <si>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</si>
  <si>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</si>
  <si>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</si>
  <si>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</si>
  <si>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</si>
  <si>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</si>
  <si>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</si>
  <si>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</si>
  <si>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</si>
  <si>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</si>
  <si>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</si>
  <si>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</si>
  <si>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</si>
  <si>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</si>
  <si>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55801002     DDHM - zdravotnické nástroje (sk.Z_515)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</si>
  <si>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</si>
  <si>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</si>
  <si>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</si>
  <si>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</si>
  <si>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</si>
  <si>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</si>
  <si>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</si>
  <si>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</si>
  <si>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</si>
  <si>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</si>
  <si>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</si>
  <si>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</si>
  <si>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</si>
  <si>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</si>
  <si>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</si>
  <si>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</si>
  <si>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</si>
  <si>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</si>
  <si>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</si>
  <si>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</si>
  <si>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</si>
  <si>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</si>
  <si>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</si>
  <si>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</si>
  <si>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</si>
  <si>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</si>
  <si>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</si>
  <si>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</si>
  <si>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</si>
  <si>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</si>
  <si>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</si>
  <si>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</si>
  <si>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</si>
  <si>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</si>
  <si>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</si>
  <si>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</si>
  <si>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</si>
  <si>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</si>
  <si>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</si>
  <si>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</si>
  <si>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</si>
  <si>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</si>
  <si>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</si>
  <si>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</si>
  <si>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</si>
  <si>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</si>
  <si>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</si>
  <si>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</si>
  <si>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</si>
  <si>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</si>
  <si>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</si>
  <si>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</si>
  <si>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</si>
  <si>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</si>
  <si>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</si>
  <si>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</si>
  <si>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</si>
  <si>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</si>
  <si>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</si>
  <si>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</si>
  <si>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</si>
  <si>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</si>
  <si>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</si>
  <si>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</si>
  <si>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</si>
  <si>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</si>
  <si>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</si>
  <si>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</si>
  <si>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</si>
  <si>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</si>
  <si>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</si>
  <si>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</si>
  <si>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</si>
  <si>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</si>
  <si>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</si>
  <si>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</si>
  <si>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</si>
  <si>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</si>
  <si>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</si>
  <si>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</si>
  <si>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</si>
  <si>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</si>
  <si>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</si>
  <si>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</si>
  <si>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</si>
  <si>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</si>
  <si>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</si>
  <si>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O</t>
  </si>
  <si>
    <t>51366</t>
  </si>
  <si>
    <t>CHLORID SODNÝ 0,9% BRAUN</t>
  </si>
  <si>
    <t>INF SOL 20X100MLPELAH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</si>
  <si>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</si>
  <si>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</si>
  <si>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</si>
  <si>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</si>
  <si>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</si>
  <si>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</si>
  <si>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</si>
  <si>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</si>
  <si>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</si>
  <si>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</si>
  <si>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</si>
  <si>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</si>
  <si>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</si>
  <si>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</si>
  <si>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</si>
  <si>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</si>
  <si>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</si>
  <si>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</si>
  <si>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</si>
  <si>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</si>
  <si>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</si>
  <si>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</si>
  <si>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</si>
  <si>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</si>
  <si>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</si>
  <si>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</si>
  <si>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</si>
  <si>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</si>
  <si>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</si>
  <si>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</si>
  <si>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</si>
  <si>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</si>
  <si>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</si>
  <si>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</si>
  <si>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</si>
  <si>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</si>
  <si>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103645</t>
  </si>
  <si>
    <t>3645</t>
  </si>
  <si>
    <t>DIMEXOL</t>
  </si>
  <si>
    <t>TBL 30X200MG</t>
  </si>
  <si>
    <t>112894</t>
  </si>
  <si>
    <t>12894</t>
  </si>
  <si>
    <t>AULIN</t>
  </si>
  <si>
    <t>GRA 15X100MG(SACKY)</t>
  </si>
  <si>
    <t>145310</t>
  </si>
  <si>
    <t>45310</t>
  </si>
  <si>
    <t>ANACID</t>
  </si>
  <si>
    <t>SUS 12X5ML(SACKY)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</si>
  <si>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</si>
  <si>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</si>
  <si>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</si>
  <si>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</si>
  <si>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</si>
  <si>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</si>
  <si>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</si>
  <si>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</si>
  <si>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</si>
  <si>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</si>
  <si>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</si>
  <si>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</si>
  <si>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</si>
  <si>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</si>
  <si>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</si>
  <si>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</si>
  <si>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</si>
  <si>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</si>
  <si>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</si>
  <si>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</si>
  <si>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</si>
  <si>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</si>
  <si>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</si>
  <si>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191836</t>
  </si>
  <si>
    <t>91836</t>
  </si>
  <si>
    <t>TORECAN</t>
  </si>
  <si>
    <t>INJ 5X1ML/6.5MG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</si>
  <si>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</si>
  <si>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</si>
  <si>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</si>
  <si>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</si>
  <si>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</si>
  <si>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</si>
  <si>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</si>
  <si>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</si>
  <si>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395997</t>
  </si>
  <si>
    <t>DZ SOFTASEPT N BEZBARVÝ 250 ml</t>
  </si>
  <si>
    <t>840143</t>
  </si>
  <si>
    <t>Heřmánek Spofa her.20x1g nálev.sáčky LEROS</t>
  </si>
  <si>
    <t>843905</t>
  </si>
  <si>
    <t>103391</t>
  </si>
  <si>
    <t>MUCOSOLVAN</t>
  </si>
  <si>
    <t>POR GTT SOL+INH SOL 60ML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</si>
  <si>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</si>
  <si>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</si>
  <si>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</si>
  <si>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</si>
  <si>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</si>
  <si>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</si>
  <si>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</si>
  <si>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</si>
  <si>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</si>
  <si>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</si>
  <si>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</si>
  <si>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</si>
  <si>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</si>
  <si>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</si>
  <si>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</si>
  <si>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100394</t>
  </si>
  <si>
    <t>394</t>
  </si>
  <si>
    <t>ATROPIN BIOTIKA 1MG</t>
  </si>
  <si>
    <t>INJ 10X1ML/1MG</t>
  </si>
  <si>
    <t>102818</t>
  </si>
  <si>
    <t>2818</t>
  </si>
  <si>
    <t>ENDIARON</t>
  </si>
  <si>
    <t>TBL OBD 20X250MG</t>
  </si>
  <si>
    <t>155824</t>
  </si>
  <si>
    <t>55824</t>
  </si>
  <si>
    <t>INJ 5X5ML/2500MG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</si>
  <si>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</si>
  <si>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</si>
  <si>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</si>
  <si>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</si>
  <si>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</si>
  <si>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</si>
  <si>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</si>
  <si>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</si>
  <si>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847635</t>
  </si>
  <si>
    <t>Biopron9    PREMIUM tob.120</t>
  </si>
  <si>
    <t>848625</t>
  </si>
  <si>
    <t>138841</t>
  </si>
  <si>
    <t>DORETA 37,5 MG/325 MG</t>
  </si>
  <si>
    <t>POR TBL FLM 30</t>
  </si>
  <si>
    <t>849895</t>
  </si>
  <si>
    <t>162250</t>
  </si>
  <si>
    <t>ACC 200 NEO</t>
  </si>
  <si>
    <t>tbl eff 20x200ng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</si>
  <si>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</si>
  <si>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</si>
  <si>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</si>
  <si>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</si>
  <si>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</si>
  <si>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</si>
  <si>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</si>
  <si>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</si>
  <si>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</si>
  <si>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</si>
  <si>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</si>
  <si>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</si>
  <si>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</si>
  <si>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</si>
  <si>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</si>
  <si>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</si>
  <si>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</si>
  <si>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</si>
  <si>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500701</t>
  </si>
  <si>
    <t>IR  AQUA STERILE OPLACH 1000 ml Pour Bottle Prom.</t>
  </si>
  <si>
    <t>169755</t>
  </si>
  <si>
    <t>69755</t>
  </si>
  <si>
    <t>ARDEANUTRISOL G 40</t>
  </si>
  <si>
    <t>INF 1X80ML</t>
  </si>
  <si>
    <t>849045</t>
  </si>
  <si>
    <t>155938</t>
  </si>
  <si>
    <t>HERPESIN 200</t>
  </si>
  <si>
    <t>POR TBL NOB 25X200MG</t>
  </si>
  <si>
    <t>501065</t>
  </si>
  <si>
    <t>KL SIGNATURY</t>
  </si>
  <si>
    <t>100810</t>
  </si>
  <si>
    <t>810</t>
  </si>
  <si>
    <t>SANORIN EMULSIO</t>
  </si>
  <si>
    <t>GTT NAS 10ML 0.1%</t>
  </si>
  <si>
    <t>847727</t>
  </si>
  <si>
    <t>500717</t>
  </si>
  <si>
    <t>XARELTO 10 MG</t>
  </si>
  <si>
    <t>POR TBL FLM 10X10MG</t>
  </si>
  <si>
    <t>133152</t>
  </si>
  <si>
    <t>33152</t>
  </si>
  <si>
    <t>FANTOMALT</t>
  </si>
  <si>
    <t>POR PLV SOL 1X400GMenterar.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</si>
  <si>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</si>
  <si>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</si>
  <si>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</si>
  <si>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</si>
  <si>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</si>
  <si>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</si>
  <si>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</si>
  <si>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</si>
  <si>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</si>
  <si>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</si>
  <si>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</si>
  <si>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</si>
  <si>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</si>
  <si>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</si>
  <si>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</si>
  <si>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121698</t>
  </si>
  <si>
    <t>21698</t>
  </si>
  <si>
    <t>DEXAMETHASONE WZF POLFA</t>
  </si>
  <si>
    <t>OPHGTTSUS1X5ML0.1%</t>
  </si>
  <si>
    <t>166503</t>
  </si>
  <si>
    <t>66503</t>
  </si>
  <si>
    <t>SEPTONEX</t>
  </si>
  <si>
    <t>DRM SPR SOL 1X30ML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</si>
  <si>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</si>
  <si>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</si>
  <si>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</si>
  <si>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</si>
  <si>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</si>
  <si>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</si>
  <si>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</si>
  <si>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500412</t>
  </si>
  <si>
    <t>Kl SOL.PHENOLI CAMPHOR. 50 g RD</t>
  </si>
  <si>
    <t>930095</t>
  </si>
  <si>
    <t>KL VASELINUM ALBUM, 30G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</si>
  <si>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</si>
  <si>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</si>
  <si>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</si>
  <si>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</si>
  <si>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</si>
  <si>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</si>
  <si>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</si>
  <si>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</si>
  <si>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</si>
  <si>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</si>
  <si>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</si>
  <si>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</si>
  <si>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</si>
  <si>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</si>
  <si>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</si>
  <si>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</si>
  <si>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134467</t>
  </si>
  <si>
    <t>OFTIDOR 2% OČNÍ KAPKY, ROZTOK</t>
  </si>
  <si>
    <t>OPH GTT SOL 1X5MLX100MG</t>
  </si>
  <si>
    <t>159746</t>
  </si>
  <si>
    <t>59746</t>
  </si>
  <si>
    <t>HEŘMÁNKOVÝ ČAJ</t>
  </si>
  <si>
    <t>SPC 20X1.5GM(SCCKY)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</si>
  <si>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</si>
  <si>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</si>
  <si>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</si>
  <si>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</si>
  <si>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</si>
  <si>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</si>
  <si>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</si>
  <si>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</si>
  <si>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</si>
  <si>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</si>
  <si>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</si>
  <si>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</si>
  <si>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</si>
  <si>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</si>
  <si>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</si>
  <si>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</si>
  <si>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200863</t>
  </si>
  <si>
    <t>OPH GTT SOL 1X10ML PLAST</t>
  </si>
  <si>
    <t>841023</t>
  </si>
  <si>
    <t>Apotheke Heřmánek pravý čaj 20x2g n.s.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</si>
  <si>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</si>
  <si>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</si>
  <si>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</si>
  <si>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</si>
  <si>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</si>
  <si>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</si>
  <si>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</si>
  <si>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</si>
  <si>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115864</t>
  </si>
  <si>
    <t>15864</t>
  </si>
  <si>
    <t>TRITACE 10</t>
  </si>
  <si>
    <t>POR TBL NOB 30X10MG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</si>
  <si>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</si>
  <si>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</si>
  <si>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</si>
  <si>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</si>
  <si>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</si>
  <si>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</si>
  <si>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</si>
  <si>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</si>
  <si>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</si>
  <si>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</si>
  <si>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</si>
  <si>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</si>
  <si>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</si>
  <si>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</si>
  <si>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</si>
  <si>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</si>
  <si>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848765</t>
  </si>
  <si>
    <t>107938</t>
  </si>
  <si>
    <t>CORDARONE</t>
  </si>
  <si>
    <t>INJ SOL 6X3ML/150MG</t>
  </si>
  <si>
    <t>849559</t>
  </si>
  <si>
    <t>125066</t>
  </si>
  <si>
    <t>APO-AMLO 5</t>
  </si>
  <si>
    <t>POR TBL NOB 100X5MG</t>
  </si>
  <si>
    <t>850078</t>
  </si>
  <si>
    <t>102608</t>
  </si>
  <si>
    <t>CARVESAN 25</t>
  </si>
  <si>
    <t>POR TBL NOB 30X25MG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</si>
  <si>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</si>
  <si>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</si>
  <si>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</si>
  <si>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</si>
  <si>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</si>
  <si>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</si>
  <si>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</si>
  <si>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</si>
  <si>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</si>
  <si>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</si>
  <si>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</si>
  <si>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50113006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</si>
  <si>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</si>
  <si>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</si>
  <si>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</si>
  <si>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</si>
  <si>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</si>
  <si>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</si>
  <si>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</si>
  <si>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</si>
  <si>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</si>
  <si>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</si>
  <si>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</si>
  <si>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</si>
  <si>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</si>
  <si>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</si>
  <si>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</si>
  <si>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</si>
  <si>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</si>
  <si>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</si>
  <si>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</si>
  <si>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</si>
  <si>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</si>
  <si>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</si>
  <si>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</si>
  <si>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</si>
  <si>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</si>
  <si>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</si>
  <si>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</si>
  <si>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</si>
  <si>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</si>
  <si>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</si>
  <si>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</si>
  <si>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</si>
  <si>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</si>
  <si>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</si>
  <si>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</si>
  <si>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</si>
  <si>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</si>
  <si>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</si>
  <si>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</si>
  <si>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</si>
  <si>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</si>
  <si>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</si>
  <si>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</si>
  <si>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</si>
  <si>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</si>
  <si>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</si>
  <si>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</si>
  <si>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</si>
  <si>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</si>
  <si>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</si>
  <si>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</si>
  <si>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</si>
  <si>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</si>
  <si>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</si>
  <si>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</si>
  <si>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</si>
  <si>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</si>
  <si>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</si>
  <si>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50113014</t>
  </si>
  <si>
    <t>165989</t>
  </si>
  <si>
    <t>65989</t>
  </si>
  <si>
    <t>MYCOMAX « INF. INFUZ</t>
  </si>
  <si>
    <t>50113011</t>
  </si>
  <si>
    <t>87239</t>
  </si>
  <si>
    <t>Fanhdi 50 I.U./ml(500 I.U) GRIFOLS</t>
  </si>
  <si>
    <t>124067</t>
  </si>
  <si>
    <t>HYDROCORTISON VUAB 100 MG</t>
  </si>
  <si>
    <t>INJ PLV SOL 1X100MG</t>
  </si>
  <si>
    <t>841059</t>
  </si>
  <si>
    <t>Indulona olivová ung.100g</t>
  </si>
  <si>
    <t>100536</t>
  </si>
  <si>
    <t>536</t>
  </si>
  <si>
    <t>NORADRENALIN LECIVA</t>
  </si>
  <si>
    <t>705608</t>
  </si>
  <si>
    <t>Indulona A/64 ung.100ml modrá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</si>
  <si>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</si>
  <si>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</si>
  <si>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</si>
  <si>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</si>
  <si>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</si>
  <si>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</si>
  <si>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</si>
  <si>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</si>
  <si>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</si>
  <si>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</si>
  <si>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</si>
  <si>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</si>
  <si>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</si>
  <si>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</si>
  <si>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</si>
  <si>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</si>
  <si>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</si>
  <si>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</si>
  <si>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</si>
  <si>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</si>
  <si>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</si>
  <si>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</si>
  <si>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</si>
  <si>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</si>
  <si>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</si>
  <si>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</si>
  <si>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</si>
  <si>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</si>
  <si>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</si>
  <si>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</si>
  <si>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</si>
  <si>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</si>
  <si>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190778</t>
  </si>
  <si>
    <t>90778</t>
  </si>
  <si>
    <t>BACTROBAN</t>
  </si>
  <si>
    <t>DRM UNG 1X15GM</t>
  </si>
  <si>
    <t>840169</t>
  </si>
  <si>
    <t>Indulona  Nechtíková 100g</t>
  </si>
  <si>
    <t>100407</t>
  </si>
  <si>
    <t>407</t>
  </si>
  <si>
    <t>CALCIUM BIOTIKA</t>
  </si>
  <si>
    <t>INJ 10X10ML/1GM</t>
  </si>
  <si>
    <t>187906</t>
  </si>
  <si>
    <t>87906</t>
  </si>
  <si>
    <t>KORYLAN</t>
  </si>
  <si>
    <t>TBL 10</t>
  </si>
  <si>
    <t>930674</t>
  </si>
  <si>
    <t>KL CHLORNAN SODNÝ 1% 300g v sirokohrdle lahvi</t>
  </si>
  <si>
    <t>185525</t>
  </si>
  <si>
    <t>85525</t>
  </si>
  <si>
    <t>AMOKSIKLAV</t>
  </si>
  <si>
    <t>TBL OBD 21X625MG</t>
  </si>
  <si>
    <t>773465</t>
  </si>
  <si>
    <t>Indulona Rakytníková</t>
  </si>
  <si>
    <t>905098</t>
  </si>
  <si>
    <t>23989</t>
  </si>
  <si>
    <t>DZ OCTENISEPT 1 l</t>
  </si>
  <si>
    <t>DPH 15 %</t>
  </si>
  <si>
    <t>146125</t>
  </si>
  <si>
    <t>46125</t>
  </si>
  <si>
    <t>LIDOCAIN 10%</t>
  </si>
  <si>
    <t>SPR 1X38GM</t>
  </si>
  <si>
    <t>900814</t>
  </si>
  <si>
    <t>KL SOL.FORMAL.K FIXACI TKANI,1000G</t>
  </si>
  <si>
    <t>900406</t>
  </si>
  <si>
    <t>KL SOL.NOVIKOV 10G</t>
  </si>
  <si>
    <t>921564</t>
  </si>
  <si>
    <t>KL VASELINUM ALBUM STERILNI,  10G</t>
  </si>
  <si>
    <t>500988</t>
  </si>
  <si>
    <t>KL VASELINUM ALBUM STERILNI, 20G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</si>
  <si>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</si>
  <si>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</si>
  <si>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</si>
  <si>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</si>
  <si>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</si>
  <si>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</si>
  <si>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</si>
  <si>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</si>
  <si>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</si>
  <si>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</si>
  <si>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</si>
  <si>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</si>
  <si>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</si>
  <si>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</si>
  <si>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</si>
  <si>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</si>
  <si>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</si>
  <si>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</si>
  <si>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</si>
  <si>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</si>
  <si>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</si>
  <si>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</si>
  <si>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</si>
  <si>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394 TO krevní deriváty hemofilici (112 01 003)</t>
  </si>
  <si>
    <t>2562 - Klinika ústní,čelistní a obl. chir., operační sál</t>
  </si>
  <si>
    <t>2522 - Klinika ústní,čelistní a obl. chir., LSPP stomat.</t>
  </si>
  <si>
    <t>2511 - Klinika ústní,čelistní a obl. chir., lůžk. odd. 33</t>
  </si>
  <si>
    <t>2521 - Klinika ústní,čelistní a obl. chir., ambulance</t>
  </si>
  <si>
    <t>V06XX - Potraviny pro zvláštní lékařské účely (PZLÚ)</t>
  </si>
  <si>
    <t>J02AC01 - Flukonazol</t>
  </si>
  <si>
    <t>J01DC02 - Cefuroxim</t>
  </si>
  <si>
    <t>B01AB06 - Nadroparin</t>
  </si>
  <si>
    <t>N02AX02 - Tramadol</t>
  </si>
  <si>
    <t>C01BD01 - Amiodaron</t>
  </si>
  <si>
    <t>J01CR02 - Amoxicilin a enzymový inhibitor</t>
  </si>
  <si>
    <t>C07AG02 - Karvedilol</t>
  </si>
  <si>
    <t>J01FF01 - Klindamycin</t>
  </si>
  <si>
    <t>C08CA01 - Amlodipin</t>
  </si>
  <si>
    <t>M01AX17 - Nimesulid</t>
  </si>
  <si>
    <t>C09AA05 - Ramipril</t>
  </si>
  <si>
    <t>N06AB10 - Escitalopram</t>
  </si>
  <si>
    <t>C10AB05 - Fenofibrát</t>
  </si>
  <si>
    <t>A10AB01 - Inzulin lidský</t>
  </si>
  <si>
    <t>H02AB04 - Methylprednisolon</t>
  </si>
  <si>
    <t>A10AB01</t>
  </si>
  <si>
    <t>ACTRAPID PENFILL 100 IU/ML</t>
  </si>
  <si>
    <t>B01AB06</t>
  </si>
  <si>
    <t>C01BD01</t>
  </si>
  <si>
    <t>C07AG02</t>
  </si>
  <si>
    <t>C08CA01</t>
  </si>
  <si>
    <t>C09AA05</t>
  </si>
  <si>
    <t>TRITACE 10 MG</t>
  </si>
  <si>
    <t>C10AB05</t>
  </si>
  <si>
    <t>POR CPS DUR 30X267MG</t>
  </si>
  <si>
    <t>H02AB04</t>
  </si>
  <si>
    <t>POR TBL NOB 50X16MG</t>
  </si>
  <si>
    <t>SOLU-MEDROL 40 MG/ML</t>
  </si>
  <si>
    <t>INJ PSO LQF 40MG+1ML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</si>
  <si>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</si>
  <si>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</si>
  <si>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</si>
  <si>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</si>
  <si>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</si>
  <si>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</si>
  <si>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</si>
  <si>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J01FF01</t>
  </si>
  <si>
    <t>DALACIN C</t>
  </si>
  <si>
    <t>INJ SOL 1X4ML/600MG</t>
  </si>
  <si>
    <t>J02AC01</t>
  </si>
  <si>
    <t>MYCOMAX INF</t>
  </si>
  <si>
    <t>INF SOL 100ML/200MG</t>
  </si>
  <si>
    <t>M01AX17</t>
  </si>
  <si>
    <t>POR TBL NOB 30X100MG</t>
  </si>
  <si>
    <t>N02AX02</t>
  </si>
  <si>
    <t>POR TBL PRO 30X100MG</t>
  </si>
  <si>
    <t>N06AB10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</si>
  <si>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</si>
  <si>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</si>
  <si>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</si>
  <si>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</si>
  <si>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</si>
  <si>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</si>
  <si>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</si>
  <si>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</si>
  <si>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</si>
  <si>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</si>
  <si>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</si>
  <si>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</si>
  <si>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</si>
  <si>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</si>
  <si>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</si>
  <si>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</si>
  <si>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</si>
  <si>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</si>
  <si>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</si>
  <si>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</si>
  <si>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</si>
  <si>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</si>
  <si>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</si>
  <si>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</si>
  <si>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</si>
  <si>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</si>
  <si>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</si>
  <si>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</si>
  <si>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</si>
  <si>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</si>
  <si>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</si>
  <si>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</si>
  <si>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</si>
  <si>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</si>
  <si>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</si>
  <si>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</si>
  <si>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</si>
  <si>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</si>
  <si>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</si>
  <si>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</si>
  <si>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</si>
  <si>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</si>
  <si>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</si>
  <si>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</si>
  <si>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</si>
  <si>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</si>
  <si>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</si>
  <si>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</si>
  <si>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</si>
  <si>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</si>
  <si>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</si>
  <si>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Klindamycin</t>
  </si>
  <si>
    <t>Nimesulid</t>
  </si>
  <si>
    <t>12891</t>
  </si>
  <si>
    <t>POR TBL NOB 15X100MG</t>
  </si>
  <si>
    <t>Flutikason-furoát</t>
  </si>
  <si>
    <t>29814</t>
  </si>
  <si>
    <t>AVAMYS</t>
  </si>
  <si>
    <t>NAS SPR SUS 30X27.5RG</t>
  </si>
  <si>
    <t>Metronidazol</t>
  </si>
  <si>
    <t>POR TBL NOB 20X250MG</t>
  </si>
  <si>
    <t>Cefuroxim</t>
  </si>
  <si>
    <t>Jiná antiinfektiva</t>
  </si>
  <si>
    <t>OPH GTT SOL 1X10ML SKLO</t>
  </si>
  <si>
    <t>OPH UNG 1X5GM/5MG</t>
  </si>
  <si>
    <t>Pitofenon a analgetika</t>
  </si>
  <si>
    <t>57860</t>
  </si>
  <si>
    <t>ALGIFEN NEO</t>
  </si>
  <si>
    <t>POR GTT SOL 1X10ML</t>
  </si>
  <si>
    <t>107135</t>
  </si>
  <si>
    <t>DALACIN C 150 MG</t>
  </si>
  <si>
    <t>POR CPS DUR 16X150MG</t>
  </si>
  <si>
    <t>POR GRA SUS 30SÁČ I</t>
  </si>
  <si>
    <t>Chondroitin-sulfát</t>
  </si>
  <si>
    <t>14817</t>
  </si>
  <si>
    <t>CONDROSULF 400</t>
  </si>
  <si>
    <t>POR CPS DUR 60X400MG</t>
  </si>
  <si>
    <t>47725</t>
  </si>
  <si>
    <t>ZINNAT 250 MG</t>
  </si>
  <si>
    <t>POR TBL FLM 10X250MG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</si>
  <si>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</si>
  <si>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</si>
  <si>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</si>
  <si>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</si>
  <si>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</si>
  <si>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</si>
  <si>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</si>
  <si>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</si>
  <si>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</si>
  <si>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</si>
  <si>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</si>
  <si>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</si>
  <si>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</si>
  <si>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</si>
  <si>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</si>
  <si>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</si>
  <si>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Tizanidin</t>
  </si>
  <si>
    <t>16050</t>
  </si>
  <si>
    <t>SIRDALUD 2 MG</t>
  </si>
  <si>
    <t>POR TBL NOB 20X2MG</t>
  </si>
  <si>
    <t>Vitamin B1 v kombinaci s vitaminem B6 a/nebo B12</t>
  </si>
  <si>
    <t>11485</t>
  </si>
  <si>
    <t>MILGAMMA N</t>
  </si>
  <si>
    <t>INJ SOL 5X2ML</t>
  </si>
  <si>
    <t>42477</t>
  </si>
  <si>
    <t>MILGAMMA</t>
  </si>
  <si>
    <t>POR TBL OBD 100</t>
  </si>
  <si>
    <t>Zolpidem</t>
  </si>
  <si>
    <t>198054</t>
  </si>
  <si>
    <t>SANVAL 10 MG</t>
  </si>
  <si>
    <t>Jiná</t>
  </si>
  <si>
    <t>*4035</t>
  </si>
  <si>
    <t>Jiný</t>
  </si>
  <si>
    <t>Diklofenak</t>
  </si>
  <si>
    <t>58880</t>
  </si>
  <si>
    <t>DOLMINA 100 SR</t>
  </si>
  <si>
    <t>POR TBL PRO 20X100MG</t>
  </si>
  <si>
    <t>Erdostein</t>
  </si>
  <si>
    <t>47033</t>
  </si>
  <si>
    <t>ERDOMED</t>
  </si>
  <si>
    <t>POR PLV SUS 1X100ML</t>
  </si>
  <si>
    <t>Kyselina hyaluronová</t>
  </si>
  <si>
    <t>59840</t>
  </si>
  <si>
    <t>HYALGAN 20 MG/2 ML</t>
  </si>
  <si>
    <t>INJ SOL 1X2ML/20MG</t>
  </si>
  <si>
    <t>Mometason</t>
  </si>
  <si>
    <t>16457</t>
  </si>
  <si>
    <t>NASONEX</t>
  </si>
  <si>
    <t>NAS SPR SUS 140X50RG</t>
  </si>
  <si>
    <t>50335</t>
  </si>
  <si>
    <t>POR GTT SOL 1X25ML</t>
  </si>
  <si>
    <t>Diazepam</t>
  </si>
  <si>
    <t>DIAZEPAM SLOVAKOFARMA 10 MG</t>
  </si>
  <si>
    <t>POR TBL NOB 20X10MG</t>
  </si>
  <si>
    <t>Jiná antibiotika pro lokální aplikaci</t>
  </si>
  <si>
    <t>55760</t>
  </si>
  <si>
    <t>PAMYCON NA PŘÍPRAVU KAPEK</t>
  </si>
  <si>
    <t>DRM PLV SOL 1X10LAH</t>
  </si>
  <si>
    <t>Nifuroxazid</t>
  </si>
  <si>
    <t>46405</t>
  </si>
  <si>
    <t>ERCEFURYL 200 MG CPS.</t>
  </si>
  <si>
    <t>POR CPS DUR 14X200MG</t>
  </si>
  <si>
    <t>Thiethylperazin</t>
  </si>
  <si>
    <t>9844</t>
  </si>
  <si>
    <t>POR TBL OBD 50X6.5MG</t>
  </si>
  <si>
    <t>16286</t>
  </si>
  <si>
    <t>STILNOX</t>
  </si>
  <si>
    <t>132671</t>
  </si>
  <si>
    <t>POR GRA SUS 15SÁČ I</t>
  </si>
  <si>
    <t>Bromazepam</t>
  </si>
  <si>
    <t>88217</t>
  </si>
  <si>
    <t>LEXAURIN 1,5</t>
  </si>
  <si>
    <t>POR TBL NOB 30X1.5MG</t>
  </si>
  <si>
    <t>Ciklopirox</t>
  </si>
  <si>
    <t>76152</t>
  </si>
  <si>
    <t>BATRAFEN ROZTOK</t>
  </si>
  <si>
    <t>DRM SOL 1X20ML</t>
  </si>
  <si>
    <t>Jiná kapiláry stabilizující látky</t>
  </si>
  <si>
    <t>107806</t>
  </si>
  <si>
    <t>AESCIN-TEVA</t>
  </si>
  <si>
    <t>POR TBL ENT 30X20MG</t>
  </si>
  <si>
    <t>Mupirocin</t>
  </si>
  <si>
    <t>132654</t>
  </si>
  <si>
    <t>84114</t>
  </si>
  <si>
    <t>FASTUM GEL</t>
  </si>
  <si>
    <t>DRM GEL 1X50GM</t>
  </si>
  <si>
    <t>Prednison</t>
  </si>
  <si>
    <t>269</t>
  </si>
  <si>
    <t>PREDNISON 5 LÉČIVA</t>
  </si>
  <si>
    <t>POR TBL NOB 20X5MG</t>
  </si>
  <si>
    <t>*4036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</si>
  <si>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</si>
  <si>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</si>
  <si>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</si>
  <si>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</si>
  <si>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</si>
  <si>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</si>
  <si>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</si>
  <si>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</si>
  <si>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</si>
  <si>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</si>
  <si>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Flukonazol</t>
  </si>
  <si>
    <t>66036</t>
  </si>
  <si>
    <t>MYCOMAX 100</t>
  </si>
  <si>
    <t>POR CPS DUR 28X100MG</t>
  </si>
  <si>
    <t>Imichimod</t>
  </si>
  <si>
    <t>193437</t>
  </si>
  <si>
    <t>ALDARA 5% CREAM</t>
  </si>
  <si>
    <t>CRM 24X250MG/12.5MG</t>
  </si>
  <si>
    <t>Kalcipotriol, kombinace</t>
  </si>
  <si>
    <t>47563</t>
  </si>
  <si>
    <t>DAIVOBET MAST</t>
  </si>
  <si>
    <t>Metoprolol</t>
  </si>
  <si>
    <t>46980</t>
  </si>
  <si>
    <t>BETALOC SR 200 MG</t>
  </si>
  <si>
    <t>POR TBL PRO 100X200MG</t>
  </si>
  <si>
    <t>Tramadol, kombinace</t>
  </si>
  <si>
    <t>179326</t>
  </si>
  <si>
    <t>DORETA 75 MG/650 MG</t>
  </si>
  <si>
    <t>POR TBL FLM 20</t>
  </si>
  <si>
    <t>18549</t>
  </si>
  <si>
    <t>XORIMAX 500 MG POTAHOVANÉ TABLETY</t>
  </si>
  <si>
    <t>POR TBL FLM 24X500MG</t>
  </si>
  <si>
    <t>Levothyroxin, sodná sůl</t>
  </si>
  <si>
    <t>47132</t>
  </si>
  <si>
    <t>LETROX 150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</si>
  <si>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</si>
  <si>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</si>
  <si>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</si>
  <si>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</si>
  <si>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</si>
  <si>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</si>
  <si>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</si>
  <si>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</si>
  <si>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</si>
  <si>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</si>
  <si>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</si>
  <si>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</si>
  <si>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16287</t>
  </si>
  <si>
    <t>DRM GEL 1X100GM</t>
  </si>
  <si>
    <t>Omeprazol</t>
  </si>
  <si>
    <t>25363</t>
  </si>
  <si>
    <t>HELICID 10 ZENTIVA</t>
  </si>
  <si>
    <t>POR CPS ETD 90X10MG SKLO</t>
  </si>
  <si>
    <t>176954</t>
  </si>
  <si>
    <t>POR GTT SOL 1X50ML</t>
  </si>
  <si>
    <t>16051</t>
  </si>
  <si>
    <t>POR TBL NOB 30X2MG</t>
  </si>
  <si>
    <t>88219</t>
  </si>
  <si>
    <t>LEXAURIN 3</t>
  </si>
  <si>
    <t>POR TBL NOB 30X3MG</t>
  </si>
  <si>
    <t>66037</t>
  </si>
  <si>
    <t>POR CPS DUR 7X100MG</t>
  </si>
  <si>
    <t>66039</t>
  </si>
  <si>
    <t>MYCOMAX 150</t>
  </si>
  <si>
    <t>POR CPS DUR 1X150MG</t>
  </si>
  <si>
    <t>Kombinace různých antibiotik</t>
  </si>
  <si>
    <t>OPH UNG 1X5GM</t>
  </si>
  <si>
    <t>132531</t>
  </si>
  <si>
    <t>HELICID 20</t>
  </si>
  <si>
    <t>POR CPS ETD 90X20MG</t>
  </si>
  <si>
    <t>Pseudoefedrin, kombinace</t>
  </si>
  <si>
    <t>83059</t>
  </si>
  <si>
    <t>POR TBL RET 14</t>
  </si>
  <si>
    <t>Budesonid</t>
  </si>
  <si>
    <t>54267</t>
  </si>
  <si>
    <t>RHINOCORT AQUA 64 MCG</t>
  </si>
  <si>
    <t>NAS SPR SUS 120X64RG</t>
  </si>
  <si>
    <t>Cetirizin</t>
  </si>
  <si>
    <t>99600</t>
  </si>
  <si>
    <t>ZODAC</t>
  </si>
  <si>
    <t>POR TBL FLM 90X10MG</t>
  </si>
  <si>
    <t>87076</t>
  </si>
  <si>
    <t>POR CPS DUR 20X300MG</t>
  </si>
  <si>
    <t>17186</t>
  </si>
  <si>
    <t>NIMESIL</t>
  </si>
  <si>
    <t>POR GRA SUS 15X100MG</t>
  </si>
  <si>
    <t>Amisulprid</t>
  </si>
  <si>
    <t>134654</t>
  </si>
  <si>
    <t>AMILIA 200 MG TABLETY</t>
  </si>
  <si>
    <t>POR TBL NOB 20X200MG</t>
  </si>
  <si>
    <t>58142</t>
  </si>
  <si>
    <t>DICLOFENAC AL 50</t>
  </si>
  <si>
    <t>POR TBL FLM 30X50MG</t>
  </si>
  <si>
    <t>Drospirenon a ethinylestradiol</t>
  </si>
  <si>
    <t>129845</t>
  </si>
  <si>
    <t>ELOINE 0,02 MG/3 MG POTAHOVANÉ TABLETY</t>
  </si>
  <si>
    <t>POR TBL FLM 3X28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</si>
  <si>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</si>
  <si>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</si>
  <si>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</si>
  <si>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</si>
  <si>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</si>
  <si>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</si>
  <si>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</si>
  <si>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17431</t>
  </si>
  <si>
    <t>CITALEC 20 ZENTIVA</t>
  </si>
  <si>
    <t>POR TBL FLM 30X20 MG</t>
  </si>
  <si>
    <t>58261</t>
  </si>
  <si>
    <t>DICLOFENAC AL 25</t>
  </si>
  <si>
    <t>POR TBL FLM 30X25MG</t>
  </si>
  <si>
    <t>89024</t>
  </si>
  <si>
    <t>POR TBL FLM 20X50MG</t>
  </si>
  <si>
    <t>199680</t>
  </si>
  <si>
    <t>POR CPS DUR 60X300MG</t>
  </si>
  <si>
    <t>99367</t>
  </si>
  <si>
    <t>AMOKSIKLAV 457 MG/5 ML</t>
  </si>
  <si>
    <t>POR PLV SUS 140ML</t>
  </si>
  <si>
    <t>99366</t>
  </si>
  <si>
    <t>POR PLV SUS 70ML</t>
  </si>
  <si>
    <t>Gestoden a ethinylestradiol</t>
  </si>
  <si>
    <t>97557</t>
  </si>
  <si>
    <t>LINDYNETTE 20</t>
  </si>
  <si>
    <t>POR TBL OBD 3X21</t>
  </si>
  <si>
    <t>85524</t>
  </si>
  <si>
    <t>AMOKSIKLAV 375 MG</t>
  </si>
  <si>
    <t>POR TBL FLM 21X375MG</t>
  </si>
  <si>
    <t>Indometacin</t>
  </si>
  <si>
    <t>93724</t>
  </si>
  <si>
    <t>INDOMETACIN 100 BERLIN-CHEMIE</t>
  </si>
  <si>
    <t>RCT SUP 10X100MG</t>
  </si>
  <si>
    <t>83459</t>
  </si>
  <si>
    <t>POR CPS DUR 100X300MG</t>
  </si>
  <si>
    <t>4234</t>
  </si>
  <si>
    <t>INJ SOL 1X2ML/300MG</t>
  </si>
  <si>
    <t>Amoxicilin</t>
  </si>
  <si>
    <t>62049</t>
  </si>
  <si>
    <t>DUOMOX 250</t>
  </si>
  <si>
    <t>POR TBL SUS 20X250MG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</si>
  <si>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</si>
  <si>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</si>
  <si>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</si>
  <si>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</si>
  <si>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</si>
  <si>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</si>
  <si>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</si>
  <si>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</si>
  <si>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</si>
  <si>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C07AB02 - Metoprolol</t>
  </si>
  <si>
    <t>N05BA12 - Alprazolam</t>
  </si>
  <si>
    <t>H03AA01 - Levothyroxin, sodná sůl</t>
  </si>
  <si>
    <t>N05AL05 - Amisulprid</t>
  </si>
  <si>
    <t>J01FA09 - Klarithromycin</t>
  </si>
  <si>
    <t>N06AB04 - Citalopram</t>
  </si>
  <si>
    <t>R06AE07 - Cetirizin</t>
  </si>
  <si>
    <t>J01AA02 - Doxycyklin</t>
  </si>
  <si>
    <t>J01FA09</t>
  </si>
  <si>
    <t>N05AL05</t>
  </si>
  <si>
    <t>N05BA12</t>
  </si>
  <si>
    <t>C07AB02</t>
  </si>
  <si>
    <t>H03AA01</t>
  </si>
  <si>
    <t>J01AA02</t>
  </si>
  <si>
    <t>R06AE07</t>
  </si>
  <si>
    <t>N06AB04</t>
  </si>
  <si>
    <t>Přehled plnění PL - Preskripce léčivých přípravků - orientační přehled</t>
  </si>
  <si>
    <t>50115007     implant.dentální - samoplátci (sk.Z_525)</t>
  </si>
  <si>
    <t>ZA006</t>
  </si>
  <si>
    <t>Obinadlo pruban č.  8 427308</t>
  </si>
  <si>
    <t>ZA007</t>
  </si>
  <si>
    <t>Obinadlo pruban č.  9 427309</t>
  </si>
  <si>
    <t>ZA618</t>
  </si>
  <si>
    <t>Tampon sterilní stáčený 30 x 60 cm / 5 ks karton á 1200 ks 28020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</si>
  <si>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</si>
  <si>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</si>
  <si>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</si>
  <si>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</si>
  <si>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</si>
  <si>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</si>
  <si>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</si>
  <si>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</si>
  <si>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</si>
  <si>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</si>
  <si>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</si>
  <si>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</si>
  <si>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</si>
  <si>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</si>
  <si>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</si>
  <si>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</si>
  <si>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</si>
  <si>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</si>
  <si>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ZA996</t>
  </si>
  <si>
    <t>Kanyla TS 8,0 s manžetou 100/800/080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</si>
  <si>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</si>
  <si>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</si>
  <si>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</si>
  <si>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</si>
  <si>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</si>
  <si>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</si>
  <si>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</si>
  <si>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</si>
  <si>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</si>
  <si>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</si>
  <si>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ZB767</t>
  </si>
  <si>
    <t>Jehla vakuová 226/38 mm černá 450075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</si>
  <si>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</si>
  <si>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</si>
  <si>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</si>
  <si>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</si>
  <si>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</si>
  <si>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</si>
  <si>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ZC752</t>
  </si>
  <si>
    <t>Čepelka skalpelová 15 BB515</t>
  </si>
  <si>
    <t>ZC863</t>
  </si>
  <si>
    <t>Hadička spojovací HS 1,8 x 1800LL 606304</t>
  </si>
  <si>
    <t>ZG515</t>
  </si>
  <si>
    <t>Zkumavka močová vacuette 10,5 ml bal. á 50 ks 331980455007</t>
  </si>
  <si>
    <t>ZJ696</t>
  </si>
  <si>
    <t>Sonda žaludeční CH18 1200 mm s RTG linkou bal. á 30 ks 412018</t>
  </si>
  <si>
    <t>ZL105</t>
  </si>
  <si>
    <t xml:space="preserve">Nástavec pro odběr moče ke zkumavce vacuete GREI450251DE </t>
  </si>
  <si>
    <t>ZA279</t>
  </si>
  <si>
    <t>Kanyla TS 7,0 s manžetou 100/800/070</t>
  </si>
  <si>
    <t>ZB105</t>
  </si>
  <si>
    <t>Kanyla TS 7,5 s manžetou 100/800/075</t>
  </si>
  <si>
    <t>ZB647</t>
  </si>
  <si>
    <t>Minitrach seldinger kit 100/461/000</t>
  </si>
  <si>
    <t>ZF186</t>
  </si>
  <si>
    <t>Stříkačka janett 150 ml balená 08151</t>
  </si>
  <si>
    <t>ZA088</t>
  </si>
  <si>
    <t>Kanyla TS UniPerc s nízkotlakou manžetou Soft Seal armovaná nastavitelná 100/897/070</t>
  </si>
  <si>
    <t>ZA206</t>
  </si>
  <si>
    <t>Set perkutální PEG-24-PULL-I-S</t>
  </si>
  <si>
    <t>ZB461</t>
  </si>
  <si>
    <t>Šití silkam černý 3/0 bal. á 36 ks C0760307</t>
  </si>
  <si>
    <t>ZD736</t>
  </si>
  <si>
    <t>Šití silkam černý 4/0 bal. á 36 ks C0760293</t>
  </si>
  <si>
    <t>ZA360</t>
  </si>
  <si>
    <t>Jehla sterican 0,5 x 25 mm oranžová 9186158</t>
  </si>
  <si>
    <t>ZA834</t>
  </si>
  <si>
    <t>Jehla injekční 0,7 x   40 mm černá 4660021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</si>
  <si>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</si>
  <si>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</si>
  <si>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</si>
  <si>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</si>
  <si>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ZL949</t>
  </si>
  <si>
    <t>Rukavice nitril promedica bez p. L bílé 6N á 100 ks 9399W4</t>
  </si>
  <si>
    <t>ZA444</t>
  </si>
  <si>
    <t>Tampon nesterilní stáčený 20 x 19 cm 1320300404</t>
  </si>
  <si>
    <t>ZA554</t>
  </si>
  <si>
    <t>Krytí hypro-sorb R 10 x 10 x 10 mm bal. á 10 ks 006</t>
  </si>
  <si>
    <t>ZB084</t>
  </si>
  <si>
    <t>Náplast transpore 2,50 cm x 9,14 m 1527-1</t>
  </si>
  <si>
    <t>ZA727</t>
  </si>
  <si>
    <t>Kontejner 30 ml sterilní 331690251750</t>
  </si>
  <si>
    <t>ZA728</t>
  </si>
  <si>
    <t>Lopatka lékařská nesterilní 1320100655</t>
  </si>
  <si>
    <t>ZB351</t>
  </si>
  <si>
    <t>Miska petri UH pr. 60 mm á 20 ks 400927</t>
  </si>
  <si>
    <t>ZF159</t>
  </si>
  <si>
    <t>Nádoba na kontaminovaný odpad 1 l 15-0002</t>
  </si>
  <si>
    <t>ZE428</t>
  </si>
  <si>
    <t>Kanyla introcan safety G14 4251717-01</t>
  </si>
  <si>
    <t>ZC020</t>
  </si>
  <si>
    <t>Film zubní AGFA 150 ks 582018</t>
  </si>
  <si>
    <t>ZC033</t>
  </si>
  <si>
    <t>Vývojka TABLE TOP G153 12 x 2.5L HT536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</si>
  <si>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</si>
  <si>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</si>
  <si>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</si>
  <si>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</si>
  <si>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</si>
  <si>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</si>
  <si>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</si>
  <si>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</si>
  <si>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ZC325</t>
  </si>
  <si>
    <t>Gel Etching 4122505</t>
  </si>
  <si>
    <t>ZD767</t>
  </si>
  <si>
    <t>Aquasil soft Putty01</t>
  </si>
  <si>
    <t>ZE584</t>
  </si>
  <si>
    <t>Aquasil ultra XLV/regular set 678781</t>
  </si>
  <si>
    <t>ZE730</t>
  </si>
  <si>
    <t>Implantát D4.4 BIO-ACCEL/L10 0221:3</t>
  </si>
  <si>
    <t>ZC232</t>
  </si>
  <si>
    <t>Implantát D3.7 BIO/L10 0251:3</t>
  </si>
  <si>
    <t>ZJ177</t>
  </si>
  <si>
    <t>Implantát D3.7 BIO/L8 0151:3</t>
  </si>
  <si>
    <t>ZL294</t>
  </si>
  <si>
    <t>Implantát D4.4 BIO-ACCEL/L8 0121:3</t>
  </si>
  <si>
    <t>ZA222</t>
  </si>
  <si>
    <t>Membrána bio-gide 30 x 40 mm DGD460308034</t>
  </si>
  <si>
    <t>ZG440</t>
  </si>
  <si>
    <t>Tokuso rebaze fast 0998930</t>
  </si>
  <si>
    <t>ZA934</t>
  </si>
  <si>
    <t>Granulát BOI-OSS 0,25-1 mm DGD460306107E</t>
  </si>
  <si>
    <t>ZC193</t>
  </si>
  <si>
    <t>Poresorb-TCP 1.0 g/1.2 ml 1,0-2,0 m 41:2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</si>
  <si>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</si>
  <si>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</si>
  <si>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</si>
  <si>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</si>
  <si>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</si>
  <si>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</si>
  <si>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</si>
  <si>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BEKA pr. 3,5 mm délka 14 mm 3814 BEKA</t>
  </si>
  <si>
    <t>ZA029</t>
  </si>
  <si>
    <t>Implantát šroubový BEKA pr.4 mm, délka 12 mm 4312 BEKA</t>
  </si>
  <si>
    <t>ZB752</t>
  </si>
  <si>
    <t>Váleček vhojovací D3.7/d4.0/L4 422.3</t>
  </si>
  <si>
    <t>ZL109</t>
  </si>
  <si>
    <t>Implantát šroubový BEKA pr. 5,0 mm délka 12 mm 5212 BEKA</t>
  </si>
  <si>
    <t>ZB518</t>
  </si>
  <si>
    <t>Membrána kolegenová Parasorb Resodont forte 64 x 25 mm RDF0703</t>
  </si>
  <si>
    <t>ZE245</t>
  </si>
  <si>
    <t>Váleček vhojovací D3.7/d4.0/L6 3822.3</t>
  </si>
  <si>
    <t>ZC328</t>
  </si>
  <si>
    <t>Calxyd ve stříkačce 4142120</t>
  </si>
  <si>
    <t>ZJ021</t>
  </si>
  <si>
    <t>Šití chirlac braided violet 3/0 bal. á 24ks PG 0262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</si>
  <si>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</si>
  <si>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</si>
  <si>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</si>
  <si>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</si>
  <si>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</si>
  <si>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</si>
  <si>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</si>
  <si>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</si>
  <si>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</si>
  <si>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</si>
  <si>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ZB404</t>
  </si>
  <si>
    <t>Náplast cosmos 8 cm x 1m 5403353</t>
  </si>
  <si>
    <t>ZA613</t>
  </si>
  <si>
    <t>Drenáž ústní sterilní 1 x 8 cm 0368</t>
  </si>
  <si>
    <t>ZA616</t>
  </si>
  <si>
    <t>Drenáž zubní sterilní 1 x 6 cm 0360</t>
  </si>
  <si>
    <t>ZL683</t>
  </si>
  <si>
    <t>Drenáž zubní sterilní s pevným okrajem 1 x 8 cm 0358</t>
  </si>
  <si>
    <t>ZC456</t>
  </si>
  <si>
    <t>Savka UH 709, á 100 ks, 00709</t>
  </si>
  <si>
    <t>ZC928</t>
  </si>
  <si>
    <t>Protahováček Hedstrém 073 025 015</t>
  </si>
  <si>
    <t>ZD933</t>
  </si>
  <si>
    <t>Listerine 1,0 l 450669</t>
  </si>
  <si>
    <t>ZF508</t>
  </si>
  <si>
    <t>Cement výplňový provizorní 40 g 5304520</t>
  </si>
  <si>
    <t>ZB638</t>
  </si>
  <si>
    <t>Protahováček Hedstrém 073 025 010</t>
  </si>
  <si>
    <t>ZC408</t>
  </si>
  <si>
    <t>Protahováček Hedstrém 073 025 020</t>
  </si>
  <si>
    <t>ZF614</t>
  </si>
  <si>
    <t>Protahováček Hedstrém 073 025 008 B 1421709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</si>
  <si>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</si>
  <si>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</si>
  <si>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</si>
  <si>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</si>
  <si>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</si>
  <si>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</si>
  <si>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</si>
  <si>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</si>
  <si>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ZB978</t>
  </si>
  <si>
    <t>Šití dafilon modrý 5/0 bal. á 36 ks C0932124</t>
  </si>
  <si>
    <t>ZI634</t>
  </si>
  <si>
    <t>Šití chirlac braided violet 5/0 bal. á 24ks PG 0252</t>
  </si>
  <si>
    <t>ZB556</t>
  </si>
  <si>
    <t>Jehla injekční 1,2 x   40 mm růžová 4665120</t>
  </si>
  <si>
    <t>ZC305</t>
  </si>
  <si>
    <t>Jehla injekční 0,4 x   20 mm šedá 4657705</t>
  </si>
  <si>
    <t>ZA568</t>
  </si>
  <si>
    <t>Rukavice latex premium s pudrem XS bal. á 100 ks 1016863 - povoleno pouze pro ÚČOCH a KZL</t>
  </si>
  <si>
    <t>ZM051</t>
  </si>
  <si>
    <t>Rukavice nitril promedica bez p. S bílé 6N á 100 ks 9399W2</t>
  </si>
  <si>
    <t>ZD652</t>
  </si>
  <si>
    <t>Rukavice latex bez p. S 9421605 - povoleno pouze pro ÚČOCH a KZL</t>
  </si>
  <si>
    <t>ZA640</t>
  </si>
  <si>
    <t>Krytí traumacel taf light 7,5 x 5 cm bal. á 10 ks V0081947</t>
  </si>
  <si>
    <t>ZD802</t>
  </si>
  <si>
    <t>Tampon špičatý s vláknem 6 cm á 250 ks nesterilní 50170</t>
  </si>
  <si>
    <t>ZE074</t>
  </si>
  <si>
    <t>Tampon sterilní stáčený 9 x   9 cm / 5 ks 0435</t>
  </si>
  <si>
    <t>ZA759</t>
  </si>
  <si>
    <t>Drén redon CH10 50 cm U2111000</t>
  </si>
  <si>
    <t>ZA788</t>
  </si>
  <si>
    <t>Stříkačka injekční 20 ml 4606205V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</si>
  <si>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</si>
  <si>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</si>
  <si>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</si>
  <si>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</si>
  <si>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</si>
  <si>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</si>
  <si>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ZG916</t>
  </si>
  <si>
    <t>Elektroda neutrální bipolární pro dospělé á 100 ks 2510</t>
  </si>
  <si>
    <t>ZA695</t>
  </si>
  <si>
    <t>Držák skalpelových čepelek 4 135 mm BB084R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</si>
  <si>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</si>
  <si>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</si>
  <si>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</si>
  <si>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</si>
  <si>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</si>
  <si>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</si>
  <si>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</si>
  <si>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</si>
  <si>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</si>
  <si>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</si>
  <si>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</si>
  <si>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</si>
  <si>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</si>
  <si>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</si>
  <si>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</si>
  <si>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</si>
  <si>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</si>
  <si>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</si>
  <si>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</si>
  <si>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</si>
  <si>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</si>
  <si>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</si>
  <si>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</si>
  <si>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</si>
  <si>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</si>
  <si>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</si>
  <si>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</si>
  <si>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</si>
  <si>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</si>
  <si>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</si>
  <si>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</si>
  <si>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</si>
  <si>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</si>
  <si>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</si>
  <si>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</si>
  <si>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</si>
  <si>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</si>
  <si>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</si>
  <si>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</si>
  <si>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</si>
  <si>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</si>
  <si>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</si>
  <si>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</si>
  <si>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</si>
  <si>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</si>
  <si>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</si>
  <si>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ZB134</t>
  </si>
  <si>
    <t>Šití dafilon modrý 3/0 bal. á 36 ks C0932213</t>
  </si>
  <si>
    <t>ZB979</t>
  </si>
  <si>
    <t>Šití dafilon modrý 4/0 bal. á 36 ks C0932205</t>
  </si>
  <si>
    <t>ZF699</t>
  </si>
  <si>
    <t xml:space="preserve">Šití premicron 3/0, 2,5 m bal. á 12 ks G0120060 </t>
  </si>
  <si>
    <t>ZG849</t>
  </si>
  <si>
    <t>Šití premicron 2/0 2,5m bal. á 12ks G0120061</t>
  </si>
  <si>
    <t>ZK194</t>
  </si>
  <si>
    <t>Jehla redon mírně zahnutá CH 10 BN903R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</si>
  <si>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</si>
  <si>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</si>
  <si>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</si>
  <si>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</si>
  <si>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</si>
  <si>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</si>
  <si>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</si>
  <si>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</si>
  <si>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</si>
  <si>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</si>
  <si>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</si>
  <si>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</si>
  <si>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910093</t>
  </si>
  <si>
    <t>-CHLOROFORM P.A. UN 1888    1000 ML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</si>
  <si>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</si>
  <si>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</si>
  <si>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</si>
  <si>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</si>
  <si>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</si>
  <si>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</si>
  <si>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</si>
  <si>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</si>
  <si>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</si>
  <si>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</si>
  <si>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</si>
  <si>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</si>
  <si>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50115010</t>
  </si>
  <si>
    <t>504 SZM rentgenový (112 02 010)</t>
  </si>
  <si>
    <t>50115090</t>
  </si>
  <si>
    <t>509 SZM zubolékařský (112 02 110)</t>
  </si>
  <si>
    <t>50115020</t>
  </si>
  <si>
    <t>Diagnostika (132 03 001)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</si>
  <si>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</si>
  <si>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</si>
  <si>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</si>
  <si>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</si>
  <si>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</si>
  <si>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</si>
  <si>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</si>
  <si>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</si>
  <si>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</si>
  <si>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</si>
  <si>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</si>
  <si>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</si>
  <si>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</si>
  <si>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</si>
  <si>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</si>
  <si>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</si>
  <si>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</si>
  <si>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</si>
  <si>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</si>
  <si>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</si>
  <si>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</si>
  <si>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</si>
  <si>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</si>
  <si>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</si>
  <si>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</si>
  <si>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</si>
  <si>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</si>
  <si>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</si>
  <si>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</si>
  <si>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</si>
  <si>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</si>
  <si>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</si>
  <si>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</si>
  <si>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</si>
  <si>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0084021</t>
  </si>
  <si>
    <t>0081211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</si>
  <si>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</si>
  <si>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</si>
  <si>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</si>
  <si>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</si>
  <si>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</si>
  <si>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</si>
  <si>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</si>
  <si>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</si>
  <si>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</si>
  <si>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</si>
  <si>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</si>
  <si>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</si>
  <si>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</si>
  <si>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</si>
  <si>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</si>
  <si>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</si>
  <si>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</si>
  <si>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</si>
  <si>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</si>
  <si>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</si>
  <si>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</si>
  <si>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</si>
  <si>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</si>
  <si>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</si>
  <si>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</si>
  <si>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</si>
  <si>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</si>
  <si>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</si>
  <si>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</si>
  <si>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</si>
  <si>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</si>
  <si>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</si>
  <si>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</si>
  <si>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</si>
  <si>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</si>
  <si>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</si>
  <si>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</si>
  <si>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</si>
  <si>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</si>
  <si>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</si>
  <si>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</si>
  <si>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</si>
  <si>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</si>
  <si>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</si>
  <si>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</si>
  <si>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</si>
  <si>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</si>
  <si>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</si>
  <si>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</si>
  <si>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</si>
  <si>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</si>
  <si>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</si>
  <si>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</si>
  <si>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</si>
  <si>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</si>
  <si>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</si>
  <si>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</si>
  <si>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</si>
  <si>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</si>
  <si>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</si>
  <si>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</si>
  <si>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</si>
  <si>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</si>
  <si>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</si>
  <si>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</si>
  <si>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</si>
  <si>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</si>
  <si>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</si>
  <si>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</si>
  <si>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019</t>
  </si>
  <si>
    <t>605</t>
  </si>
  <si>
    <t>1</t>
  </si>
  <si>
    <t>0002439</t>
  </si>
  <si>
    <t>MARCAINE 0,5%</t>
  </si>
  <si>
    <t>0090044</t>
  </si>
  <si>
    <t>0093109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</si>
  <si>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</si>
  <si>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</si>
  <si>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</si>
  <si>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</si>
  <si>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</si>
  <si>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</si>
  <si>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</si>
  <si>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</si>
  <si>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</si>
  <si>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</si>
  <si>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</si>
  <si>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</si>
  <si>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</si>
  <si>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</si>
  <si>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66949</t>
  </si>
  <si>
    <t>PUNKCE KLOUBNÍ S APLIKACÍ LÉČIVA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</si>
  <si>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</si>
  <si>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</si>
  <si>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</si>
  <si>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</si>
  <si>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</si>
  <si>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</si>
  <si>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</si>
  <si>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</si>
  <si>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</si>
  <si>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</si>
  <si>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</si>
  <si>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</si>
  <si>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</si>
  <si>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</si>
  <si>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</si>
  <si>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</si>
  <si>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</si>
  <si>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</si>
  <si>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</si>
  <si>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</si>
  <si>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</si>
  <si>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25 - KLINIKA ÚSTNÍ, ČELISTNÍ A OBLIČEJOVÉ CHIRURGIE</t>
  </si>
  <si>
    <t>04130</t>
  </si>
  <si>
    <t>04131</t>
  </si>
  <si>
    <t>6F1</t>
  </si>
  <si>
    <t>56419</t>
  </si>
  <si>
    <t>POUŽITÍ OPERAČNÍHO MIKROSKOPU Á 15 MINUT</t>
  </si>
  <si>
    <t>61175</t>
  </si>
  <si>
    <t>VOLNÝ PŘENOS VASKULARIZOVANÉ KOSTI, PŘENOS PRSTU Z</t>
  </si>
  <si>
    <t>62710</t>
  </si>
  <si>
    <t>SÍŤOVÁNÍ (MESHOVÁNÍ) ŠTĚPU DO ROZSAHU 5 % Z POVRCH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</si>
  <si>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</si>
  <si>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</si>
  <si>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</si>
  <si>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</si>
  <si>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</si>
  <si>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</si>
  <si>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6F5</t>
  </si>
  <si>
    <t>0003952</t>
  </si>
  <si>
    <t>AMIKIN 500 MG</t>
  </si>
  <si>
    <t>0008807</t>
  </si>
  <si>
    <t>0008808</t>
  </si>
  <si>
    <t>0016600</t>
  </si>
  <si>
    <t>UNASYN</t>
  </si>
  <si>
    <t>0020605</t>
  </si>
  <si>
    <t>0053922</t>
  </si>
  <si>
    <t>CIPHIN PRO INFUSIONE 200 MG/100 ML</t>
  </si>
  <si>
    <t>0065989</t>
  </si>
  <si>
    <t>0072972</t>
  </si>
  <si>
    <t>0076204</t>
  </si>
  <si>
    <t>TAXOL PRO INJ.</t>
  </si>
  <si>
    <t>0076360</t>
  </si>
  <si>
    <t>ZINACEF 1,5 G</t>
  </si>
  <si>
    <t>0087239</t>
  </si>
  <si>
    <t>FANHDI 50 I.U./ML</t>
  </si>
  <si>
    <t>0097000</t>
  </si>
  <si>
    <t>METRONIDAZOLE 0.5%-POLPHARMA</t>
  </si>
  <si>
    <t>0127717</t>
  </si>
  <si>
    <t>IMMUNINE BAXTER 600 IU</t>
  </si>
  <si>
    <t>0164350</t>
  </si>
  <si>
    <t>TAZOCIN 4 G/0,5 G</t>
  </si>
  <si>
    <t>2</t>
  </si>
  <si>
    <t>0007917</t>
  </si>
  <si>
    <t>0107959</t>
  </si>
  <si>
    <t>0207921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</si>
  <si>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</si>
  <si>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</si>
  <si>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</si>
  <si>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</si>
  <si>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</si>
  <si>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</si>
  <si>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</si>
  <si>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</si>
  <si>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</si>
  <si>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</si>
  <si>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</si>
  <si>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</si>
  <si>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</si>
  <si>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</si>
  <si>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</si>
  <si>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</si>
  <si>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</si>
  <si>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</si>
  <si>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</si>
  <si>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</si>
  <si>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</si>
  <si>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</si>
  <si>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</si>
  <si>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</si>
  <si>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</si>
  <si>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0163266</t>
  </si>
  <si>
    <t>0163276</t>
  </si>
  <si>
    <t>IMPLANTÁT MANDIBULÁRNÍ LA FÓRTE SYSTÉM</t>
  </si>
  <si>
    <t>0163278</t>
  </si>
  <si>
    <t>0163289</t>
  </si>
  <si>
    <t>0163292</t>
  </si>
  <si>
    <t>0163201</t>
  </si>
  <si>
    <t>0163210</t>
  </si>
  <si>
    <t>0163521</t>
  </si>
  <si>
    <t>IMPLANTÁT KRANIOFACIÁLNÍ VSTŘEBATELNÝ RESORB-X</t>
  </si>
  <si>
    <t>0084031</t>
  </si>
  <si>
    <t>04110</t>
  </si>
  <si>
    <t>INTRAORÁLNÍ RTG</t>
  </si>
  <si>
    <t>04120</t>
  </si>
  <si>
    <t>EXTRAORÁLNÍ RTG SNÍMEK ČELISTI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</si>
  <si>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</si>
  <si>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</si>
  <si>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</si>
  <si>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</si>
  <si>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</si>
  <si>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</si>
  <si>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</si>
  <si>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</si>
  <si>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</si>
  <si>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</si>
  <si>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</si>
  <si>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</si>
  <si>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</si>
  <si>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</si>
  <si>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</si>
  <si>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</si>
  <si>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</si>
  <si>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</si>
  <si>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</si>
  <si>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</si>
  <si>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</si>
  <si>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</si>
  <si>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</si>
  <si>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</si>
  <si>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</si>
  <si>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</si>
  <si>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</si>
  <si>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</si>
  <si>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</si>
  <si>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</si>
  <si>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</si>
  <si>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</si>
  <si>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</si>
  <si>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</si>
  <si>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</si>
  <si>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</si>
  <si>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</si>
  <si>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</si>
  <si>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</si>
  <si>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</si>
  <si>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</si>
  <si>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</si>
  <si>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</si>
  <si>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</si>
  <si>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</si>
  <si>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</si>
  <si>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</si>
  <si>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</si>
  <si>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</si>
  <si>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61129</t>
  </si>
  <si>
    <t>EXCIZE KOŽNÍ LÉZE, SUTURA OD 2 DO 10 CM</t>
  </si>
  <si>
    <t>61149</t>
  </si>
  <si>
    <t xml:space="preserve">UZAVŘENÍ DEFEKTU  KOŽNÍM LALOKEM MÍSTNÍM OD 10 DO 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</si>
  <si>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</si>
  <si>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</si>
  <si>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</si>
  <si>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</si>
  <si>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</si>
  <si>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</si>
  <si>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</si>
  <si>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</si>
  <si>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</si>
  <si>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</si>
  <si>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</si>
  <si>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</si>
  <si>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65423</t>
  </si>
  <si>
    <t>RESEKCE DOLNÍ ČELISTI BEZ PŘERUŠENÍ KONTINUITY - J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</si>
  <si>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</si>
  <si>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</si>
  <si>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</si>
  <si>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</si>
  <si>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</si>
  <si>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</si>
  <si>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</si>
  <si>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</si>
  <si>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</si>
  <si>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</si>
  <si>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</si>
  <si>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</si>
  <si>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</si>
  <si>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</si>
  <si>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</si>
  <si>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</si>
  <si>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</si>
  <si>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</si>
  <si>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</si>
  <si>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</si>
  <si>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71213</t>
  </si>
  <si>
    <t>ENDOSKOPIE PARANASÁLNÍ DUTINY</t>
  </si>
  <si>
    <t>71653</t>
  </si>
  <si>
    <t>ZAVŘENÁ REPOZICE FRAKTURY KŮSTEK NOSNÍCH</t>
  </si>
  <si>
    <t>71673</t>
  </si>
  <si>
    <t>CALDWELL-LUCOVA OPERACE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</si>
  <si>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</si>
  <si>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</si>
  <si>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</si>
  <si>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</si>
  <si>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</si>
  <si>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</si>
  <si>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71777</t>
  </si>
  <si>
    <t>PŘÍUŠNÍ ŽLÁZA - EXCIZE MALÉHO TUMORU, EVENT. BIOPS</t>
  </si>
  <si>
    <t>71813</t>
  </si>
  <si>
    <t>LIGATURA A. MAXILLARIS INT.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</si>
  <si>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</si>
  <si>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</si>
  <si>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</si>
  <si>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</si>
  <si>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</si>
  <si>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</si>
  <si>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</si>
  <si>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</si>
  <si>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</si>
  <si>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</si>
  <si>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</si>
  <si>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</si>
  <si>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</si>
  <si>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</si>
  <si>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</si>
  <si>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</si>
  <si>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</si>
  <si>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</si>
  <si>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</si>
  <si>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</si>
  <si>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</si>
  <si>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</si>
  <si>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</si>
  <si>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</si>
  <si>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</si>
  <si>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</si>
  <si>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</si>
  <si>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</si>
  <si>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</si>
  <si>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</si>
  <si>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</si>
  <si>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</si>
  <si>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</si>
  <si>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</si>
  <si>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</si>
  <si>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</si>
  <si>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</si>
  <si>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</si>
  <si>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</si>
  <si>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</si>
  <si>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</si>
  <si>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</si>
  <si>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</si>
  <si>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</si>
  <si>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</si>
  <si>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</si>
  <si>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</si>
  <si>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</si>
  <si>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</si>
  <si>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</si>
  <si>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</si>
  <si>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</si>
  <si>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</si>
  <si>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</si>
  <si>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</si>
  <si>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</si>
  <si>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</si>
  <si>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</si>
  <si>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</si>
  <si>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</si>
  <si>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</si>
  <si>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</si>
  <si>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</si>
  <si>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</si>
  <si>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</si>
  <si>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</si>
  <si>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</si>
  <si>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</si>
  <si>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</si>
  <si>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</si>
  <si>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</si>
  <si>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</si>
  <si>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</si>
  <si>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</si>
  <si>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</si>
  <si>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</si>
  <si>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</si>
  <si>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</si>
  <si>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</si>
  <si>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</si>
  <si>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</si>
  <si>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</si>
  <si>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</si>
  <si>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</si>
  <si>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</si>
  <si>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</si>
  <si>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7F1</t>
  </si>
  <si>
    <t>Zdravotní výkony vykázané na pracovišti pro pacienty hospitalizované ve FNOL - orientační přehled</t>
  </si>
  <si>
    <t>00131</t>
  </si>
  <si>
    <t>A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</si>
  <si>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</si>
  <si>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</si>
  <si>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</si>
  <si>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01371</t>
  </si>
  <si>
    <t xml:space="preserve">PORUCHY KRANIÁLNÍCH A PERIFERNÍCH NERVŮ BEZ CC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</si>
  <si>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</si>
  <si>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</si>
  <si>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</si>
  <si>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</si>
  <si>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</si>
  <si>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</si>
  <si>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</si>
  <si>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</si>
  <si>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</si>
  <si>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</si>
  <si>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</si>
  <si>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</si>
  <si>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</si>
  <si>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</si>
  <si>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</si>
  <si>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</si>
  <si>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</si>
  <si>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</si>
  <si>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</si>
  <si>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</si>
  <si>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</si>
  <si>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</si>
  <si>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</si>
  <si>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</si>
  <si>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</si>
  <si>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</si>
  <si>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</si>
  <si>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</si>
  <si>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</si>
  <si>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</si>
  <si>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</si>
  <si>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</si>
  <si>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</si>
  <si>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</si>
  <si>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</si>
  <si>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</si>
  <si>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</si>
  <si>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</si>
  <si>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</si>
  <si>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</si>
  <si>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</si>
  <si>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</si>
  <si>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</si>
  <si>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</si>
  <si>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</si>
  <si>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</si>
  <si>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</si>
  <si>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</si>
  <si>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</si>
  <si>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</si>
  <si>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</si>
  <si>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</si>
  <si>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</si>
  <si>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</si>
  <si>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</si>
  <si>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</si>
  <si>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</si>
  <si>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</si>
  <si>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</si>
  <si>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</si>
  <si>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</si>
  <si>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</si>
  <si>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</si>
  <si>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</si>
  <si>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</si>
  <si>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</si>
  <si>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</si>
  <si>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</si>
  <si>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08401</t>
  </si>
  <si>
    <t xml:space="preserve">MUSKULOSKELETÁLNÍ PŘÍZNAKY. SYMPTOMY. VÝRONY A MÉNĚ VÝZNAMNÉ ZÁNĚTLIVÉ CHOROBY BEZ CC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</si>
  <si>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</si>
  <si>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</si>
  <si>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</si>
  <si>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</si>
  <si>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</si>
  <si>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</si>
  <si>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</si>
  <si>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</si>
  <si>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</si>
  <si>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</si>
  <si>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</si>
  <si>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</si>
  <si>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</si>
  <si>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</si>
  <si>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</si>
  <si>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</si>
  <si>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</si>
  <si>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</si>
  <si>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</si>
  <si>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</si>
  <si>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</si>
  <si>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</si>
  <si>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</si>
  <si>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</si>
  <si>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</si>
  <si>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</si>
  <si>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</si>
  <si>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</si>
  <si>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</si>
  <si>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</si>
  <si>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</si>
  <si>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</si>
  <si>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</si>
  <si>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</si>
  <si>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</si>
  <si>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</si>
  <si>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</si>
  <si>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</si>
  <si>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</si>
  <si>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</si>
  <si>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22</t>
  </si>
  <si>
    <t>0093625</t>
  </si>
  <si>
    <t>ULTRAVIST 370</t>
  </si>
  <si>
    <t>0002087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</si>
  <si>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</si>
  <si>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</si>
  <si>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</si>
  <si>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</si>
  <si>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</si>
  <si>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</si>
  <si>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</si>
  <si>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</si>
  <si>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</si>
  <si>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</si>
  <si>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</si>
  <si>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</si>
  <si>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</si>
  <si>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</si>
  <si>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</si>
  <si>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</si>
  <si>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</si>
  <si>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</si>
  <si>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</si>
  <si>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</si>
  <si>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</si>
  <si>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</si>
  <si>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</si>
  <si>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96813</t>
  </si>
  <si>
    <t>ANTITROMBIN III, CHROMOGENNÍ METODOU (SÉRIE)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</si>
  <si>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</si>
  <si>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</si>
  <si>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</si>
  <si>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</si>
  <si>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</si>
  <si>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</si>
  <si>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</si>
  <si>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</si>
  <si>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</si>
  <si>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</si>
  <si>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</si>
  <si>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</si>
  <si>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</si>
  <si>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</si>
  <si>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</si>
  <si>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</si>
  <si>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</si>
  <si>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</si>
  <si>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</si>
  <si>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</si>
  <si>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</si>
  <si>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</si>
  <si>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</si>
  <si>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</si>
  <si>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</si>
  <si>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</si>
  <si>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</si>
  <si>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</si>
  <si>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</si>
  <si>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</si>
  <si>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</si>
  <si>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</si>
  <si>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</si>
  <si>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</si>
  <si>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</si>
  <si>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</si>
  <si>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</si>
  <si>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</si>
  <si>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93171</t>
  </si>
  <si>
    <t>PARATHORMON</t>
  </si>
  <si>
    <t>81135</t>
  </si>
  <si>
    <t>SODÍK STATIM</t>
  </si>
  <si>
    <t>81563</t>
  </si>
  <si>
    <t>OSMOLALITA (SÉRUM, MOČ)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</si>
  <si>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</si>
  <si>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</si>
  <si>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</si>
  <si>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</si>
  <si>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</si>
  <si>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</si>
  <si>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</si>
  <si>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</si>
  <si>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</si>
  <si>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</si>
  <si>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</si>
  <si>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</si>
  <si>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</si>
  <si>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</si>
  <si>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81149</t>
  </si>
  <si>
    <t>FOSFOR ANORGANICKÝ STATIM</t>
  </si>
  <si>
    <t>81173</t>
  </si>
  <si>
    <t>LIPÁZA STATIM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</si>
  <si>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</si>
  <si>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</si>
  <si>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</si>
  <si>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</si>
  <si>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</si>
  <si>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</si>
  <si>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</si>
  <si>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</si>
  <si>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</si>
  <si>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</si>
  <si>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</si>
  <si>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</si>
  <si>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</si>
  <si>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</si>
  <si>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</si>
  <si>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</si>
  <si>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</si>
  <si>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</si>
  <si>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</si>
  <si>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</si>
  <si>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</si>
  <si>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</si>
  <si>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94195</t>
  </si>
  <si>
    <t>SYNTÉZA cDNA REVERZNÍ TRANSKRIPCÍ</t>
  </si>
  <si>
    <t>81165</t>
  </si>
  <si>
    <t>KREATINKINÁZA (CK) STATIM</t>
  </si>
  <si>
    <t>813</t>
  </si>
  <si>
    <t>34</t>
  </si>
  <si>
    <t>809</t>
  </si>
  <si>
    <t>0022075</t>
  </si>
  <si>
    <t>IOMERON 400</t>
  </si>
  <si>
    <t>0042433</t>
  </si>
  <si>
    <t>VISIPAQUE 320 MG I/ML</t>
  </si>
  <si>
    <t>0077019</t>
  </si>
  <si>
    <t>0095607</t>
  </si>
  <si>
    <t>MICROPAQUE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</si>
  <si>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</si>
  <si>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</si>
  <si>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</si>
  <si>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</si>
  <si>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</si>
  <si>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</si>
  <si>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</si>
  <si>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</si>
  <si>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</si>
  <si>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</si>
  <si>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</si>
  <si>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</si>
  <si>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</si>
  <si>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</si>
  <si>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89323</t>
  </si>
  <si>
    <t>TERAPEUTICKÁ EMBOLIZACE V CÉVNÍM ŘEČIŠTI</t>
  </si>
  <si>
    <t>89419</t>
  </si>
  <si>
    <t>PUNKČNÍ ANGIOGRAFIE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</si>
  <si>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</si>
  <si>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</si>
  <si>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</si>
  <si>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</si>
  <si>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</si>
  <si>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</si>
  <si>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</si>
  <si>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</si>
  <si>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</si>
  <si>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</si>
  <si>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</si>
  <si>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</si>
  <si>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</si>
  <si>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</si>
  <si>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</si>
  <si>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</si>
  <si>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</si>
  <si>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</si>
  <si>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</si>
  <si>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</si>
  <si>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</si>
  <si>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</si>
  <si>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</si>
  <si>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</si>
  <si>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</si>
  <si>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</si>
  <si>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</si>
  <si>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</si>
  <si>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</si>
  <si>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</si>
  <si>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</si>
  <si>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</si>
  <si>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</si>
  <si>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</si>
  <si>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</si>
  <si>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</si>
  <si>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</si>
  <si>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</si>
  <si>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</si>
  <si>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</si>
  <si>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</si>
  <si>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</si>
  <si>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</si>
  <si>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</si>
  <si>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</si>
  <si>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</si>
  <si>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</si>
  <si>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</si>
  <si>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</si>
  <si>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</si>
  <si>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</si>
  <si>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</si>
  <si>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</si>
  <si>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</si>
  <si>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</si>
  <si>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</si>
  <si>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</si>
  <si>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</si>
  <si>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</si>
  <si>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</si>
  <si>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</si>
  <si>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</si>
  <si>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</si>
  <si>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</si>
  <si>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</si>
  <si>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</si>
  <si>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</si>
  <si>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</si>
  <si>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</si>
  <si>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</si>
  <si>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</si>
  <si>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</si>
  <si>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</si>
  <si>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</si>
  <si>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</si>
  <si>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</si>
  <si>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</si>
  <si>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</si>
  <si>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94123</t>
  </si>
  <si>
    <t>PCR ANALÝZA LIDSKÉ DNA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</si>
  <si>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</si>
  <si>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</si>
  <si>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</si>
  <si>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</si>
  <si>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</si>
  <si>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</si>
  <si>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</si>
  <si>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</si>
  <si>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</si>
  <si>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</si>
  <si>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</si>
  <si>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</si>
  <si>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</si>
  <si>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</si>
  <si>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</si>
  <si>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</si>
  <si>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</si>
  <si>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</si>
  <si>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</si>
  <si>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</si>
  <si>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</si>
  <si>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</si>
  <si>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</si>
  <si>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</si>
  <si>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</si>
  <si>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82079</t>
  </si>
  <si>
    <t>STANOVENÍ PROTILÁTEK PROTI ANTIGENŮM VIRŮ (MIMO VI</t>
  </si>
  <si>
    <t>82063</t>
  </si>
  <si>
    <t>STANOVENÍ CITLIVOSTI NA ATB KVALITATIVNÍ METODOU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</si>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</sst>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8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4" xfId="0" applyNumberFormat="1" applyFont="1" applyFill="1" applyBorder="1" applyAlignment="1">
      <alignment horizontal="center"/>
    </xf>
    <xf numFmtId="174" fontId="42" fillId="4" borderId="155" xfId="0" applyNumberFormat="1" applyFont="1" applyFill="1" applyBorder="1" applyAlignment="1">
      <alignment horizontal="center"/>
    </xf>
    <xf numFmtId="174" fontId="35" fillId="0" borderId="156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 wrapText="1"/>
    </xf>
    <xf numFmtId="176" fontId="35" fillId="0" borderId="156" xfId="0" applyNumberFormat="1" applyFont="1" applyBorder="1" applyAlignment="1">
      <alignment horizontal="right"/>
    </xf>
    <xf numFmtId="176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60" xfId="0" applyNumberFormat="1" applyFont="1" applyFill="1" applyBorder="1"/>
    <xf numFmtId="0" fontId="35" fillId="0" borderId="160" xfId="0" applyFont="1" applyFill="1" applyBorder="1"/>
    <xf numFmtId="9" fontId="35" fillId="0" borderId="160" xfId="0" applyNumberFormat="1" applyFont="1" applyFill="1" applyBorder="1"/>
    <xf numFmtId="9" fontId="35" fillId="0" borderId="167" xfId="0" applyNumberFormat="1" applyFont="1" applyFill="1" applyBorder="1"/>
    <xf numFmtId="0" fontId="42" fillId="0" borderId="166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8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2" fillId="0" borderId="102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167" fontId="12" fillId="0" borderId="18" xfId="0" applyNumberFormat="1" applyFont="1" applyBorder="1"/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1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68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4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166" xfId="76" applyFont="1" applyFill="1" applyBorder="1"/>
    <xf numFmtId="0" fontId="32" fillId="0" borderId="169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0" xfId="76" applyNumberFormat="1" applyFont="1" applyFill="1" applyBorder="1" applyAlignment="1">
      <alignment horizontal="left"/>
    </xf>
    <xf numFmtId="3" fontId="32" fillId="0" borderId="166" xfId="76" applyNumberFormat="1" applyFont="1" applyFill="1" applyBorder="1"/>
    <xf numFmtId="3" fontId="32" fillId="0" borderId="160" xfId="76" applyNumberFormat="1" applyFont="1" applyFill="1" applyBorder="1"/>
    <xf numFmtId="9" fontId="32" fillId="0" borderId="169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166" xfId="76" applyNumberFormat="1" applyFont="1" applyFill="1" applyBorder="1"/>
    <xf numFmtId="170" fontId="32" fillId="0" borderId="160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16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1.0094314953279209</c:v>
                </c:pt>
                <c:pt idx="1">
                  <c:v>1.0056984067873793</c:v>
                </c:pt>
                <c:pt idx="2">
                  <c:v>1.1081345320958089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36512"/>
        <c:axId val="930693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1.1871771204960717</c:v>
                </c:pt>
                <c:pt idx="1">
                  <c:v>1.1871771204960717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695040"/>
        <c:axId val="940298240"/>
      </c:scatterChart>
      <c:catAx>
        <c:axId val="91353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06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69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3536512"/>
        <c:crosses val="autoZero"/>
        <c:crossBetween val="between"/>
      </c:valAx>
      <c:valAx>
        <c:axId val="930695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40298240"/>
        <c:crosses val="max"/>
        <c:crossBetween val="midCat"/>
      </c:valAx>
      <c:valAx>
        <c:axId val="940298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0695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1.0084248149093695</c:v>
                </c:pt>
                <c:pt idx="1">
                  <c:v>1.0097357038494366</c:v>
                </c:pt>
                <c:pt idx="2">
                  <c:v>0.98501984550381971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95872"/>
        <c:axId val="9611123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279872"/>
        <c:axId val="978145664"/>
      </c:scatterChart>
      <c:catAx>
        <c:axId val="95969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11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1123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59695872"/>
        <c:crosses val="autoZero"/>
        <c:crossBetween val="between"/>
      </c:valAx>
      <c:valAx>
        <c:axId val="961279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8145664"/>
        <c:crosses val="max"/>
        <c:crossBetween val="midCat"/>
      </c:valAx>
      <c:valAx>
        <c:axId val="9781456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612798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1093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1404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1405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1422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1738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1747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1886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2161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2271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2533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1093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508</v>
      </c>
      <c r="J3" s="47">
        <f>SUBTOTAL(9,J6:J1048576)</f>
        <v>55925.10042661136</v>
      </c>
      <c r="K3" s="48">
        <f>IF(M3=0,0,J3/M3)</f>
        <v>1</v>
      </c>
      <c r="L3" s="47">
        <f>SUBTOTAL(9,L6:L1048576)</f>
        <v>508</v>
      </c>
      <c r="M3" s="49">
        <f>SUBTOTAL(9,M6:M1048576)</f>
        <v>55925.10042661136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163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544</v>
      </c>
      <c r="B6" s="624" t="s">
        <v>1056</v>
      </c>
      <c r="C6" s="624" t="s">
        <v>860</v>
      </c>
      <c r="D6" s="624" t="s">
        <v>1057</v>
      </c>
      <c r="E6" s="624" t="s">
        <v>862</v>
      </c>
      <c r="F6" s="627"/>
      <c r="G6" s="627"/>
      <c r="H6" s="645">
        <v>0</v>
      </c>
      <c r="I6" s="627">
        <v>1</v>
      </c>
      <c r="J6" s="627">
        <v>658.28</v>
      </c>
      <c r="K6" s="645">
        <v>1</v>
      </c>
      <c r="L6" s="627">
        <v>1</v>
      </c>
      <c r="M6" s="628">
        <v>658.28</v>
      </c>
    </row>
    <row r="7" spans="1:13" ht="14.4" customHeight="1" x14ac:dyDescent="0.3">
      <c r="A7" s="629" t="s">
        <v>544</v>
      </c>
      <c r="B7" s="630" t="s">
        <v>1058</v>
      </c>
      <c r="C7" s="630" t="s">
        <v>864</v>
      </c>
      <c r="D7" s="630" t="s">
        <v>829</v>
      </c>
      <c r="E7" s="630" t="s">
        <v>865</v>
      </c>
      <c r="F7" s="633"/>
      <c r="G7" s="633"/>
      <c r="H7" s="646">
        <v>0</v>
      </c>
      <c r="I7" s="633">
        <v>6</v>
      </c>
      <c r="J7" s="633">
        <v>2483.9999999999995</v>
      </c>
      <c r="K7" s="646">
        <v>1</v>
      </c>
      <c r="L7" s="633">
        <v>6</v>
      </c>
      <c r="M7" s="634">
        <v>2483.9999999999995</v>
      </c>
    </row>
    <row r="8" spans="1:13" ht="14.4" customHeight="1" x14ac:dyDescent="0.3">
      <c r="A8" s="629" t="s">
        <v>544</v>
      </c>
      <c r="B8" s="630" t="s">
        <v>1058</v>
      </c>
      <c r="C8" s="630" t="s">
        <v>828</v>
      </c>
      <c r="D8" s="630" t="s">
        <v>829</v>
      </c>
      <c r="E8" s="630" t="s">
        <v>830</v>
      </c>
      <c r="F8" s="633"/>
      <c r="G8" s="633"/>
      <c r="H8" s="646">
        <v>0</v>
      </c>
      <c r="I8" s="633">
        <v>1</v>
      </c>
      <c r="J8" s="633">
        <v>492.2000000000001</v>
      </c>
      <c r="K8" s="646">
        <v>1</v>
      </c>
      <c r="L8" s="633">
        <v>1</v>
      </c>
      <c r="M8" s="634">
        <v>492.2000000000001</v>
      </c>
    </row>
    <row r="9" spans="1:13" ht="14.4" customHeight="1" x14ac:dyDescent="0.3">
      <c r="A9" s="629" t="s">
        <v>544</v>
      </c>
      <c r="B9" s="630" t="s">
        <v>1059</v>
      </c>
      <c r="C9" s="630" t="s">
        <v>844</v>
      </c>
      <c r="D9" s="630" t="s">
        <v>845</v>
      </c>
      <c r="E9" s="630" t="s">
        <v>846</v>
      </c>
      <c r="F9" s="633"/>
      <c r="G9" s="633"/>
      <c r="H9" s="646">
        <v>0</v>
      </c>
      <c r="I9" s="633">
        <v>1</v>
      </c>
      <c r="J9" s="633">
        <v>135.21000000000004</v>
      </c>
      <c r="K9" s="646">
        <v>1</v>
      </c>
      <c r="L9" s="633">
        <v>1</v>
      </c>
      <c r="M9" s="634">
        <v>135.21000000000004</v>
      </c>
    </row>
    <row r="10" spans="1:13" ht="14.4" customHeight="1" x14ac:dyDescent="0.3">
      <c r="A10" s="629" t="s">
        <v>544</v>
      </c>
      <c r="B10" s="630" t="s">
        <v>1060</v>
      </c>
      <c r="C10" s="630" t="s">
        <v>852</v>
      </c>
      <c r="D10" s="630" t="s">
        <v>853</v>
      </c>
      <c r="E10" s="630" t="s">
        <v>854</v>
      </c>
      <c r="F10" s="633"/>
      <c r="G10" s="633"/>
      <c r="H10" s="646">
        <v>0</v>
      </c>
      <c r="I10" s="633">
        <v>1</v>
      </c>
      <c r="J10" s="633">
        <v>46.219624648662901</v>
      </c>
      <c r="K10" s="646">
        <v>1</v>
      </c>
      <c r="L10" s="633">
        <v>1</v>
      </c>
      <c r="M10" s="634">
        <v>46.219624648662901</v>
      </c>
    </row>
    <row r="11" spans="1:13" ht="14.4" customHeight="1" x14ac:dyDescent="0.3">
      <c r="A11" s="629" t="s">
        <v>544</v>
      </c>
      <c r="B11" s="630" t="s">
        <v>1061</v>
      </c>
      <c r="C11" s="630" t="s">
        <v>848</v>
      </c>
      <c r="D11" s="630" t="s">
        <v>849</v>
      </c>
      <c r="E11" s="630" t="s">
        <v>850</v>
      </c>
      <c r="F11" s="633"/>
      <c r="G11" s="633"/>
      <c r="H11" s="646">
        <v>0</v>
      </c>
      <c r="I11" s="633">
        <v>1</v>
      </c>
      <c r="J11" s="633">
        <v>151.12</v>
      </c>
      <c r="K11" s="646">
        <v>1</v>
      </c>
      <c r="L11" s="633">
        <v>1</v>
      </c>
      <c r="M11" s="634">
        <v>151.12</v>
      </c>
    </row>
    <row r="12" spans="1:13" ht="14.4" customHeight="1" x14ac:dyDescent="0.3">
      <c r="A12" s="629" t="s">
        <v>544</v>
      </c>
      <c r="B12" s="630" t="s">
        <v>1062</v>
      </c>
      <c r="C12" s="630" t="s">
        <v>824</v>
      </c>
      <c r="D12" s="630" t="s">
        <v>1063</v>
      </c>
      <c r="E12" s="630" t="s">
        <v>826</v>
      </c>
      <c r="F12" s="633"/>
      <c r="G12" s="633"/>
      <c r="H12" s="646">
        <v>0</v>
      </c>
      <c r="I12" s="633">
        <v>1</v>
      </c>
      <c r="J12" s="633">
        <v>101.27</v>
      </c>
      <c r="K12" s="646">
        <v>1</v>
      </c>
      <c r="L12" s="633">
        <v>1</v>
      </c>
      <c r="M12" s="634">
        <v>101.27</v>
      </c>
    </row>
    <row r="13" spans="1:13" ht="14.4" customHeight="1" x14ac:dyDescent="0.3">
      <c r="A13" s="629" t="s">
        <v>544</v>
      </c>
      <c r="B13" s="630" t="s">
        <v>1064</v>
      </c>
      <c r="C13" s="630" t="s">
        <v>836</v>
      </c>
      <c r="D13" s="630" t="s">
        <v>837</v>
      </c>
      <c r="E13" s="630" t="s">
        <v>1065</v>
      </c>
      <c r="F13" s="633"/>
      <c r="G13" s="633"/>
      <c r="H13" s="646">
        <v>0</v>
      </c>
      <c r="I13" s="633">
        <v>1</v>
      </c>
      <c r="J13" s="633">
        <v>171.96</v>
      </c>
      <c r="K13" s="646">
        <v>1</v>
      </c>
      <c r="L13" s="633">
        <v>1</v>
      </c>
      <c r="M13" s="634">
        <v>171.96</v>
      </c>
    </row>
    <row r="14" spans="1:13" ht="14.4" customHeight="1" x14ac:dyDescent="0.3">
      <c r="A14" s="629" t="s">
        <v>544</v>
      </c>
      <c r="B14" s="630" t="s">
        <v>1066</v>
      </c>
      <c r="C14" s="630" t="s">
        <v>832</v>
      </c>
      <c r="D14" s="630" t="s">
        <v>833</v>
      </c>
      <c r="E14" s="630" t="s">
        <v>1067</v>
      </c>
      <c r="F14" s="633"/>
      <c r="G14" s="633"/>
      <c r="H14" s="646">
        <v>0</v>
      </c>
      <c r="I14" s="633">
        <v>1</v>
      </c>
      <c r="J14" s="633">
        <v>218.52000000000004</v>
      </c>
      <c r="K14" s="646">
        <v>1</v>
      </c>
      <c r="L14" s="633">
        <v>1</v>
      </c>
      <c r="M14" s="634">
        <v>218.52000000000004</v>
      </c>
    </row>
    <row r="15" spans="1:13" ht="14.4" customHeight="1" x14ac:dyDescent="0.3">
      <c r="A15" s="629" t="s">
        <v>544</v>
      </c>
      <c r="B15" s="630" t="s">
        <v>1066</v>
      </c>
      <c r="C15" s="630" t="s">
        <v>817</v>
      </c>
      <c r="D15" s="630" t="s">
        <v>1068</v>
      </c>
      <c r="E15" s="630" t="s">
        <v>1069</v>
      </c>
      <c r="F15" s="633"/>
      <c r="G15" s="633"/>
      <c r="H15" s="646">
        <v>0</v>
      </c>
      <c r="I15" s="633">
        <v>121</v>
      </c>
      <c r="J15" s="633">
        <v>4402.1968273252151</v>
      </c>
      <c r="K15" s="646">
        <v>1</v>
      </c>
      <c r="L15" s="633">
        <v>121</v>
      </c>
      <c r="M15" s="634">
        <v>4402.1968273252151</v>
      </c>
    </row>
    <row r="16" spans="1:13" ht="14.4" customHeight="1" x14ac:dyDescent="0.3">
      <c r="A16" s="629" t="s">
        <v>544</v>
      </c>
      <c r="B16" s="630" t="s">
        <v>1070</v>
      </c>
      <c r="C16" s="630" t="s">
        <v>906</v>
      </c>
      <c r="D16" s="630" t="s">
        <v>1071</v>
      </c>
      <c r="E16" s="630" t="s">
        <v>1072</v>
      </c>
      <c r="F16" s="633"/>
      <c r="G16" s="633"/>
      <c r="H16" s="646">
        <v>0</v>
      </c>
      <c r="I16" s="633">
        <v>48</v>
      </c>
      <c r="J16" s="633">
        <v>8125.5750573234454</v>
      </c>
      <c r="K16" s="646">
        <v>1</v>
      </c>
      <c r="L16" s="633">
        <v>48</v>
      </c>
      <c r="M16" s="634">
        <v>8125.5750573234454</v>
      </c>
    </row>
    <row r="17" spans="1:13" ht="14.4" customHeight="1" x14ac:dyDescent="0.3">
      <c r="A17" s="629" t="s">
        <v>544</v>
      </c>
      <c r="B17" s="630" t="s">
        <v>1070</v>
      </c>
      <c r="C17" s="630" t="s">
        <v>918</v>
      </c>
      <c r="D17" s="630" t="s">
        <v>1073</v>
      </c>
      <c r="E17" s="630" t="s">
        <v>1074</v>
      </c>
      <c r="F17" s="633"/>
      <c r="G17" s="633"/>
      <c r="H17" s="646">
        <v>0</v>
      </c>
      <c r="I17" s="633">
        <v>60.999999999999986</v>
      </c>
      <c r="J17" s="633">
        <v>6669.6036978170605</v>
      </c>
      <c r="K17" s="646">
        <v>1</v>
      </c>
      <c r="L17" s="633">
        <v>60.999999999999986</v>
      </c>
      <c r="M17" s="634">
        <v>6669.6036978170605</v>
      </c>
    </row>
    <row r="18" spans="1:13" ht="14.4" customHeight="1" x14ac:dyDescent="0.3">
      <c r="A18" s="629" t="s">
        <v>544</v>
      </c>
      <c r="B18" s="630" t="s">
        <v>1075</v>
      </c>
      <c r="C18" s="630" t="s">
        <v>914</v>
      </c>
      <c r="D18" s="630" t="s">
        <v>915</v>
      </c>
      <c r="E18" s="630" t="s">
        <v>1076</v>
      </c>
      <c r="F18" s="633"/>
      <c r="G18" s="633"/>
      <c r="H18" s="646">
        <v>0</v>
      </c>
      <c r="I18" s="633">
        <v>6</v>
      </c>
      <c r="J18" s="633">
        <v>830.15987316737403</v>
      </c>
      <c r="K18" s="646">
        <v>1</v>
      </c>
      <c r="L18" s="633">
        <v>6</v>
      </c>
      <c r="M18" s="634">
        <v>830.15987316737403</v>
      </c>
    </row>
    <row r="19" spans="1:13" ht="14.4" customHeight="1" x14ac:dyDescent="0.3">
      <c r="A19" s="629" t="s">
        <v>544</v>
      </c>
      <c r="B19" s="630" t="s">
        <v>1077</v>
      </c>
      <c r="C19" s="630" t="s">
        <v>922</v>
      </c>
      <c r="D19" s="630" t="s">
        <v>923</v>
      </c>
      <c r="E19" s="630" t="s">
        <v>924</v>
      </c>
      <c r="F19" s="633"/>
      <c r="G19" s="633"/>
      <c r="H19" s="646">
        <v>0</v>
      </c>
      <c r="I19" s="633">
        <v>10</v>
      </c>
      <c r="J19" s="633">
        <v>1044.1999414233755</v>
      </c>
      <c r="K19" s="646">
        <v>1</v>
      </c>
      <c r="L19" s="633">
        <v>10</v>
      </c>
      <c r="M19" s="634">
        <v>1044.1999414233755</v>
      </c>
    </row>
    <row r="20" spans="1:13" ht="14.4" customHeight="1" x14ac:dyDescent="0.3">
      <c r="A20" s="629" t="s">
        <v>544</v>
      </c>
      <c r="B20" s="630" t="s">
        <v>1077</v>
      </c>
      <c r="C20" s="630" t="s">
        <v>910</v>
      </c>
      <c r="D20" s="630" t="s">
        <v>1078</v>
      </c>
      <c r="E20" s="630" t="s">
        <v>1079</v>
      </c>
      <c r="F20" s="633"/>
      <c r="G20" s="633"/>
      <c r="H20" s="646">
        <v>0</v>
      </c>
      <c r="I20" s="633">
        <v>95</v>
      </c>
      <c r="J20" s="633">
        <v>8416.9961524903156</v>
      </c>
      <c r="K20" s="646">
        <v>1</v>
      </c>
      <c r="L20" s="633">
        <v>95</v>
      </c>
      <c r="M20" s="634">
        <v>8416.9961524903156</v>
      </c>
    </row>
    <row r="21" spans="1:13" ht="14.4" customHeight="1" x14ac:dyDescent="0.3">
      <c r="A21" s="629" t="s">
        <v>544</v>
      </c>
      <c r="B21" s="630" t="s">
        <v>1080</v>
      </c>
      <c r="C21" s="630" t="s">
        <v>927</v>
      </c>
      <c r="D21" s="630" t="s">
        <v>1081</v>
      </c>
      <c r="E21" s="630" t="s">
        <v>1082</v>
      </c>
      <c r="F21" s="633"/>
      <c r="G21" s="633"/>
      <c r="H21" s="646">
        <v>0</v>
      </c>
      <c r="I21" s="633">
        <v>10</v>
      </c>
      <c r="J21" s="633">
        <v>315.89999999999998</v>
      </c>
      <c r="K21" s="646">
        <v>1</v>
      </c>
      <c r="L21" s="633">
        <v>10</v>
      </c>
      <c r="M21" s="634">
        <v>315.89999999999998</v>
      </c>
    </row>
    <row r="22" spans="1:13" ht="14.4" customHeight="1" x14ac:dyDescent="0.3">
      <c r="A22" s="629" t="s">
        <v>544</v>
      </c>
      <c r="B22" s="630" t="s">
        <v>1083</v>
      </c>
      <c r="C22" s="630" t="s">
        <v>821</v>
      </c>
      <c r="D22" s="630" t="s">
        <v>603</v>
      </c>
      <c r="E22" s="630" t="s">
        <v>1084</v>
      </c>
      <c r="F22" s="633"/>
      <c r="G22" s="633"/>
      <c r="H22" s="646">
        <v>0</v>
      </c>
      <c r="I22" s="633">
        <v>3</v>
      </c>
      <c r="J22" s="633">
        <v>401.84162360595371</v>
      </c>
      <c r="K22" s="646">
        <v>1</v>
      </c>
      <c r="L22" s="633">
        <v>3</v>
      </c>
      <c r="M22" s="634">
        <v>401.84162360595371</v>
      </c>
    </row>
    <row r="23" spans="1:13" ht="14.4" customHeight="1" x14ac:dyDescent="0.3">
      <c r="A23" s="629" t="s">
        <v>544</v>
      </c>
      <c r="B23" s="630" t="s">
        <v>1085</v>
      </c>
      <c r="C23" s="630" t="s">
        <v>840</v>
      </c>
      <c r="D23" s="630" t="s">
        <v>841</v>
      </c>
      <c r="E23" s="630" t="s">
        <v>1086</v>
      </c>
      <c r="F23" s="633"/>
      <c r="G23" s="633"/>
      <c r="H23" s="646">
        <v>0</v>
      </c>
      <c r="I23" s="633">
        <v>1</v>
      </c>
      <c r="J23" s="633">
        <v>99.21</v>
      </c>
      <c r="K23" s="646">
        <v>1</v>
      </c>
      <c r="L23" s="633">
        <v>1</v>
      </c>
      <c r="M23" s="634">
        <v>99.21</v>
      </c>
    </row>
    <row r="24" spans="1:13" ht="14.4" customHeight="1" x14ac:dyDescent="0.3">
      <c r="A24" s="629" t="s">
        <v>544</v>
      </c>
      <c r="B24" s="630" t="s">
        <v>1087</v>
      </c>
      <c r="C24" s="630" t="s">
        <v>856</v>
      </c>
      <c r="D24" s="630" t="s">
        <v>857</v>
      </c>
      <c r="E24" s="630" t="s">
        <v>858</v>
      </c>
      <c r="F24" s="633"/>
      <c r="G24" s="633"/>
      <c r="H24" s="646">
        <v>0</v>
      </c>
      <c r="I24" s="633">
        <v>1</v>
      </c>
      <c r="J24" s="633">
        <v>174.23962756958173</v>
      </c>
      <c r="K24" s="646">
        <v>1</v>
      </c>
      <c r="L24" s="633">
        <v>1</v>
      </c>
      <c r="M24" s="634">
        <v>174.23962756958173</v>
      </c>
    </row>
    <row r="25" spans="1:13" ht="14.4" customHeight="1" x14ac:dyDescent="0.3">
      <c r="A25" s="629" t="s">
        <v>544</v>
      </c>
      <c r="B25" s="630" t="s">
        <v>1088</v>
      </c>
      <c r="C25" s="630" t="s">
        <v>868</v>
      </c>
      <c r="D25" s="630" t="s">
        <v>869</v>
      </c>
      <c r="E25" s="630" t="s">
        <v>870</v>
      </c>
      <c r="F25" s="633"/>
      <c r="G25" s="633"/>
      <c r="H25" s="646">
        <v>0</v>
      </c>
      <c r="I25" s="633">
        <v>2</v>
      </c>
      <c r="J25" s="633">
        <v>396.52</v>
      </c>
      <c r="K25" s="646">
        <v>1</v>
      </c>
      <c r="L25" s="633">
        <v>2</v>
      </c>
      <c r="M25" s="634">
        <v>396.52</v>
      </c>
    </row>
    <row r="26" spans="1:13" ht="14.4" customHeight="1" x14ac:dyDescent="0.3">
      <c r="A26" s="629" t="s">
        <v>544</v>
      </c>
      <c r="B26" s="630" t="s">
        <v>1088</v>
      </c>
      <c r="C26" s="630" t="s">
        <v>871</v>
      </c>
      <c r="D26" s="630" t="s">
        <v>872</v>
      </c>
      <c r="E26" s="630" t="s">
        <v>873</v>
      </c>
      <c r="F26" s="633"/>
      <c r="G26" s="633"/>
      <c r="H26" s="646">
        <v>0</v>
      </c>
      <c r="I26" s="633">
        <v>93</v>
      </c>
      <c r="J26" s="633">
        <v>17053.409402752575</v>
      </c>
      <c r="K26" s="646">
        <v>1</v>
      </c>
      <c r="L26" s="633">
        <v>93</v>
      </c>
      <c r="M26" s="634">
        <v>17053.409402752575</v>
      </c>
    </row>
    <row r="27" spans="1:13" ht="14.4" customHeight="1" x14ac:dyDescent="0.3">
      <c r="A27" s="629" t="s">
        <v>547</v>
      </c>
      <c r="B27" s="630" t="s">
        <v>1066</v>
      </c>
      <c r="C27" s="630" t="s">
        <v>971</v>
      </c>
      <c r="D27" s="630" t="s">
        <v>1089</v>
      </c>
      <c r="E27" s="630" t="s">
        <v>1090</v>
      </c>
      <c r="F27" s="633"/>
      <c r="G27" s="633"/>
      <c r="H27" s="646">
        <v>0</v>
      </c>
      <c r="I27" s="633">
        <v>6</v>
      </c>
      <c r="J27" s="633">
        <v>235.14</v>
      </c>
      <c r="K27" s="646">
        <v>1</v>
      </c>
      <c r="L27" s="633">
        <v>6</v>
      </c>
      <c r="M27" s="634">
        <v>235.14</v>
      </c>
    </row>
    <row r="28" spans="1:13" ht="14.4" customHeight="1" x14ac:dyDescent="0.3">
      <c r="A28" s="629" t="s">
        <v>547</v>
      </c>
      <c r="B28" s="630" t="s">
        <v>1070</v>
      </c>
      <c r="C28" s="630" t="s">
        <v>906</v>
      </c>
      <c r="D28" s="630" t="s">
        <v>1071</v>
      </c>
      <c r="E28" s="630" t="s">
        <v>1072</v>
      </c>
      <c r="F28" s="633"/>
      <c r="G28" s="633"/>
      <c r="H28" s="646">
        <v>0</v>
      </c>
      <c r="I28" s="633">
        <v>1</v>
      </c>
      <c r="J28" s="633">
        <v>169.63</v>
      </c>
      <c r="K28" s="646">
        <v>1</v>
      </c>
      <c r="L28" s="633">
        <v>1</v>
      </c>
      <c r="M28" s="634">
        <v>169.63</v>
      </c>
    </row>
    <row r="29" spans="1:13" ht="14.4" customHeight="1" x14ac:dyDescent="0.3">
      <c r="A29" s="629" t="s">
        <v>550</v>
      </c>
      <c r="B29" s="630" t="s">
        <v>1070</v>
      </c>
      <c r="C29" s="630" t="s">
        <v>906</v>
      </c>
      <c r="D29" s="630" t="s">
        <v>1071</v>
      </c>
      <c r="E29" s="630" t="s">
        <v>1072</v>
      </c>
      <c r="F29" s="633"/>
      <c r="G29" s="633"/>
      <c r="H29" s="646">
        <v>0</v>
      </c>
      <c r="I29" s="633">
        <v>9</v>
      </c>
      <c r="J29" s="633">
        <v>1527.63</v>
      </c>
      <c r="K29" s="646">
        <v>1</v>
      </c>
      <c r="L29" s="633">
        <v>9</v>
      </c>
      <c r="M29" s="634">
        <v>1527.63</v>
      </c>
    </row>
    <row r="30" spans="1:13" ht="14.4" customHeight="1" x14ac:dyDescent="0.3">
      <c r="A30" s="629" t="s">
        <v>550</v>
      </c>
      <c r="B30" s="630" t="s">
        <v>1070</v>
      </c>
      <c r="C30" s="630" t="s">
        <v>991</v>
      </c>
      <c r="D30" s="630" t="s">
        <v>1091</v>
      </c>
      <c r="E30" s="630" t="s">
        <v>1092</v>
      </c>
      <c r="F30" s="633"/>
      <c r="G30" s="633"/>
      <c r="H30" s="646">
        <v>0</v>
      </c>
      <c r="I30" s="633">
        <v>1</v>
      </c>
      <c r="J30" s="633">
        <v>120.199739775338</v>
      </c>
      <c r="K30" s="646">
        <v>1</v>
      </c>
      <c r="L30" s="633">
        <v>1</v>
      </c>
      <c r="M30" s="634">
        <v>120.199739775338</v>
      </c>
    </row>
    <row r="31" spans="1:13" ht="14.4" customHeight="1" x14ac:dyDescent="0.3">
      <c r="A31" s="629" t="s">
        <v>550</v>
      </c>
      <c r="B31" s="630" t="s">
        <v>1077</v>
      </c>
      <c r="C31" s="630" t="s">
        <v>922</v>
      </c>
      <c r="D31" s="630" t="s">
        <v>923</v>
      </c>
      <c r="E31" s="630" t="s">
        <v>924</v>
      </c>
      <c r="F31" s="633"/>
      <c r="G31" s="633"/>
      <c r="H31" s="646">
        <v>0</v>
      </c>
      <c r="I31" s="633">
        <v>4</v>
      </c>
      <c r="J31" s="633">
        <v>417.67990697595644</v>
      </c>
      <c r="K31" s="646">
        <v>1</v>
      </c>
      <c r="L31" s="633">
        <v>4</v>
      </c>
      <c r="M31" s="634">
        <v>417.67990697595644</v>
      </c>
    </row>
    <row r="32" spans="1:13" ht="14.4" customHeight="1" x14ac:dyDescent="0.3">
      <c r="A32" s="629" t="s">
        <v>553</v>
      </c>
      <c r="B32" s="630" t="s">
        <v>1066</v>
      </c>
      <c r="C32" s="630" t="s">
        <v>817</v>
      </c>
      <c r="D32" s="630" t="s">
        <v>1068</v>
      </c>
      <c r="E32" s="630" t="s">
        <v>1069</v>
      </c>
      <c r="F32" s="633"/>
      <c r="G32" s="633"/>
      <c r="H32" s="646">
        <v>0</v>
      </c>
      <c r="I32" s="633">
        <v>20</v>
      </c>
      <c r="J32" s="633">
        <v>726.59895173651944</v>
      </c>
      <c r="K32" s="646">
        <v>1</v>
      </c>
      <c r="L32" s="633">
        <v>20</v>
      </c>
      <c r="M32" s="634">
        <v>726.59895173651944</v>
      </c>
    </row>
    <row r="33" spans="1:13" ht="14.4" customHeight="1" thickBot="1" x14ac:dyDescent="0.35">
      <c r="A33" s="635" t="s">
        <v>553</v>
      </c>
      <c r="B33" s="636" t="s">
        <v>1070</v>
      </c>
      <c r="C33" s="636" t="s">
        <v>906</v>
      </c>
      <c r="D33" s="636" t="s">
        <v>1071</v>
      </c>
      <c r="E33" s="636" t="s">
        <v>1072</v>
      </c>
      <c r="F33" s="639"/>
      <c r="G33" s="639"/>
      <c r="H33" s="647">
        <v>0</v>
      </c>
      <c r="I33" s="639">
        <v>2</v>
      </c>
      <c r="J33" s="639">
        <v>339.59</v>
      </c>
      <c r="K33" s="647">
        <v>1</v>
      </c>
      <c r="L33" s="639">
        <v>2</v>
      </c>
      <c r="M33" s="640">
        <v>339.59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25</v>
      </c>
      <c r="B5" s="614" t="s">
        <v>1026</v>
      </c>
      <c r="C5" s="617">
        <v>171981.66999999998</v>
      </c>
      <c r="D5" s="617">
        <v>641</v>
      </c>
      <c r="E5" s="617">
        <v>67318.489999999991</v>
      </c>
      <c r="F5" s="662">
        <v>0.39142828418865799</v>
      </c>
      <c r="G5" s="617">
        <v>252</v>
      </c>
      <c r="H5" s="662">
        <v>0.39313572542901715</v>
      </c>
      <c r="I5" s="617">
        <v>104663.17999999998</v>
      </c>
      <c r="J5" s="662">
        <v>0.60857171581134195</v>
      </c>
      <c r="K5" s="617">
        <v>389</v>
      </c>
      <c r="L5" s="662">
        <v>0.6068642745709828</v>
      </c>
      <c r="M5" s="617" t="s">
        <v>74</v>
      </c>
      <c r="N5" s="280"/>
    </row>
    <row r="6" spans="1:14" ht="14.4" customHeight="1" x14ac:dyDescent="0.3">
      <c r="A6" s="613">
        <v>25</v>
      </c>
      <c r="B6" s="614" t="s">
        <v>1094</v>
      </c>
      <c r="C6" s="617">
        <v>171981.66999999998</v>
      </c>
      <c r="D6" s="617">
        <v>639</v>
      </c>
      <c r="E6" s="617">
        <v>67318.489999999991</v>
      </c>
      <c r="F6" s="662">
        <v>0.39142828418865799</v>
      </c>
      <c r="G6" s="617">
        <v>251</v>
      </c>
      <c r="H6" s="662">
        <v>0.39280125195618154</v>
      </c>
      <c r="I6" s="617">
        <v>104663.17999999998</v>
      </c>
      <c r="J6" s="662">
        <v>0.60857171581134195</v>
      </c>
      <c r="K6" s="617">
        <v>388</v>
      </c>
      <c r="L6" s="662">
        <v>0.60719874804381846</v>
      </c>
      <c r="M6" s="617" t="s">
        <v>1</v>
      </c>
      <c r="N6" s="280"/>
    </row>
    <row r="7" spans="1:14" ht="14.4" customHeight="1" x14ac:dyDescent="0.3">
      <c r="A7" s="613">
        <v>25</v>
      </c>
      <c r="B7" s="614" t="s">
        <v>1095</v>
      </c>
      <c r="C7" s="617">
        <v>0</v>
      </c>
      <c r="D7" s="617">
        <v>2</v>
      </c>
      <c r="E7" s="617">
        <v>0</v>
      </c>
      <c r="F7" s="662" t="s">
        <v>535</v>
      </c>
      <c r="G7" s="617">
        <v>1</v>
      </c>
      <c r="H7" s="662">
        <v>0.5</v>
      </c>
      <c r="I7" s="617">
        <v>0</v>
      </c>
      <c r="J7" s="662" t="s">
        <v>535</v>
      </c>
      <c r="K7" s="617">
        <v>1</v>
      </c>
      <c r="L7" s="662">
        <v>0.5</v>
      </c>
      <c r="M7" s="617" t="s">
        <v>1</v>
      </c>
      <c r="N7" s="280"/>
    </row>
    <row r="8" spans="1:14" ht="14.4" customHeight="1" x14ac:dyDescent="0.3">
      <c r="A8" s="613" t="s">
        <v>533</v>
      </c>
      <c r="B8" s="614" t="s">
        <v>3</v>
      </c>
      <c r="C8" s="617">
        <v>171981.66999999998</v>
      </c>
      <c r="D8" s="617">
        <v>641</v>
      </c>
      <c r="E8" s="617">
        <v>67318.489999999991</v>
      </c>
      <c r="F8" s="662">
        <v>0.39142828418865799</v>
      </c>
      <c r="G8" s="617">
        <v>252</v>
      </c>
      <c r="H8" s="662">
        <v>0.39313572542901715</v>
      </c>
      <c r="I8" s="617">
        <v>104663.17999999998</v>
      </c>
      <c r="J8" s="662">
        <v>0.60857171581134195</v>
      </c>
      <c r="K8" s="617">
        <v>389</v>
      </c>
      <c r="L8" s="662">
        <v>0.6068642745709828</v>
      </c>
      <c r="M8" s="617" t="s">
        <v>538</v>
      </c>
      <c r="N8" s="280"/>
    </row>
    <row r="10" spans="1:14" ht="14.4" customHeight="1" x14ac:dyDescent="0.3">
      <c r="A10" s="613">
        <v>25</v>
      </c>
      <c r="B10" s="614" t="s">
        <v>1026</v>
      </c>
      <c r="C10" s="617" t="s">
        <v>535</v>
      </c>
      <c r="D10" s="617" t="s">
        <v>535</v>
      </c>
      <c r="E10" s="617" t="s">
        <v>535</v>
      </c>
      <c r="F10" s="662" t="s">
        <v>535</v>
      </c>
      <c r="G10" s="617" t="s">
        <v>535</v>
      </c>
      <c r="H10" s="662" t="s">
        <v>535</v>
      </c>
      <c r="I10" s="617" t="s">
        <v>535</v>
      </c>
      <c r="J10" s="662" t="s">
        <v>535</v>
      </c>
      <c r="K10" s="617" t="s">
        <v>535</v>
      </c>
      <c r="L10" s="662" t="s">
        <v>535</v>
      </c>
      <c r="M10" s="617" t="s">
        <v>74</v>
      </c>
      <c r="N10" s="280"/>
    </row>
    <row r="11" spans="1:14" ht="14.4" customHeight="1" x14ac:dyDescent="0.3">
      <c r="A11" s="613">
        <v>89301251</v>
      </c>
      <c r="B11" s="614" t="s">
        <v>1094</v>
      </c>
      <c r="C11" s="617">
        <v>15255.150000000001</v>
      </c>
      <c r="D11" s="617">
        <v>58</v>
      </c>
      <c r="E11" s="617">
        <v>4171.3200000000006</v>
      </c>
      <c r="F11" s="662">
        <v>0.27343683936244484</v>
      </c>
      <c r="G11" s="617">
        <v>17</v>
      </c>
      <c r="H11" s="662">
        <v>0.29310344827586204</v>
      </c>
      <c r="I11" s="617">
        <v>11083.83</v>
      </c>
      <c r="J11" s="662">
        <v>0.72656316063755511</v>
      </c>
      <c r="K11" s="617">
        <v>41</v>
      </c>
      <c r="L11" s="662">
        <v>0.7068965517241379</v>
      </c>
      <c r="M11" s="617" t="s">
        <v>1</v>
      </c>
      <c r="N11" s="280"/>
    </row>
    <row r="12" spans="1:14" ht="14.4" customHeight="1" x14ac:dyDescent="0.3">
      <c r="A12" s="613" t="s">
        <v>1096</v>
      </c>
      <c r="B12" s="614" t="s">
        <v>1097</v>
      </c>
      <c r="C12" s="617">
        <v>15255.150000000001</v>
      </c>
      <c r="D12" s="617">
        <v>58</v>
      </c>
      <c r="E12" s="617">
        <v>4171.3200000000006</v>
      </c>
      <c r="F12" s="662">
        <v>0.27343683936244484</v>
      </c>
      <c r="G12" s="617">
        <v>17</v>
      </c>
      <c r="H12" s="662">
        <v>0.29310344827586204</v>
      </c>
      <c r="I12" s="617">
        <v>11083.83</v>
      </c>
      <c r="J12" s="662">
        <v>0.72656316063755511</v>
      </c>
      <c r="K12" s="617">
        <v>41</v>
      </c>
      <c r="L12" s="662">
        <v>0.7068965517241379</v>
      </c>
      <c r="M12" s="617" t="s">
        <v>542</v>
      </c>
      <c r="N12" s="280"/>
    </row>
    <row r="13" spans="1:14" ht="14.4" customHeight="1" x14ac:dyDescent="0.3">
      <c r="A13" s="613" t="s">
        <v>535</v>
      </c>
      <c r="B13" s="614" t="s">
        <v>535</v>
      </c>
      <c r="C13" s="617" t="s">
        <v>535</v>
      </c>
      <c r="D13" s="617" t="s">
        <v>535</v>
      </c>
      <c r="E13" s="617" t="s">
        <v>535</v>
      </c>
      <c r="F13" s="662" t="s">
        <v>535</v>
      </c>
      <c r="G13" s="617" t="s">
        <v>535</v>
      </c>
      <c r="H13" s="662" t="s">
        <v>535</v>
      </c>
      <c r="I13" s="617" t="s">
        <v>535</v>
      </c>
      <c r="J13" s="662" t="s">
        <v>535</v>
      </c>
      <c r="K13" s="617" t="s">
        <v>535</v>
      </c>
      <c r="L13" s="662" t="s">
        <v>535</v>
      </c>
      <c r="M13" s="617" t="s">
        <v>543</v>
      </c>
      <c r="N13" s="280"/>
    </row>
    <row r="14" spans="1:14" ht="14.4" customHeight="1" x14ac:dyDescent="0.3">
      <c r="A14" s="613">
        <v>89301252</v>
      </c>
      <c r="B14" s="614" t="s">
        <v>1094</v>
      </c>
      <c r="C14" s="617">
        <v>98511.190000000017</v>
      </c>
      <c r="D14" s="617">
        <v>397</v>
      </c>
      <c r="E14" s="617">
        <v>55447.360000000001</v>
      </c>
      <c r="F14" s="662">
        <v>0.56285341797211053</v>
      </c>
      <c r="G14" s="617">
        <v>210</v>
      </c>
      <c r="H14" s="662">
        <v>0.52896725440806047</v>
      </c>
      <c r="I14" s="617">
        <v>43063.830000000016</v>
      </c>
      <c r="J14" s="662">
        <v>0.43714658202788953</v>
      </c>
      <c r="K14" s="617">
        <v>187</v>
      </c>
      <c r="L14" s="662">
        <v>0.47103274559193953</v>
      </c>
      <c r="M14" s="617" t="s">
        <v>1</v>
      </c>
      <c r="N14" s="280"/>
    </row>
    <row r="15" spans="1:14" ht="14.4" customHeight="1" x14ac:dyDescent="0.3">
      <c r="A15" s="613">
        <v>89301252</v>
      </c>
      <c r="B15" s="614" t="s">
        <v>1095</v>
      </c>
      <c r="C15" s="617">
        <v>0</v>
      </c>
      <c r="D15" s="617">
        <v>2</v>
      </c>
      <c r="E15" s="617">
        <v>0</v>
      </c>
      <c r="F15" s="662" t="s">
        <v>535</v>
      </c>
      <c r="G15" s="617">
        <v>1</v>
      </c>
      <c r="H15" s="662">
        <v>0.5</v>
      </c>
      <c r="I15" s="617">
        <v>0</v>
      </c>
      <c r="J15" s="662" t="s">
        <v>535</v>
      </c>
      <c r="K15" s="617">
        <v>1</v>
      </c>
      <c r="L15" s="662">
        <v>0.5</v>
      </c>
      <c r="M15" s="617" t="s">
        <v>1</v>
      </c>
      <c r="N15" s="280"/>
    </row>
    <row r="16" spans="1:14" ht="14.4" customHeight="1" x14ac:dyDescent="0.3">
      <c r="A16" s="613" t="s">
        <v>1098</v>
      </c>
      <c r="B16" s="614" t="s">
        <v>1099</v>
      </c>
      <c r="C16" s="617">
        <v>98511.190000000017</v>
      </c>
      <c r="D16" s="617">
        <v>399</v>
      </c>
      <c r="E16" s="617">
        <v>55447.360000000001</v>
      </c>
      <c r="F16" s="662">
        <v>0.56285341797211053</v>
      </c>
      <c r="G16" s="617">
        <v>211</v>
      </c>
      <c r="H16" s="662">
        <v>0.52882205513784464</v>
      </c>
      <c r="I16" s="617">
        <v>43063.830000000016</v>
      </c>
      <c r="J16" s="662">
        <v>0.43714658202788953</v>
      </c>
      <c r="K16" s="617">
        <v>188</v>
      </c>
      <c r="L16" s="662">
        <v>0.47117794486215536</v>
      </c>
      <c r="M16" s="617" t="s">
        <v>542</v>
      </c>
      <c r="N16" s="280"/>
    </row>
    <row r="17" spans="1:14" ht="14.4" customHeight="1" x14ac:dyDescent="0.3">
      <c r="A17" s="613" t="s">
        <v>535</v>
      </c>
      <c r="B17" s="614" t="s">
        <v>535</v>
      </c>
      <c r="C17" s="617" t="s">
        <v>535</v>
      </c>
      <c r="D17" s="617" t="s">
        <v>535</v>
      </c>
      <c r="E17" s="617" t="s">
        <v>535</v>
      </c>
      <c r="F17" s="662" t="s">
        <v>535</v>
      </c>
      <c r="G17" s="617" t="s">
        <v>535</v>
      </c>
      <c r="H17" s="662" t="s">
        <v>535</v>
      </c>
      <c r="I17" s="617" t="s">
        <v>535</v>
      </c>
      <c r="J17" s="662" t="s">
        <v>535</v>
      </c>
      <c r="K17" s="617" t="s">
        <v>535</v>
      </c>
      <c r="L17" s="662" t="s">
        <v>535</v>
      </c>
      <c r="M17" s="617" t="s">
        <v>543</v>
      </c>
      <c r="N17" s="280"/>
    </row>
    <row r="18" spans="1:14" ht="14.4" customHeight="1" x14ac:dyDescent="0.3">
      <c r="A18" s="613">
        <v>89305252</v>
      </c>
      <c r="B18" s="614" t="s">
        <v>1094</v>
      </c>
      <c r="C18" s="617">
        <v>10727.539999999999</v>
      </c>
      <c r="D18" s="617">
        <v>36</v>
      </c>
      <c r="E18" s="617">
        <v>6699.8799999999992</v>
      </c>
      <c r="F18" s="662">
        <v>0.62454952393559005</v>
      </c>
      <c r="G18" s="617">
        <v>21</v>
      </c>
      <c r="H18" s="662">
        <v>0.58333333333333337</v>
      </c>
      <c r="I18" s="617">
        <v>4027.66</v>
      </c>
      <c r="J18" s="662">
        <v>0.37545047606440995</v>
      </c>
      <c r="K18" s="617">
        <v>15</v>
      </c>
      <c r="L18" s="662">
        <v>0.41666666666666669</v>
      </c>
      <c r="M18" s="617" t="s">
        <v>1</v>
      </c>
      <c r="N18" s="280"/>
    </row>
    <row r="19" spans="1:14" ht="14.4" customHeight="1" x14ac:dyDescent="0.3">
      <c r="A19" s="613" t="s">
        <v>1100</v>
      </c>
      <c r="B19" s="614" t="s">
        <v>1101</v>
      </c>
      <c r="C19" s="617">
        <v>10727.539999999999</v>
      </c>
      <c r="D19" s="617">
        <v>36</v>
      </c>
      <c r="E19" s="617">
        <v>6699.8799999999992</v>
      </c>
      <c r="F19" s="662">
        <v>0.62454952393559005</v>
      </c>
      <c r="G19" s="617">
        <v>21</v>
      </c>
      <c r="H19" s="662">
        <v>0.58333333333333337</v>
      </c>
      <c r="I19" s="617">
        <v>4027.66</v>
      </c>
      <c r="J19" s="662">
        <v>0.37545047606440995</v>
      </c>
      <c r="K19" s="617">
        <v>15</v>
      </c>
      <c r="L19" s="662">
        <v>0.41666666666666669</v>
      </c>
      <c r="M19" s="617" t="s">
        <v>542</v>
      </c>
      <c r="N19" s="280"/>
    </row>
    <row r="20" spans="1:14" ht="14.4" customHeight="1" x14ac:dyDescent="0.3">
      <c r="A20" s="613" t="s">
        <v>535</v>
      </c>
      <c r="B20" s="614" t="s">
        <v>535</v>
      </c>
      <c r="C20" s="617" t="s">
        <v>535</v>
      </c>
      <c r="D20" s="617" t="s">
        <v>535</v>
      </c>
      <c r="E20" s="617" t="s">
        <v>535</v>
      </c>
      <c r="F20" s="662" t="s">
        <v>535</v>
      </c>
      <c r="G20" s="617" t="s">
        <v>535</v>
      </c>
      <c r="H20" s="662" t="s">
        <v>535</v>
      </c>
      <c r="I20" s="617" t="s">
        <v>535</v>
      </c>
      <c r="J20" s="662" t="s">
        <v>535</v>
      </c>
      <c r="K20" s="617" t="s">
        <v>535</v>
      </c>
      <c r="L20" s="662" t="s">
        <v>535</v>
      </c>
      <c r="M20" s="617" t="s">
        <v>543</v>
      </c>
      <c r="N20" s="280"/>
    </row>
    <row r="21" spans="1:14" ht="14.4" customHeight="1" x14ac:dyDescent="0.3">
      <c r="A21" s="613">
        <v>89870255</v>
      </c>
      <c r="B21" s="614" t="s">
        <v>1094</v>
      </c>
      <c r="C21" s="617">
        <v>47487.789999999986</v>
      </c>
      <c r="D21" s="617">
        <v>148</v>
      </c>
      <c r="E21" s="617">
        <v>999.93000000000006</v>
      </c>
      <c r="F21" s="662">
        <v>2.1056570541606597E-2</v>
      </c>
      <c r="G21" s="617">
        <v>3</v>
      </c>
      <c r="H21" s="662">
        <v>2.0270270270270271E-2</v>
      </c>
      <c r="I21" s="617">
        <v>46487.859999999986</v>
      </c>
      <c r="J21" s="662">
        <v>0.97894342945839341</v>
      </c>
      <c r="K21" s="617">
        <v>145</v>
      </c>
      <c r="L21" s="662">
        <v>0.97972972972972971</v>
      </c>
      <c r="M21" s="617" t="s">
        <v>1</v>
      </c>
      <c r="N21" s="280"/>
    </row>
    <row r="22" spans="1:14" ht="14.4" customHeight="1" x14ac:dyDescent="0.3">
      <c r="A22" s="613" t="s">
        <v>1102</v>
      </c>
      <c r="B22" s="614" t="s">
        <v>1103</v>
      </c>
      <c r="C22" s="617">
        <v>47487.789999999986</v>
      </c>
      <c r="D22" s="617">
        <v>148</v>
      </c>
      <c r="E22" s="617">
        <v>999.93000000000006</v>
      </c>
      <c r="F22" s="662">
        <v>2.1056570541606597E-2</v>
      </c>
      <c r="G22" s="617">
        <v>3</v>
      </c>
      <c r="H22" s="662">
        <v>2.0270270270270271E-2</v>
      </c>
      <c r="I22" s="617">
        <v>46487.859999999986</v>
      </c>
      <c r="J22" s="662">
        <v>0.97894342945839341</v>
      </c>
      <c r="K22" s="617">
        <v>145</v>
      </c>
      <c r="L22" s="662">
        <v>0.97972972972972971</v>
      </c>
      <c r="M22" s="617" t="s">
        <v>542</v>
      </c>
      <c r="N22" s="280"/>
    </row>
    <row r="23" spans="1:14" ht="14.4" customHeight="1" x14ac:dyDescent="0.3">
      <c r="A23" s="613" t="s">
        <v>535</v>
      </c>
      <c r="B23" s="614" t="s">
        <v>535</v>
      </c>
      <c r="C23" s="617" t="s">
        <v>535</v>
      </c>
      <c r="D23" s="617" t="s">
        <v>535</v>
      </c>
      <c r="E23" s="617" t="s">
        <v>535</v>
      </c>
      <c r="F23" s="662" t="s">
        <v>535</v>
      </c>
      <c r="G23" s="617" t="s">
        <v>535</v>
      </c>
      <c r="H23" s="662" t="s">
        <v>535</v>
      </c>
      <c r="I23" s="617" t="s">
        <v>535</v>
      </c>
      <c r="J23" s="662" t="s">
        <v>535</v>
      </c>
      <c r="K23" s="617" t="s">
        <v>535</v>
      </c>
      <c r="L23" s="662" t="s">
        <v>535</v>
      </c>
      <c r="M23" s="617" t="s">
        <v>543</v>
      </c>
      <c r="N23" s="280"/>
    </row>
    <row r="24" spans="1:14" ht="14.4" customHeight="1" x14ac:dyDescent="0.3">
      <c r="A24" s="613" t="s">
        <v>533</v>
      </c>
      <c r="B24" s="614" t="s">
        <v>1104</v>
      </c>
      <c r="C24" s="617">
        <v>171981.67</v>
      </c>
      <c r="D24" s="617">
        <v>641</v>
      </c>
      <c r="E24" s="617">
        <v>67318.489999999991</v>
      </c>
      <c r="F24" s="662">
        <v>0.39142828418865794</v>
      </c>
      <c r="G24" s="617">
        <v>252</v>
      </c>
      <c r="H24" s="662">
        <v>0.39313572542901715</v>
      </c>
      <c r="I24" s="617">
        <v>104663.18000000001</v>
      </c>
      <c r="J24" s="662">
        <v>0.60857171581134195</v>
      </c>
      <c r="K24" s="617">
        <v>389</v>
      </c>
      <c r="L24" s="662">
        <v>0.6068642745709828</v>
      </c>
      <c r="M24" s="617" t="s">
        <v>538</v>
      </c>
      <c r="N24" s="280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24">
    <cfRule type="expression" dxfId="44" priority="4">
      <formula>AND(LEFT(M10,6)&lt;&gt;"mezera",M10&lt;&gt;"")</formula>
    </cfRule>
  </conditionalFormatting>
  <conditionalFormatting sqref="A10:A24">
    <cfRule type="expression" dxfId="43" priority="2">
      <formula>AND(M10&lt;&gt;"",M10&lt;&gt;"mezeraKL")</formula>
    </cfRule>
  </conditionalFormatting>
  <conditionalFormatting sqref="F10:F24">
    <cfRule type="cellIs" dxfId="42" priority="1" operator="lessThan">
      <formula>0.6</formula>
    </cfRule>
  </conditionalFormatting>
  <conditionalFormatting sqref="B10:L24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24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3" t="s">
        <v>168</v>
      </c>
      <c r="B4" s="667" t="s">
        <v>19</v>
      </c>
      <c r="C4" s="668"/>
      <c r="D4" s="667" t="s">
        <v>20</v>
      </c>
      <c r="E4" s="668"/>
      <c r="F4" s="667" t="s">
        <v>19</v>
      </c>
      <c r="G4" s="675" t="s">
        <v>2</v>
      </c>
      <c r="H4" s="667" t="s">
        <v>20</v>
      </c>
      <c r="I4" s="675" t="s">
        <v>2</v>
      </c>
      <c r="J4" s="667" t="s">
        <v>19</v>
      </c>
      <c r="K4" s="675" t="s">
        <v>2</v>
      </c>
      <c r="L4" s="667" t="s">
        <v>20</v>
      </c>
      <c r="M4" s="676" t="s">
        <v>2</v>
      </c>
    </row>
    <row r="5" spans="1:13" ht="14.4" customHeight="1" x14ac:dyDescent="0.3">
      <c r="A5" s="664" t="s">
        <v>1105</v>
      </c>
      <c r="B5" s="669">
        <v>3419.0200000000004</v>
      </c>
      <c r="C5" s="624">
        <v>1</v>
      </c>
      <c r="D5" s="672">
        <v>12</v>
      </c>
      <c r="E5" s="680" t="s">
        <v>1105</v>
      </c>
      <c r="F5" s="669"/>
      <c r="G5" s="645">
        <v>0</v>
      </c>
      <c r="H5" s="627"/>
      <c r="I5" s="677">
        <v>0</v>
      </c>
      <c r="J5" s="683">
        <v>3419.0200000000004</v>
      </c>
      <c r="K5" s="645">
        <v>1</v>
      </c>
      <c r="L5" s="627">
        <v>12</v>
      </c>
      <c r="M5" s="677">
        <v>1</v>
      </c>
    </row>
    <row r="6" spans="1:13" ht="14.4" customHeight="1" x14ac:dyDescent="0.3">
      <c r="A6" s="665" t="s">
        <v>1106</v>
      </c>
      <c r="B6" s="670">
        <v>2666.48</v>
      </c>
      <c r="C6" s="630">
        <v>1</v>
      </c>
      <c r="D6" s="673">
        <v>8</v>
      </c>
      <c r="E6" s="681" t="s">
        <v>1106</v>
      </c>
      <c r="F6" s="670"/>
      <c r="G6" s="646">
        <v>0</v>
      </c>
      <c r="H6" s="633"/>
      <c r="I6" s="678">
        <v>0</v>
      </c>
      <c r="J6" s="684">
        <v>2666.48</v>
      </c>
      <c r="K6" s="646">
        <v>1</v>
      </c>
      <c r="L6" s="633">
        <v>8</v>
      </c>
      <c r="M6" s="678">
        <v>1</v>
      </c>
    </row>
    <row r="7" spans="1:13" ht="14.4" customHeight="1" x14ac:dyDescent="0.3">
      <c r="A7" s="665" t="s">
        <v>1107</v>
      </c>
      <c r="B7" s="670">
        <v>4793.4099999999989</v>
      </c>
      <c r="C7" s="630">
        <v>1</v>
      </c>
      <c r="D7" s="673">
        <v>1</v>
      </c>
      <c r="E7" s="681" t="s">
        <v>1107</v>
      </c>
      <c r="F7" s="670"/>
      <c r="G7" s="646">
        <v>0</v>
      </c>
      <c r="H7" s="633"/>
      <c r="I7" s="678">
        <v>0</v>
      </c>
      <c r="J7" s="684">
        <v>4793.4099999999989</v>
      </c>
      <c r="K7" s="646">
        <v>1</v>
      </c>
      <c r="L7" s="633">
        <v>1</v>
      </c>
      <c r="M7" s="678">
        <v>1</v>
      </c>
    </row>
    <row r="8" spans="1:13" ht="14.4" customHeight="1" x14ac:dyDescent="0.3">
      <c r="A8" s="665" t="s">
        <v>1108</v>
      </c>
      <c r="B8" s="670">
        <v>16756.11</v>
      </c>
      <c r="C8" s="630">
        <v>1</v>
      </c>
      <c r="D8" s="673">
        <v>91</v>
      </c>
      <c r="E8" s="681" t="s">
        <v>1108</v>
      </c>
      <c r="F8" s="670">
        <v>4923.9800000000005</v>
      </c>
      <c r="G8" s="646">
        <v>0.29386176147089033</v>
      </c>
      <c r="H8" s="633">
        <v>28</v>
      </c>
      <c r="I8" s="678">
        <v>0.30769230769230771</v>
      </c>
      <c r="J8" s="684">
        <v>11832.130000000001</v>
      </c>
      <c r="K8" s="646">
        <v>0.70613823852910973</v>
      </c>
      <c r="L8" s="633">
        <v>63</v>
      </c>
      <c r="M8" s="678">
        <v>0.69230769230769229</v>
      </c>
    </row>
    <row r="9" spans="1:13" ht="14.4" customHeight="1" x14ac:dyDescent="0.3">
      <c r="A9" s="665" t="s">
        <v>1109</v>
      </c>
      <c r="B9" s="670">
        <v>333.31</v>
      </c>
      <c r="C9" s="630">
        <v>1</v>
      </c>
      <c r="D9" s="673">
        <v>1</v>
      </c>
      <c r="E9" s="681" t="s">
        <v>1109</v>
      </c>
      <c r="F9" s="670"/>
      <c r="G9" s="646">
        <v>0</v>
      </c>
      <c r="H9" s="633"/>
      <c r="I9" s="678">
        <v>0</v>
      </c>
      <c r="J9" s="684">
        <v>333.31</v>
      </c>
      <c r="K9" s="646">
        <v>1</v>
      </c>
      <c r="L9" s="633">
        <v>1</v>
      </c>
      <c r="M9" s="678">
        <v>1</v>
      </c>
    </row>
    <row r="10" spans="1:13" ht="14.4" customHeight="1" x14ac:dyDescent="0.3">
      <c r="A10" s="665" t="s">
        <v>1110</v>
      </c>
      <c r="B10" s="670">
        <v>820.63</v>
      </c>
      <c r="C10" s="630">
        <v>1</v>
      </c>
      <c r="D10" s="673">
        <v>3</v>
      </c>
      <c r="E10" s="681" t="s">
        <v>1110</v>
      </c>
      <c r="F10" s="670"/>
      <c r="G10" s="646">
        <v>0</v>
      </c>
      <c r="H10" s="633"/>
      <c r="I10" s="678">
        <v>0</v>
      </c>
      <c r="J10" s="684">
        <v>820.63</v>
      </c>
      <c r="K10" s="646">
        <v>1</v>
      </c>
      <c r="L10" s="633">
        <v>3</v>
      </c>
      <c r="M10" s="678">
        <v>1</v>
      </c>
    </row>
    <row r="11" spans="1:13" ht="14.4" customHeight="1" x14ac:dyDescent="0.3">
      <c r="A11" s="665" t="s">
        <v>1111</v>
      </c>
      <c r="B11" s="670">
        <v>7943.2000000000007</v>
      </c>
      <c r="C11" s="630">
        <v>1</v>
      </c>
      <c r="D11" s="673">
        <v>28</v>
      </c>
      <c r="E11" s="681" t="s">
        <v>1111</v>
      </c>
      <c r="F11" s="670">
        <v>2221.8200000000002</v>
      </c>
      <c r="G11" s="646">
        <v>0.27971346560580118</v>
      </c>
      <c r="H11" s="633">
        <v>8</v>
      </c>
      <c r="I11" s="678">
        <v>0.2857142857142857</v>
      </c>
      <c r="J11" s="684">
        <v>5721.38</v>
      </c>
      <c r="K11" s="646">
        <v>0.72028653439419876</v>
      </c>
      <c r="L11" s="633">
        <v>20</v>
      </c>
      <c r="M11" s="678">
        <v>0.7142857142857143</v>
      </c>
    </row>
    <row r="12" spans="1:13" ht="14.4" customHeight="1" x14ac:dyDescent="0.3">
      <c r="A12" s="665" t="s">
        <v>1112</v>
      </c>
      <c r="B12" s="670">
        <v>486.85</v>
      </c>
      <c r="C12" s="630">
        <v>1</v>
      </c>
      <c r="D12" s="673">
        <v>4</v>
      </c>
      <c r="E12" s="681" t="s">
        <v>1112</v>
      </c>
      <c r="F12" s="670"/>
      <c r="G12" s="646">
        <v>0</v>
      </c>
      <c r="H12" s="633"/>
      <c r="I12" s="678">
        <v>0</v>
      </c>
      <c r="J12" s="684">
        <v>486.85</v>
      </c>
      <c r="K12" s="646">
        <v>1</v>
      </c>
      <c r="L12" s="633">
        <v>4</v>
      </c>
      <c r="M12" s="678">
        <v>1</v>
      </c>
    </row>
    <row r="13" spans="1:13" ht="14.4" customHeight="1" x14ac:dyDescent="0.3">
      <c r="A13" s="665" t="s">
        <v>1113</v>
      </c>
      <c r="B13" s="670">
        <v>4202.04</v>
      </c>
      <c r="C13" s="630">
        <v>1</v>
      </c>
      <c r="D13" s="673">
        <v>12</v>
      </c>
      <c r="E13" s="681" t="s">
        <v>1113</v>
      </c>
      <c r="F13" s="670">
        <v>2333.17</v>
      </c>
      <c r="G13" s="646">
        <v>0.55524697527867417</v>
      </c>
      <c r="H13" s="633">
        <v>5</v>
      </c>
      <c r="I13" s="678">
        <v>0.41666666666666669</v>
      </c>
      <c r="J13" s="684">
        <v>1868.87</v>
      </c>
      <c r="K13" s="646">
        <v>0.44475302472132583</v>
      </c>
      <c r="L13" s="633">
        <v>7</v>
      </c>
      <c r="M13" s="678">
        <v>0.58333333333333337</v>
      </c>
    </row>
    <row r="14" spans="1:13" ht="14.4" customHeight="1" x14ac:dyDescent="0.3">
      <c r="A14" s="665" t="s">
        <v>1114</v>
      </c>
      <c r="B14" s="670">
        <v>15323.45</v>
      </c>
      <c r="C14" s="630">
        <v>1</v>
      </c>
      <c r="D14" s="673">
        <v>57</v>
      </c>
      <c r="E14" s="681" t="s">
        <v>1114</v>
      </c>
      <c r="F14" s="670">
        <v>5293.55</v>
      </c>
      <c r="G14" s="646">
        <v>0.34545418949388029</v>
      </c>
      <c r="H14" s="633">
        <v>21</v>
      </c>
      <c r="I14" s="678">
        <v>0.36842105263157893</v>
      </c>
      <c r="J14" s="684">
        <v>10029.900000000001</v>
      </c>
      <c r="K14" s="646">
        <v>0.65454581050611982</v>
      </c>
      <c r="L14" s="633">
        <v>36</v>
      </c>
      <c r="M14" s="678">
        <v>0.63157894736842102</v>
      </c>
    </row>
    <row r="15" spans="1:13" ht="14.4" customHeight="1" x14ac:dyDescent="0.3">
      <c r="A15" s="665" t="s">
        <v>1115</v>
      </c>
      <c r="B15" s="670">
        <v>2153.87</v>
      </c>
      <c r="C15" s="630">
        <v>1</v>
      </c>
      <c r="D15" s="673">
        <v>7</v>
      </c>
      <c r="E15" s="681" t="s">
        <v>1115</v>
      </c>
      <c r="F15" s="670"/>
      <c r="G15" s="646">
        <v>0</v>
      </c>
      <c r="H15" s="633"/>
      <c r="I15" s="678">
        <v>0</v>
      </c>
      <c r="J15" s="684">
        <v>2153.87</v>
      </c>
      <c r="K15" s="646">
        <v>1</v>
      </c>
      <c r="L15" s="633">
        <v>7</v>
      </c>
      <c r="M15" s="678">
        <v>1</v>
      </c>
    </row>
    <row r="16" spans="1:13" ht="14.4" customHeight="1" x14ac:dyDescent="0.3">
      <c r="A16" s="665" t="s">
        <v>1116</v>
      </c>
      <c r="B16" s="670">
        <v>21700.25</v>
      </c>
      <c r="C16" s="630">
        <v>1</v>
      </c>
      <c r="D16" s="673">
        <v>80</v>
      </c>
      <c r="E16" s="681" t="s">
        <v>1116</v>
      </c>
      <c r="F16" s="670">
        <v>13059.400000000001</v>
      </c>
      <c r="G16" s="646">
        <v>0.60180873492240883</v>
      </c>
      <c r="H16" s="633">
        <v>47</v>
      </c>
      <c r="I16" s="678">
        <v>0.58750000000000002</v>
      </c>
      <c r="J16" s="684">
        <v>8640.85</v>
      </c>
      <c r="K16" s="646">
        <v>0.39819126507759128</v>
      </c>
      <c r="L16" s="633">
        <v>33</v>
      </c>
      <c r="M16" s="678">
        <v>0.41249999999999998</v>
      </c>
    </row>
    <row r="17" spans="1:13" ht="14.4" customHeight="1" x14ac:dyDescent="0.3">
      <c r="A17" s="665" t="s">
        <v>1117</v>
      </c>
      <c r="B17" s="670">
        <v>21841.45</v>
      </c>
      <c r="C17" s="630">
        <v>1</v>
      </c>
      <c r="D17" s="673">
        <v>79</v>
      </c>
      <c r="E17" s="681" t="s">
        <v>1117</v>
      </c>
      <c r="F17" s="670">
        <v>6413.130000000001</v>
      </c>
      <c r="G17" s="646">
        <v>0.29362198938257306</v>
      </c>
      <c r="H17" s="633">
        <v>26</v>
      </c>
      <c r="I17" s="678">
        <v>0.32911392405063289</v>
      </c>
      <c r="J17" s="684">
        <v>15428.32</v>
      </c>
      <c r="K17" s="646">
        <v>0.70637801061742689</v>
      </c>
      <c r="L17" s="633">
        <v>53</v>
      </c>
      <c r="M17" s="678">
        <v>0.67088607594936711</v>
      </c>
    </row>
    <row r="18" spans="1:13" ht="14.4" customHeight="1" x14ac:dyDescent="0.3">
      <c r="A18" s="665" t="s">
        <v>1118</v>
      </c>
      <c r="B18" s="670">
        <v>1127.27</v>
      </c>
      <c r="C18" s="630">
        <v>1</v>
      </c>
      <c r="D18" s="673">
        <v>5</v>
      </c>
      <c r="E18" s="681" t="s">
        <v>1118</v>
      </c>
      <c r="F18" s="670"/>
      <c r="G18" s="646">
        <v>0</v>
      </c>
      <c r="H18" s="633"/>
      <c r="I18" s="678">
        <v>0</v>
      </c>
      <c r="J18" s="684">
        <v>1127.27</v>
      </c>
      <c r="K18" s="646">
        <v>1</v>
      </c>
      <c r="L18" s="633">
        <v>5</v>
      </c>
      <c r="M18" s="678">
        <v>1</v>
      </c>
    </row>
    <row r="19" spans="1:13" ht="14.4" customHeight="1" x14ac:dyDescent="0.3">
      <c r="A19" s="665" t="s">
        <v>1119</v>
      </c>
      <c r="B19" s="670">
        <v>7909.15</v>
      </c>
      <c r="C19" s="630">
        <v>1</v>
      </c>
      <c r="D19" s="673">
        <v>23</v>
      </c>
      <c r="E19" s="681" t="s">
        <v>1119</v>
      </c>
      <c r="F19" s="670">
        <v>6575.15</v>
      </c>
      <c r="G19" s="646">
        <v>0.8313345934771752</v>
      </c>
      <c r="H19" s="633">
        <v>14</v>
      </c>
      <c r="I19" s="678">
        <v>0.60869565217391308</v>
      </c>
      <c r="J19" s="684">
        <v>1334</v>
      </c>
      <c r="K19" s="646">
        <v>0.16866540652282483</v>
      </c>
      <c r="L19" s="633">
        <v>9</v>
      </c>
      <c r="M19" s="678">
        <v>0.39130434782608697</v>
      </c>
    </row>
    <row r="20" spans="1:13" ht="14.4" customHeight="1" x14ac:dyDescent="0.3">
      <c r="A20" s="665" t="s">
        <v>1120</v>
      </c>
      <c r="B20" s="670">
        <v>9438.77</v>
      </c>
      <c r="C20" s="630">
        <v>1</v>
      </c>
      <c r="D20" s="673">
        <v>38</v>
      </c>
      <c r="E20" s="681" t="s">
        <v>1120</v>
      </c>
      <c r="F20" s="670">
        <v>4459.4799999999996</v>
      </c>
      <c r="G20" s="646">
        <v>0.47246410284390861</v>
      </c>
      <c r="H20" s="633">
        <v>18</v>
      </c>
      <c r="I20" s="678">
        <v>0.47368421052631576</v>
      </c>
      <c r="J20" s="684">
        <v>4979.29</v>
      </c>
      <c r="K20" s="646">
        <v>0.52753589715609128</v>
      </c>
      <c r="L20" s="633">
        <v>20</v>
      </c>
      <c r="M20" s="678">
        <v>0.52631578947368418</v>
      </c>
    </row>
    <row r="21" spans="1:13" ht="14.4" customHeight="1" x14ac:dyDescent="0.3">
      <c r="A21" s="665" t="s">
        <v>1121</v>
      </c>
      <c r="B21" s="670">
        <v>1820.56</v>
      </c>
      <c r="C21" s="630">
        <v>1</v>
      </c>
      <c r="D21" s="673">
        <v>7</v>
      </c>
      <c r="E21" s="681" t="s">
        <v>1121</v>
      </c>
      <c r="F21" s="670"/>
      <c r="G21" s="646">
        <v>0</v>
      </c>
      <c r="H21" s="633"/>
      <c r="I21" s="678">
        <v>0</v>
      </c>
      <c r="J21" s="684">
        <v>1820.56</v>
      </c>
      <c r="K21" s="646">
        <v>1</v>
      </c>
      <c r="L21" s="633">
        <v>7</v>
      </c>
      <c r="M21" s="678">
        <v>1</v>
      </c>
    </row>
    <row r="22" spans="1:13" ht="14.4" customHeight="1" x14ac:dyDescent="0.3">
      <c r="A22" s="665" t="s">
        <v>1122</v>
      </c>
      <c r="B22" s="670">
        <v>10321.39</v>
      </c>
      <c r="C22" s="630">
        <v>1</v>
      </c>
      <c r="D22" s="673">
        <v>38</v>
      </c>
      <c r="E22" s="681" t="s">
        <v>1122</v>
      </c>
      <c r="F22" s="670">
        <v>6378.49</v>
      </c>
      <c r="G22" s="646">
        <v>0.6179874997456738</v>
      </c>
      <c r="H22" s="633">
        <v>23</v>
      </c>
      <c r="I22" s="678">
        <v>0.60526315789473684</v>
      </c>
      <c r="J22" s="684">
        <v>3942.9</v>
      </c>
      <c r="K22" s="646">
        <v>0.38201250025432626</v>
      </c>
      <c r="L22" s="633">
        <v>15</v>
      </c>
      <c r="M22" s="678">
        <v>0.39473684210526316</v>
      </c>
    </row>
    <row r="23" spans="1:13" ht="14.4" customHeight="1" x14ac:dyDescent="0.3">
      <c r="A23" s="665" t="s">
        <v>1123</v>
      </c>
      <c r="B23" s="670">
        <v>11041.26</v>
      </c>
      <c r="C23" s="630">
        <v>1</v>
      </c>
      <c r="D23" s="673">
        <v>37</v>
      </c>
      <c r="E23" s="681" t="s">
        <v>1123</v>
      </c>
      <c r="F23" s="670">
        <v>5996.8899999999994</v>
      </c>
      <c r="G23" s="646">
        <v>0.54313456978641927</v>
      </c>
      <c r="H23" s="633">
        <v>21</v>
      </c>
      <c r="I23" s="678">
        <v>0.56756756756756754</v>
      </c>
      <c r="J23" s="684">
        <v>5044.3700000000008</v>
      </c>
      <c r="K23" s="646">
        <v>0.45686543021358078</v>
      </c>
      <c r="L23" s="633">
        <v>16</v>
      </c>
      <c r="M23" s="678">
        <v>0.43243243243243246</v>
      </c>
    </row>
    <row r="24" spans="1:13" ht="14.4" customHeight="1" x14ac:dyDescent="0.3">
      <c r="A24" s="665" t="s">
        <v>1124</v>
      </c>
      <c r="B24" s="670">
        <v>17317.87</v>
      </c>
      <c r="C24" s="630">
        <v>1</v>
      </c>
      <c r="D24" s="673">
        <v>60</v>
      </c>
      <c r="E24" s="681" t="s">
        <v>1124</v>
      </c>
      <c r="F24" s="670">
        <v>7627.28</v>
      </c>
      <c r="G24" s="646">
        <v>0.44042829747538237</v>
      </c>
      <c r="H24" s="633">
        <v>26</v>
      </c>
      <c r="I24" s="678">
        <v>0.43333333333333335</v>
      </c>
      <c r="J24" s="684">
        <v>9690.5899999999983</v>
      </c>
      <c r="K24" s="646">
        <v>0.55957170252461752</v>
      </c>
      <c r="L24" s="633">
        <v>34</v>
      </c>
      <c r="M24" s="678">
        <v>0.56666666666666665</v>
      </c>
    </row>
    <row r="25" spans="1:13" ht="14.4" customHeight="1" x14ac:dyDescent="0.3">
      <c r="A25" s="665" t="s">
        <v>1125</v>
      </c>
      <c r="B25" s="670">
        <v>48.31</v>
      </c>
      <c r="C25" s="630">
        <v>1</v>
      </c>
      <c r="D25" s="673">
        <v>10</v>
      </c>
      <c r="E25" s="681" t="s">
        <v>1125</v>
      </c>
      <c r="F25" s="670">
        <v>48.31</v>
      </c>
      <c r="G25" s="646">
        <v>1</v>
      </c>
      <c r="H25" s="633">
        <v>6</v>
      </c>
      <c r="I25" s="678">
        <v>0.6</v>
      </c>
      <c r="J25" s="684">
        <v>0</v>
      </c>
      <c r="K25" s="646">
        <v>0</v>
      </c>
      <c r="L25" s="633">
        <v>4</v>
      </c>
      <c r="M25" s="678">
        <v>0.4</v>
      </c>
    </row>
    <row r="26" spans="1:13" ht="14.4" customHeight="1" x14ac:dyDescent="0.3">
      <c r="A26" s="665" t="s">
        <v>1126</v>
      </c>
      <c r="B26" s="670">
        <v>2382.42</v>
      </c>
      <c r="C26" s="630">
        <v>1</v>
      </c>
      <c r="D26" s="673">
        <v>12</v>
      </c>
      <c r="E26" s="681" t="s">
        <v>1126</v>
      </c>
      <c r="F26" s="670">
        <v>549.47</v>
      </c>
      <c r="G26" s="646">
        <v>0.23063523644025824</v>
      </c>
      <c r="H26" s="633">
        <v>4</v>
      </c>
      <c r="I26" s="678">
        <v>0.33333333333333331</v>
      </c>
      <c r="J26" s="684">
        <v>1832.95</v>
      </c>
      <c r="K26" s="646">
        <v>0.76936476355974182</v>
      </c>
      <c r="L26" s="633">
        <v>8</v>
      </c>
      <c r="M26" s="678">
        <v>0.66666666666666663</v>
      </c>
    </row>
    <row r="27" spans="1:13" ht="14.4" customHeight="1" x14ac:dyDescent="0.3">
      <c r="A27" s="665" t="s">
        <v>1127</v>
      </c>
      <c r="B27" s="670">
        <v>1416.16</v>
      </c>
      <c r="C27" s="630">
        <v>1</v>
      </c>
      <c r="D27" s="673">
        <v>5</v>
      </c>
      <c r="E27" s="681" t="s">
        <v>1127</v>
      </c>
      <c r="F27" s="670">
        <v>333.31</v>
      </c>
      <c r="G27" s="646">
        <v>0.23536182352276577</v>
      </c>
      <c r="H27" s="633">
        <v>1</v>
      </c>
      <c r="I27" s="678">
        <v>0.2</v>
      </c>
      <c r="J27" s="684">
        <v>1082.8500000000001</v>
      </c>
      <c r="K27" s="646">
        <v>0.76463817647723431</v>
      </c>
      <c r="L27" s="633">
        <v>4</v>
      </c>
      <c r="M27" s="678">
        <v>0.8</v>
      </c>
    </row>
    <row r="28" spans="1:13" ht="14.4" customHeight="1" x14ac:dyDescent="0.3">
      <c r="A28" s="665" t="s">
        <v>1128</v>
      </c>
      <c r="B28" s="670">
        <v>1438.37</v>
      </c>
      <c r="C28" s="630">
        <v>1</v>
      </c>
      <c r="D28" s="673">
        <v>5</v>
      </c>
      <c r="E28" s="681" t="s">
        <v>1128</v>
      </c>
      <c r="F28" s="670">
        <v>1105.06</v>
      </c>
      <c r="G28" s="646">
        <v>0.76827241947482217</v>
      </c>
      <c r="H28" s="633">
        <v>4</v>
      </c>
      <c r="I28" s="678">
        <v>0.8</v>
      </c>
      <c r="J28" s="684">
        <v>333.31</v>
      </c>
      <c r="K28" s="646">
        <v>0.23172758052517783</v>
      </c>
      <c r="L28" s="633">
        <v>1</v>
      </c>
      <c r="M28" s="678">
        <v>0.2</v>
      </c>
    </row>
    <row r="29" spans="1:13" ht="14.4" customHeight="1" x14ac:dyDescent="0.3">
      <c r="A29" s="665" t="s">
        <v>1129</v>
      </c>
      <c r="B29" s="670">
        <v>3126.2000000000003</v>
      </c>
      <c r="C29" s="630">
        <v>1</v>
      </c>
      <c r="D29" s="673">
        <v>11</v>
      </c>
      <c r="E29" s="681" t="s">
        <v>1129</v>
      </c>
      <c r="F29" s="670"/>
      <c r="G29" s="646">
        <v>0</v>
      </c>
      <c r="H29" s="633"/>
      <c r="I29" s="678">
        <v>0</v>
      </c>
      <c r="J29" s="684">
        <v>3126.2000000000003</v>
      </c>
      <c r="K29" s="646">
        <v>1</v>
      </c>
      <c r="L29" s="633">
        <v>11</v>
      </c>
      <c r="M29" s="678">
        <v>1</v>
      </c>
    </row>
    <row r="30" spans="1:13" ht="14.4" customHeight="1" x14ac:dyDescent="0.3">
      <c r="A30" s="665" t="s">
        <v>1130</v>
      </c>
      <c r="B30" s="670">
        <v>1153.94</v>
      </c>
      <c r="C30" s="630">
        <v>1</v>
      </c>
      <c r="D30" s="673">
        <v>4</v>
      </c>
      <c r="E30" s="681" t="s">
        <v>1130</v>
      </c>
      <c r="F30" s="670"/>
      <c r="G30" s="646">
        <v>0</v>
      </c>
      <c r="H30" s="633"/>
      <c r="I30" s="678">
        <v>0</v>
      </c>
      <c r="J30" s="684">
        <v>1153.94</v>
      </c>
      <c r="K30" s="646">
        <v>1</v>
      </c>
      <c r="L30" s="633">
        <v>4</v>
      </c>
      <c r="M30" s="678">
        <v>1</v>
      </c>
    </row>
    <row r="31" spans="1:13" ht="14.4" customHeight="1" thickBot="1" x14ac:dyDescent="0.35">
      <c r="A31" s="666" t="s">
        <v>1131</v>
      </c>
      <c r="B31" s="671">
        <v>999.93000000000006</v>
      </c>
      <c r="C31" s="636">
        <v>1</v>
      </c>
      <c r="D31" s="674">
        <v>3</v>
      </c>
      <c r="E31" s="682" t="s">
        <v>1131</v>
      </c>
      <c r="F31" s="671"/>
      <c r="G31" s="647">
        <v>0</v>
      </c>
      <c r="H31" s="639"/>
      <c r="I31" s="679">
        <v>0</v>
      </c>
      <c r="J31" s="685">
        <v>999.93000000000006</v>
      </c>
      <c r="K31" s="647">
        <v>1</v>
      </c>
      <c r="L31" s="639">
        <v>3</v>
      </c>
      <c r="M31" s="679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2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1404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171981.6699999999</v>
      </c>
      <c r="N3" s="70">
        <f>SUBTOTAL(9,N7:N1048576)</f>
        <v>777</v>
      </c>
      <c r="O3" s="70">
        <f>SUBTOTAL(9,O7:O1048576)</f>
        <v>641</v>
      </c>
      <c r="P3" s="70">
        <f>SUBTOTAL(9,P7:P1048576)</f>
        <v>67318.490000000005</v>
      </c>
      <c r="Q3" s="71">
        <f>IF(M3=0,0,P3/M3)</f>
        <v>0.39142828418865827</v>
      </c>
      <c r="R3" s="70">
        <f>SUBTOTAL(9,R7:R1048576)</f>
        <v>305</v>
      </c>
      <c r="S3" s="71">
        <f>IF(N3=0,0,R3/N3)</f>
        <v>0.39253539253539255</v>
      </c>
      <c r="T3" s="70">
        <f>SUBTOTAL(9,T7:T1048576)</f>
        <v>252</v>
      </c>
      <c r="U3" s="72">
        <f>IF(O3=0,0,T3/O3)</f>
        <v>0.39313572542901715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6" t="s">
        <v>23</v>
      </c>
      <c r="B6" s="687" t="s">
        <v>5</v>
      </c>
      <c r="C6" s="686" t="s">
        <v>24</v>
      </c>
      <c r="D6" s="687" t="s">
        <v>6</v>
      </c>
      <c r="E6" s="687" t="s">
        <v>194</v>
      </c>
      <c r="F6" s="687" t="s">
        <v>25</v>
      </c>
      <c r="G6" s="687" t="s">
        <v>26</v>
      </c>
      <c r="H6" s="687" t="s">
        <v>8</v>
      </c>
      <c r="I6" s="687" t="s">
        <v>10</v>
      </c>
      <c r="J6" s="687" t="s">
        <v>11</v>
      </c>
      <c r="K6" s="687" t="s">
        <v>12</v>
      </c>
      <c r="L6" s="687" t="s">
        <v>27</v>
      </c>
      <c r="M6" s="688" t="s">
        <v>14</v>
      </c>
      <c r="N6" s="689" t="s">
        <v>28</v>
      </c>
      <c r="O6" s="689" t="s">
        <v>28</v>
      </c>
      <c r="P6" s="689" t="s">
        <v>14</v>
      </c>
      <c r="Q6" s="689" t="s">
        <v>2</v>
      </c>
      <c r="R6" s="689" t="s">
        <v>28</v>
      </c>
      <c r="S6" s="689" t="s">
        <v>2</v>
      </c>
      <c r="T6" s="689" t="s">
        <v>28</v>
      </c>
      <c r="U6" s="690" t="s">
        <v>2</v>
      </c>
    </row>
    <row r="7" spans="1:21" ht="14.4" customHeight="1" x14ac:dyDescent="0.3">
      <c r="A7" s="623">
        <v>25</v>
      </c>
      <c r="B7" s="624" t="s">
        <v>1026</v>
      </c>
      <c r="C7" s="624">
        <v>89301251</v>
      </c>
      <c r="D7" s="691" t="s">
        <v>1400</v>
      </c>
      <c r="E7" s="692" t="s">
        <v>1111</v>
      </c>
      <c r="F7" s="624" t="s">
        <v>1094</v>
      </c>
      <c r="G7" s="624" t="s">
        <v>1132</v>
      </c>
      <c r="H7" s="624" t="s">
        <v>535</v>
      </c>
      <c r="I7" s="624" t="s">
        <v>1133</v>
      </c>
      <c r="J7" s="624" t="s">
        <v>1134</v>
      </c>
      <c r="K7" s="624" t="s">
        <v>1135</v>
      </c>
      <c r="L7" s="625">
        <v>10.73</v>
      </c>
      <c r="M7" s="625">
        <v>10.73</v>
      </c>
      <c r="N7" s="624">
        <v>1</v>
      </c>
      <c r="O7" s="693">
        <v>1</v>
      </c>
      <c r="P7" s="625"/>
      <c r="Q7" s="645">
        <v>0</v>
      </c>
      <c r="R7" s="624"/>
      <c r="S7" s="645">
        <v>0</v>
      </c>
      <c r="T7" s="693"/>
      <c r="U7" s="677">
        <v>0</v>
      </c>
    </row>
    <row r="8" spans="1:21" ht="14.4" customHeight="1" x14ac:dyDescent="0.3">
      <c r="A8" s="694">
        <v>25</v>
      </c>
      <c r="B8" s="695" t="s">
        <v>1026</v>
      </c>
      <c r="C8" s="695">
        <v>89301251</v>
      </c>
      <c r="D8" s="696" t="s">
        <v>1400</v>
      </c>
      <c r="E8" s="697" t="s">
        <v>1111</v>
      </c>
      <c r="F8" s="695" t="s">
        <v>1094</v>
      </c>
      <c r="G8" s="695" t="s">
        <v>1136</v>
      </c>
      <c r="H8" s="695" t="s">
        <v>535</v>
      </c>
      <c r="I8" s="695" t="s">
        <v>1137</v>
      </c>
      <c r="J8" s="695" t="s">
        <v>1071</v>
      </c>
      <c r="K8" s="695" t="s">
        <v>1138</v>
      </c>
      <c r="L8" s="698">
        <v>0</v>
      </c>
      <c r="M8" s="698">
        <v>0</v>
      </c>
      <c r="N8" s="695">
        <v>1</v>
      </c>
      <c r="O8" s="699">
        <v>1</v>
      </c>
      <c r="P8" s="698"/>
      <c r="Q8" s="700"/>
      <c r="R8" s="695"/>
      <c r="S8" s="700">
        <v>0</v>
      </c>
      <c r="T8" s="699"/>
      <c r="U8" s="701">
        <v>0</v>
      </c>
    </row>
    <row r="9" spans="1:21" ht="14.4" customHeight="1" x14ac:dyDescent="0.3">
      <c r="A9" s="694">
        <v>25</v>
      </c>
      <c r="B9" s="695" t="s">
        <v>1026</v>
      </c>
      <c r="C9" s="695">
        <v>89301251</v>
      </c>
      <c r="D9" s="696" t="s">
        <v>1400</v>
      </c>
      <c r="E9" s="697" t="s">
        <v>1111</v>
      </c>
      <c r="F9" s="695" t="s">
        <v>1094</v>
      </c>
      <c r="G9" s="695" t="s">
        <v>1136</v>
      </c>
      <c r="H9" s="695" t="s">
        <v>815</v>
      </c>
      <c r="I9" s="695" t="s">
        <v>906</v>
      </c>
      <c r="J9" s="695" t="s">
        <v>1071</v>
      </c>
      <c r="K9" s="695" t="s">
        <v>1072</v>
      </c>
      <c r="L9" s="698">
        <v>333.31</v>
      </c>
      <c r="M9" s="698">
        <v>1333.24</v>
      </c>
      <c r="N9" s="695">
        <v>4</v>
      </c>
      <c r="O9" s="699">
        <v>4</v>
      </c>
      <c r="P9" s="698">
        <v>333.31</v>
      </c>
      <c r="Q9" s="700">
        <v>0.25</v>
      </c>
      <c r="R9" s="695">
        <v>1</v>
      </c>
      <c r="S9" s="700">
        <v>0.25</v>
      </c>
      <c r="T9" s="699">
        <v>1</v>
      </c>
      <c r="U9" s="701">
        <v>0.25</v>
      </c>
    </row>
    <row r="10" spans="1:21" ht="14.4" customHeight="1" x14ac:dyDescent="0.3">
      <c r="A10" s="694">
        <v>25</v>
      </c>
      <c r="B10" s="695" t="s">
        <v>1026</v>
      </c>
      <c r="C10" s="695">
        <v>89301251</v>
      </c>
      <c r="D10" s="696" t="s">
        <v>1400</v>
      </c>
      <c r="E10" s="697" t="s">
        <v>1114</v>
      </c>
      <c r="F10" s="695" t="s">
        <v>1094</v>
      </c>
      <c r="G10" s="695" t="s">
        <v>1136</v>
      </c>
      <c r="H10" s="695" t="s">
        <v>815</v>
      </c>
      <c r="I10" s="695" t="s">
        <v>906</v>
      </c>
      <c r="J10" s="695" t="s">
        <v>1071</v>
      </c>
      <c r="K10" s="695" t="s">
        <v>1072</v>
      </c>
      <c r="L10" s="698">
        <v>333.31</v>
      </c>
      <c r="M10" s="698">
        <v>1999.8600000000001</v>
      </c>
      <c r="N10" s="695">
        <v>6</v>
      </c>
      <c r="O10" s="699">
        <v>5.5</v>
      </c>
      <c r="P10" s="698">
        <v>666.62</v>
      </c>
      <c r="Q10" s="700">
        <v>0.33333333333333331</v>
      </c>
      <c r="R10" s="695">
        <v>2</v>
      </c>
      <c r="S10" s="700">
        <v>0.33333333333333331</v>
      </c>
      <c r="T10" s="699">
        <v>1.5</v>
      </c>
      <c r="U10" s="701">
        <v>0.27272727272727271</v>
      </c>
    </row>
    <row r="11" spans="1:21" ht="14.4" customHeight="1" x14ac:dyDescent="0.3">
      <c r="A11" s="694">
        <v>25</v>
      </c>
      <c r="B11" s="695" t="s">
        <v>1026</v>
      </c>
      <c r="C11" s="695">
        <v>89301251</v>
      </c>
      <c r="D11" s="696" t="s">
        <v>1400</v>
      </c>
      <c r="E11" s="697" t="s">
        <v>1114</v>
      </c>
      <c r="F11" s="695" t="s">
        <v>1094</v>
      </c>
      <c r="G11" s="695" t="s">
        <v>1139</v>
      </c>
      <c r="H11" s="695" t="s">
        <v>815</v>
      </c>
      <c r="I11" s="695" t="s">
        <v>922</v>
      </c>
      <c r="J11" s="695" t="s">
        <v>923</v>
      </c>
      <c r="K11" s="695" t="s">
        <v>924</v>
      </c>
      <c r="L11" s="698">
        <v>154.01</v>
      </c>
      <c r="M11" s="698">
        <v>462.03</v>
      </c>
      <c r="N11" s="695">
        <v>3</v>
      </c>
      <c r="O11" s="699">
        <v>3</v>
      </c>
      <c r="P11" s="698"/>
      <c r="Q11" s="700">
        <v>0</v>
      </c>
      <c r="R11" s="695"/>
      <c r="S11" s="700">
        <v>0</v>
      </c>
      <c r="T11" s="699"/>
      <c r="U11" s="701">
        <v>0</v>
      </c>
    </row>
    <row r="12" spans="1:21" ht="14.4" customHeight="1" x14ac:dyDescent="0.3">
      <c r="A12" s="694">
        <v>25</v>
      </c>
      <c r="B12" s="695" t="s">
        <v>1026</v>
      </c>
      <c r="C12" s="695">
        <v>89301251</v>
      </c>
      <c r="D12" s="696" t="s">
        <v>1400</v>
      </c>
      <c r="E12" s="697" t="s">
        <v>1114</v>
      </c>
      <c r="F12" s="695" t="s">
        <v>1094</v>
      </c>
      <c r="G12" s="695" t="s">
        <v>1140</v>
      </c>
      <c r="H12" s="695" t="s">
        <v>815</v>
      </c>
      <c r="I12" s="695" t="s">
        <v>1141</v>
      </c>
      <c r="J12" s="695" t="s">
        <v>603</v>
      </c>
      <c r="K12" s="695" t="s">
        <v>1142</v>
      </c>
      <c r="L12" s="698">
        <v>48.31</v>
      </c>
      <c r="M12" s="698">
        <v>48.31</v>
      </c>
      <c r="N12" s="695">
        <v>1</v>
      </c>
      <c r="O12" s="699">
        <v>0.5</v>
      </c>
      <c r="P12" s="698">
        <v>48.31</v>
      </c>
      <c r="Q12" s="700">
        <v>1</v>
      </c>
      <c r="R12" s="695">
        <v>1</v>
      </c>
      <c r="S12" s="700">
        <v>1</v>
      </c>
      <c r="T12" s="699">
        <v>0.5</v>
      </c>
      <c r="U12" s="701">
        <v>1</v>
      </c>
    </row>
    <row r="13" spans="1:21" ht="14.4" customHeight="1" x14ac:dyDescent="0.3">
      <c r="A13" s="694">
        <v>25</v>
      </c>
      <c r="B13" s="695" t="s">
        <v>1026</v>
      </c>
      <c r="C13" s="695">
        <v>89301251</v>
      </c>
      <c r="D13" s="696" t="s">
        <v>1400</v>
      </c>
      <c r="E13" s="697" t="s">
        <v>1117</v>
      </c>
      <c r="F13" s="695" t="s">
        <v>1094</v>
      </c>
      <c r="G13" s="695" t="s">
        <v>1136</v>
      </c>
      <c r="H13" s="695" t="s">
        <v>815</v>
      </c>
      <c r="I13" s="695" t="s">
        <v>906</v>
      </c>
      <c r="J13" s="695" t="s">
        <v>1071</v>
      </c>
      <c r="K13" s="695" t="s">
        <v>1072</v>
      </c>
      <c r="L13" s="698">
        <v>333.31</v>
      </c>
      <c r="M13" s="698">
        <v>4999.6499999999996</v>
      </c>
      <c r="N13" s="695">
        <v>15</v>
      </c>
      <c r="O13" s="699">
        <v>14</v>
      </c>
      <c r="P13" s="698">
        <v>1666.55</v>
      </c>
      <c r="Q13" s="700">
        <v>0.33333333333333337</v>
      </c>
      <c r="R13" s="695">
        <v>5</v>
      </c>
      <c r="S13" s="700">
        <v>0.33333333333333331</v>
      </c>
      <c r="T13" s="699">
        <v>4.5</v>
      </c>
      <c r="U13" s="701">
        <v>0.32142857142857145</v>
      </c>
    </row>
    <row r="14" spans="1:21" ht="14.4" customHeight="1" x14ac:dyDescent="0.3">
      <c r="A14" s="694">
        <v>25</v>
      </c>
      <c r="B14" s="695" t="s">
        <v>1026</v>
      </c>
      <c r="C14" s="695">
        <v>89301251</v>
      </c>
      <c r="D14" s="696" t="s">
        <v>1400</v>
      </c>
      <c r="E14" s="697" t="s">
        <v>1117</v>
      </c>
      <c r="F14" s="695" t="s">
        <v>1094</v>
      </c>
      <c r="G14" s="695" t="s">
        <v>1143</v>
      </c>
      <c r="H14" s="695" t="s">
        <v>535</v>
      </c>
      <c r="I14" s="695" t="s">
        <v>1144</v>
      </c>
      <c r="J14" s="695" t="s">
        <v>1145</v>
      </c>
      <c r="K14" s="695" t="s">
        <v>1146</v>
      </c>
      <c r="L14" s="698">
        <v>0</v>
      </c>
      <c r="M14" s="698">
        <v>0</v>
      </c>
      <c r="N14" s="695">
        <v>1</v>
      </c>
      <c r="O14" s="699">
        <v>0.5</v>
      </c>
      <c r="P14" s="698"/>
      <c r="Q14" s="700"/>
      <c r="R14" s="695"/>
      <c r="S14" s="700">
        <v>0</v>
      </c>
      <c r="T14" s="699"/>
      <c r="U14" s="701">
        <v>0</v>
      </c>
    </row>
    <row r="15" spans="1:21" ht="14.4" customHeight="1" x14ac:dyDescent="0.3">
      <c r="A15" s="694">
        <v>25</v>
      </c>
      <c r="B15" s="695" t="s">
        <v>1026</v>
      </c>
      <c r="C15" s="695">
        <v>89301251</v>
      </c>
      <c r="D15" s="696" t="s">
        <v>1400</v>
      </c>
      <c r="E15" s="697" t="s">
        <v>1117</v>
      </c>
      <c r="F15" s="695" t="s">
        <v>1094</v>
      </c>
      <c r="G15" s="695" t="s">
        <v>1139</v>
      </c>
      <c r="H15" s="695" t="s">
        <v>815</v>
      </c>
      <c r="I15" s="695" t="s">
        <v>922</v>
      </c>
      <c r="J15" s="695" t="s">
        <v>923</v>
      </c>
      <c r="K15" s="695" t="s">
        <v>924</v>
      </c>
      <c r="L15" s="698">
        <v>154.01</v>
      </c>
      <c r="M15" s="698">
        <v>1540.1</v>
      </c>
      <c r="N15" s="695">
        <v>10</v>
      </c>
      <c r="O15" s="699">
        <v>7.5</v>
      </c>
      <c r="P15" s="698">
        <v>462.03</v>
      </c>
      <c r="Q15" s="700">
        <v>0.3</v>
      </c>
      <c r="R15" s="695">
        <v>3</v>
      </c>
      <c r="S15" s="700">
        <v>0.3</v>
      </c>
      <c r="T15" s="699">
        <v>3</v>
      </c>
      <c r="U15" s="701">
        <v>0.4</v>
      </c>
    </row>
    <row r="16" spans="1:21" ht="14.4" customHeight="1" x14ac:dyDescent="0.3">
      <c r="A16" s="694">
        <v>25</v>
      </c>
      <c r="B16" s="695" t="s">
        <v>1026</v>
      </c>
      <c r="C16" s="695">
        <v>89301251</v>
      </c>
      <c r="D16" s="696" t="s">
        <v>1400</v>
      </c>
      <c r="E16" s="697" t="s">
        <v>1117</v>
      </c>
      <c r="F16" s="695" t="s">
        <v>1094</v>
      </c>
      <c r="G16" s="695" t="s">
        <v>1147</v>
      </c>
      <c r="H16" s="695" t="s">
        <v>535</v>
      </c>
      <c r="I16" s="695" t="s">
        <v>883</v>
      </c>
      <c r="J16" s="695" t="s">
        <v>884</v>
      </c>
      <c r="K16" s="695" t="s">
        <v>1148</v>
      </c>
      <c r="L16" s="698">
        <v>31.54</v>
      </c>
      <c r="M16" s="698">
        <v>63.08</v>
      </c>
      <c r="N16" s="695">
        <v>2</v>
      </c>
      <c r="O16" s="699">
        <v>1</v>
      </c>
      <c r="P16" s="698">
        <v>31.54</v>
      </c>
      <c r="Q16" s="700">
        <v>0.5</v>
      </c>
      <c r="R16" s="695">
        <v>1</v>
      </c>
      <c r="S16" s="700">
        <v>0.5</v>
      </c>
      <c r="T16" s="699">
        <v>0.5</v>
      </c>
      <c r="U16" s="701">
        <v>0.5</v>
      </c>
    </row>
    <row r="17" spans="1:21" ht="14.4" customHeight="1" x14ac:dyDescent="0.3">
      <c r="A17" s="694">
        <v>25</v>
      </c>
      <c r="B17" s="695" t="s">
        <v>1026</v>
      </c>
      <c r="C17" s="695">
        <v>89301251</v>
      </c>
      <c r="D17" s="696" t="s">
        <v>1400</v>
      </c>
      <c r="E17" s="697" t="s">
        <v>1119</v>
      </c>
      <c r="F17" s="695" t="s">
        <v>1094</v>
      </c>
      <c r="G17" s="695" t="s">
        <v>1136</v>
      </c>
      <c r="H17" s="695" t="s">
        <v>815</v>
      </c>
      <c r="I17" s="695" t="s">
        <v>906</v>
      </c>
      <c r="J17" s="695" t="s">
        <v>1071</v>
      </c>
      <c r="K17" s="695" t="s">
        <v>1072</v>
      </c>
      <c r="L17" s="698">
        <v>333.31</v>
      </c>
      <c r="M17" s="698">
        <v>333.31</v>
      </c>
      <c r="N17" s="695">
        <v>1</v>
      </c>
      <c r="O17" s="699"/>
      <c r="P17" s="698"/>
      <c r="Q17" s="700">
        <v>0</v>
      </c>
      <c r="R17" s="695"/>
      <c r="S17" s="700">
        <v>0</v>
      </c>
      <c r="T17" s="699"/>
      <c r="U17" s="701"/>
    </row>
    <row r="18" spans="1:21" ht="14.4" customHeight="1" x14ac:dyDescent="0.3">
      <c r="A18" s="694">
        <v>25</v>
      </c>
      <c r="B18" s="695" t="s">
        <v>1026</v>
      </c>
      <c r="C18" s="695">
        <v>89301251</v>
      </c>
      <c r="D18" s="696" t="s">
        <v>1400</v>
      </c>
      <c r="E18" s="697" t="s">
        <v>1119</v>
      </c>
      <c r="F18" s="695" t="s">
        <v>1094</v>
      </c>
      <c r="G18" s="695" t="s">
        <v>1149</v>
      </c>
      <c r="H18" s="695" t="s">
        <v>815</v>
      </c>
      <c r="I18" s="695" t="s">
        <v>914</v>
      </c>
      <c r="J18" s="695" t="s">
        <v>915</v>
      </c>
      <c r="K18" s="695" t="s">
        <v>1076</v>
      </c>
      <c r="L18" s="698">
        <v>184.22</v>
      </c>
      <c r="M18" s="698">
        <v>368.44</v>
      </c>
      <c r="N18" s="695">
        <v>2</v>
      </c>
      <c r="O18" s="699">
        <v>1</v>
      </c>
      <c r="P18" s="698"/>
      <c r="Q18" s="700">
        <v>0</v>
      </c>
      <c r="R18" s="695"/>
      <c r="S18" s="700">
        <v>0</v>
      </c>
      <c r="T18" s="699"/>
      <c r="U18" s="701">
        <v>0</v>
      </c>
    </row>
    <row r="19" spans="1:21" ht="14.4" customHeight="1" x14ac:dyDescent="0.3">
      <c r="A19" s="694">
        <v>25</v>
      </c>
      <c r="B19" s="695" t="s">
        <v>1026</v>
      </c>
      <c r="C19" s="695">
        <v>89301251</v>
      </c>
      <c r="D19" s="696" t="s">
        <v>1400</v>
      </c>
      <c r="E19" s="697" t="s">
        <v>1119</v>
      </c>
      <c r="F19" s="695" t="s">
        <v>1094</v>
      </c>
      <c r="G19" s="695" t="s">
        <v>1150</v>
      </c>
      <c r="H19" s="695" t="s">
        <v>535</v>
      </c>
      <c r="I19" s="695" t="s">
        <v>576</v>
      </c>
      <c r="J19" s="695" t="s">
        <v>577</v>
      </c>
      <c r="K19" s="695" t="s">
        <v>1151</v>
      </c>
      <c r="L19" s="698">
        <v>0</v>
      </c>
      <c r="M19" s="698">
        <v>0</v>
      </c>
      <c r="N19" s="695">
        <v>2</v>
      </c>
      <c r="O19" s="699">
        <v>0.5</v>
      </c>
      <c r="P19" s="698"/>
      <c r="Q19" s="700"/>
      <c r="R19" s="695"/>
      <c r="S19" s="700">
        <v>0</v>
      </c>
      <c r="T19" s="699"/>
      <c r="U19" s="701">
        <v>0</v>
      </c>
    </row>
    <row r="20" spans="1:21" ht="14.4" customHeight="1" x14ac:dyDescent="0.3">
      <c r="A20" s="694">
        <v>25</v>
      </c>
      <c r="B20" s="695" t="s">
        <v>1026</v>
      </c>
      <c r="C20" s="695">
        <v>89301251</v>
      </c>
      <c r="D20" s="696" t="s">
        <v>1400</v>
      </c>
      <c r="E20" s="697" t="s">
        <v>1119</v>
      </c>
      <c r="F20" s="695" t="s">
        <v>1094</v>
      </c>
      <c r="G20" s="695" t="s">
        <v>1150</v>
      </c>
      <c r="H20" s="695" t="s">
        <v>535</v>
      </c>
      <c r="I20" s="695" t="s">
        <v>584</v>
      </c>
      <c r="J20" s="695" t="s">
        <v>577</v>
      </c>
      <c r="K20" s="695" t="s">
        <v>1152</v>
      </c>
      <c r="L20" s="698">
        <v>0</v>
      </c>
      <c r="M20" s="698">
        <v>0</v>
      </c>
      <c r="N20" s="695">
        <v>2</v>
      </c>
      <c r="O20" s="699">
        <v>0.5</v>
      </c>
      <c r="P20" s="698"/>
      <c r="Q20" s="700"/>
      <c r="R20" s="695"/>
      <c r="S20" s="700">
        <v>0</v>
      </c>
      <c r="T20" s="699"/>
      <c r="U20" s="701">
        <v>0</v>
      </c>
    </row>
    <row r="21" spans="1:21" ht="14.4" customHeight="1" x14ac:dyDescent="0.3">
      <c r="A21" s="694">
        <v>25</v>
      </c>
      <c r="B21" s="695" t="s">
        <v>1026</v>
      </c>
      <c r="C21" s="695">
        <v>89301251</v>
      </c>
      <c r="D21" s="696" t="s">
        <v>1400</v>
      </c>
      <c r="E21" s="697" t="s">
        <v>1119</v>
      </c>
      <c r="F21" s="695" t="s">
        <v>1094</v>
      </c>
      <c r="G21" s="695" t="s">
        <v>1140</v>
      </c>
      <c r="H21" s="695" t="s">
        <v>815</v>
      </c>
      <c r="I21" s="695" t="s">
        <v>1141</v>
      </c>
      <c r="J21" s="695" t="s">
        <v>603</v>
      </c>
      <c r="K21" s="695" t="s">
        <v>1142</v>
      </c>
      <c r="L21" s="698">
        <v>48.31</v>
      </c>
      <c r="M21" s="698">
        <v>48.31</v>
      </c>
      <c r="N21" s="695">
        <v>1</v>
      </c>
      <c r="O21" s="699">
        <v>0.5</v>
      </c>
      <c r="P21" s="698">
        <v>48.31</v>
      </c>
      <c r="Q21" s="700">
        <v>1</v>
      </c>
      <c r="R21" s="695">
        <v>1</v>
      </c>
      <c r="S21" s="700">
        <v>1</v>
      </c>
      <c r="T21" s="699">
        <v>0.5</v>
      </c>
      <c r="U21" s="701">
        <v>1</v>
      </c>
    </row>
    <row r="22" spans="1:21" ht="14.4" customHeight="1" x14ac:dyDescent="0.3">
      <c r="A22" s="694">
        <v>25</v>
      </c>
      <c r="B22" s="695" t="s">
        <v>1026</v>
      </c>
      <c r="C22" s="695">
        <v>89301251</v>
      </c>
      <c r="D22" s="696" t="s">
        <v>1400</v>
      </c>
      <c r="E22" s="697" t="s">
        <v>1119</v>
      </c>
      <c r="F22" s="695" t="s">
        <v>1094</v>
      </c>
      <c r="G22" s="695" t="s">
        <v>1153</v>
      </c>
      <c r="H22" s="695" t="s">
        <v>535</v>
      </c>
      <c r="I22" s="695" t="s">
        <v>1154</v>
      </c>
      <c r="J22" s="695" t="s">
        <v>1155</v>
      </c>
      <c r="K22" s="695" t="s">
        <v>1156</v>
      </c>
      <c r="L22" s="698">
        <v>22.68</v>
      </c>
      <c r="M22" s="698">
        <v>22.68</v>
      </c>
      <c r="N22" s="695">
        <v>1</v>
      </c>
      <c r="O22" s="699">
        <v>0.5</v>
      </c>
      <c r="P22" s="698">
        <v>22.68</v>
      </c>
      <c r="Q22" s="700">
        <v>1</v>
      </c>
      <c r="R22" s="695">
        <v>1</v>
      </c>
      <c r="S22" s="700">
        <v>1</v>
      </c>
      <c r="T22" s="699">
        <v>0.5</v>
      </c>
      <c r="U22" s="701">
        <v>1</v>
      </c>
    </row>
    <row r="23" spans="1:21" ht="14.4" customHeight="1" x14ac:dyDescent="0.3">
      <c r="A23" s="694">
        <v>25</v>
      </c>
      <c r="B23" s="695" t="s">
        <v>1026</v>
      </c>
      <c r="C23" s="695">
        <v>89301251</v>
      </c>
      <c r="D23" s="696" t="s">
        <v>1400</v>
      </c>
      <c r="E23" s="697" t="s">
        <v>1120</v>
      </c>
      <c r="F23" s="695" t="s">
        <v>1094</v>
      </c>
      <c r="G23" s="695" t="s">
        <v>1136</v>
      </c>
      <c r="H23" s="695" t="s">
        <v>815</v>
      </c>
      <c r="I23" s="695" t="s">
        <v>906</v>
      </c>
      <c r="J23" s="695" t="s">
        <v>1071</v>
      </c>
      <c r="K23" s="695" t="s">
        <v>1072</v>
      </c>
      <c r="L23" s="698">
        <v>333.31</v>
      </c>
      <c r="M23" s="698">
        <v>666.62</v>
      </c>
      <c r="N23" s="695">
        <v>2</v>
      </c>
      <c r="O23" s="699">
        <v>2</v>
      </c>
      <c r="P23" s="698"/>
      <c r="Q23" s="700">
        <v>0</v>
      </c>
      <c r="R23" s="695"/>
      <c r="S23" s="700">
        <v>0</v>
      </c>
      <c r="T23" s="699"/>
      <c r="U23" s="701">
        <v>0</v>
      </c>
    </row>
    <row r="24" spans="1:21" ht="14.4" customHeight="1" x14ac:dyDescent="0.3">
      <c r="A24" s="694">
        <v>25</v>
      </c>
      <c r="B24" s="695" t="s">
        <v>1026</v>
      </c>
      <c r="C24" s="695">
        <v>89301251</v>
      </c>
      <c r="D24" s="696" t="s">
        <v>1400</v>
      </c>
      <c r="E24" s="697" t="s">
        <v>1120</v>
      </c>
      <c r="F24" s="695" t="s">
        <v>1094</v>
      </c>
      <c r="G24" s="695" t="s">
        <v>1149</v>
      </c>
      <c r="H24" s="695" t="s">
        <v>815</v>
      </c>
      <c r="I24" s="695" t="s">
        <v>914</v>
      </c>
      <c r="J24" s="695" t="s">
        <v>915</v>
      </c>
      <c r="K24" s="695" t="s">
        <v>1076</v>
      </c>
      <c r="L24" s="698">
        <v>184.22</v>
      </c>
      <c r="M24" s="698">
        <v>184.22</v>
      </c>
      <c r="N24" s="695">
        <v>1</v>
      </c>
      <c r="O24" s="699">
        <v>1</v>
      </c>
      <c r="P24" s="698"/>
      <c r="Q24" s="700">
        <v>0</v>
      </c>
      <c r="R24" s="695"/>
      <c r="S24" s="700">
        <v>0</v>
      </c>
      <c r="T24" s="699"/>
      <c r="U24" s="701">
        <v>0</v>
      </c>
    </row>
    <row r="25" spans="1:21" ht="14.4" customHeight="1" x14ac:dyDescent="0.3">
      <c r="A25" s="694">
        <v>25</v>
      </c>
      <c r="B25" s="695" t="s">
        <v>1026</v>
      </c>
      <c r="C25" s="695">
        <v>89301251</v>
      </c>
      <c r="D25" s="696" t="s">
        <v>1400</v>
      </c>
      <c r="E25" s="697" t="s">
        <v>1120</v>
      </c>
      <c r="F25" s="695" t="s">
        <v>1094</v>
      </c>
      <c r="G25" s="695" t="s">
        <v>1139</v>
      </c>
      <c r="H25" s="695" t="s">
        <v>815</v>
      </c>
      <c r="I25" s="695" t="s">
        <v>1157</v>
      </c>
      <c r="J25" s="695" t="s">
        <v>1158</v>
      </c>
      <c r="K25" s="695" t="s">
        <v>1159</v>
      </c>
      <c r="L25" s="698">
        <v>77.010000000000005</v>
      </c>
      <c r="M25" s="698">
        <v>154.02000000000001</v>
      </c>
      <c r="N25" s="695">
        <v>2</v>
      </c>
      <c r="O25" s="699">
        <v>1</v>
      </c>
      <c r="P25" s="698"/>
      <c r="Q25" s="700">
        <v>0</v>
      </c>
      <c r="R25" s="695"/>
      <c r="S25" s="700">
        <v>0</v>
      </c>
      <c r="T25" s="699"/>
      <c r="U25" s="701">
        <v>0</v>
      </c>
    </row>
    <row r="26" spans="1:21" ht="14.4" customHeight="1" x14ac:dyDescent="0.3">
      <c r="A26" s="694">
        <v>25</v>
      </c>
      <c r="B26" s="695" t="s">
        <v>1026</v>
      </c>
      <c r="C26" s="695">
        <v>89301251</v>
      </c>
      <c r="D26" s="696" t="s">
        <v>1400</v>
      </c>
      <c r="E26" s="697" t="s">
        <v>1123</v>
      </c>
      <c r="F26" s="695" t="s">
        <v>1094</v>
      </c>
      <c r="G26" s="695" t="s">
        <v>1136</v>
      </c>
      <c r="H26" s="695" t="s">
        <v>535</v>
      </c>
      <c r="I26" s="695" t="s">
        <v>1137</v>
      </c>
      <c r="J26" s="695" t="s">
        <v>1071</v>
      </c>
      <c r="K26" s="695" t="s">
        <v>1138</v>
      </c>
      <c r="L26" s="698">
        <v>0</v>
      </c>
      <c r="M26" s="698">
        <v>0</v>
      </c>
      <c r="N26" s="695">
        <v>1</v>
      </c>
      <c r="O26" s="699">
        <v>1</v>
      </c>
      <c r="P26" s="698"/>
      <c r="Q26" s="700"/>
      <c r="R26" s="695"/>
      <c r="S26" s="700">
        <v>0</v>
      </c>
      <c r="T26" s="699"/>
      <c r="U26" s="701">
        <v>0</v>
      </c>
    </row>
    <row r="27" spans="1:21" ht="14.4" customHeight="1" x14ac:dyDescent="0.3">
      <c r="A27" s="694">
        <v>25</v>
      </c>
      <c r="B27" s="695" t="s">
        <v>1026</v>
      </c>
      <c r="C27" s="695">
        <v>89301251</v>
      </c>
      <c r="D27" s="696" t="s">
        <v>1400</v>
      </c>
      <c r="E27" s="697" t="s">
        <v>1123</v>
      </c>
      <c r="F27" s="695" t="s">
        <v>1094</v>
      </c>
      <c r="G27" s="695" t="s">
        <v>1136</v>
      </c>
      <c r="H27" s="695" t="s">
        <v>815</v>
      </c>
      <c r="I27" s="695" t="s">
        <v>906</v>
      </c>
      <c r="J27" s="695" t="s">
        <v>1071</v>
      </c>
      <c r="K27" s="695" t="s">
        <v>1072</v>
      </c>
      <c r="L27" s="698">
        <v>333.31</v>
      </c>
      <c r="M27" s="698">
        <v>999.93000000000006</v>
      </c>
      <c r="N27" s="695">
        <v>3</v>
      </c>
      <c r="O27" s="699">
        <v>3</v>
      </c>
      <c r="P27" s="698">
        <v>333.31</v>
      </c>
      <c r="Q27" s="700">
        <v>0.33333333333333331</v>
      </c>
      <c r="R27" s="695">
        <v>1</v>
      </c>
      <c r="S27" s="700">
        <v>0.33333333333333331</v>
      </c>
      <c r="T27" s="699">
        <v>1</v>
      </c>
      <c r="U27" s="701">
        <v>0.33333333333333331</v>
      </c>
    </row>
    <row r="28" spans="1:21" ht="14.4" customHeight="1" x14ac:dyDescent="0.3">
      <c r="A28" s="694">
        <v>25</v>
      </c>
      <c r="B28" s="695" t="s">
        <v>1026</v>
      </c>
      <c r="C28" s="695">
        <v>89301251</v>
      </c>
      <c r="D28" s="696" t="s">
        <v>1400</v>
      </c>
      <c r="E28" s="697" t="s">
        <v>1123</v>
      </c>
      <c r="F28" s="695" t="s">
        <v>1094</v>
      </c>
      <c r="G28" s="695" t="s">
        <v>1139</v>
      </c>
      <c r="H28" s="695" t="s">
        <v>815</v>
      </c>
      <c r="I28" s="695" t="s">
        <v>922</v>
      </c>
      <c r="J28" s="695" t="s">
        <v>923</v>
      </c>
      <c r="K28" s="695" t="s">
        <v>924</v>
      </c>
      <c r="L28" s="698">
        <v>154.01</v>
      </c>
      <c r="M28" s="698">
        <v>770.05</v>
      </c>
      <c r="N28" s="695">
        <v>5</v>
      </c>
      <c r="O28" s="699">
        <v>3</v>
      </c>
      <c r="P28" s="698">
        <v>462.03</v>
      </c>
      <c r="Q28" s="700">
        <v>0.6</v>
      </c>
      <c r="R28" s="695">
        <v>3</v>
      </c>
      <c r="S28" s="700">
        <v>0.6</v>
      </c>
      <c r="T28" s="699">
        <v>2</v>
      </c>
      <c r="U28" s="701">
        <v>0.66666666666666663</v>
      </c>
    </row>
    <row r="29" spans="1:21" ht="14.4" customHeight="1" x14ac:dyDescent="0.3">
      <c r="A29" s="694">
        <v>25</v>
      </c>
      <c r="B29" s="695" t="s">
        <v>1026</v>
      </c>
      <c r="C29" s="695">
        <v>89301251</v>
      </c>
      <c r="D29" s="696" t="s">
        <v>1400</v>
      </c>
      <c r="E29" s="697" t="s">
        <v>1123</v>
      </c>
      <c r="F29" s="695" t="s">
        <v>1094</v>
      </c>
      <c r="G29" s="695" t="s">
        <v>1140</v>
      </c>
      <c r="H29" s="695" t="s">
        <v>535</v>
      </c>
      <c r="I29" s="695" t="s">
        <v>778</v>
      </c>
      <c r="J29" s="695" t="s">
        <v>603</v>
      </c>
      <c r="K29" s="695" t="s">
        <v>1160</v>
      </c>
      <c r="L29" s="698">
        <v>96.63</v>
      </c>
      <c r="M29" s="698">
        <v>96.63</v>
      </c>
      <c r="N29" s="695">
        <v>1</v>
      </c>
      <c r="O29" s="699">
        <v>1</v>
      </c>
      <c r="P29" s="698">
        <v>96.63</v>
      </c>
      <c r="Q29" s="700">
        <v>1</v>
      </c>
      <c r="R29" s="695">
        <v>1</v>
      </c>
      <c r="S29" s="700">
        <v>1</v>
      </c>
      <c r="T29" s="699">
        <v>1</v>
      </c>
      <c r="U29" s="701">
        <v>1</v>
      </c>
    </row>
    <row r="30" spans="1:21" ht="14.4" customHeight="1" x14ac:dyDescent="0.3">
      <c r="A30" s="694">
        <v>25</v>
      </c>
      <c r="B30" s="695" t="s">
        <v>1026</v>
      </c>
      <c r="C30" s="695">
        <v>89301251</v>
      </c>
      <c r="D30" s="696" t="s">
        <v>1400</v>
      </c>
      <c r="E30" s="697" t="s">
        <v>1126</v>
      </c>
      <c r="F30" s="695" t="s">
        <v>1094</v>
      </c>
      <c r="G30" s="695" t="s">
        <v>1136</v>
      </c>
      <c r="H30" s="695" t="s">
        <v>815</v>
      </c>
      <c r="I30" s="695" t="s">
        <v>906</v>
      </c>
      <c r="J30" s="695" t="s">
        <v>1071</v>
      </c>
      <c r="K30" s="695" t="s">
        <v>1072</v>
      </c>
      <c r="L30" s="698">
        <v>333.31</v>
      </c>
      <c r="M30" s="698">
        <v>999.93000000000006</v>
      </c>
      <c r="N30" s="695">
        <v>3</v>
      </c>
      <c r="O30" s="699">
        <v>3</v>
      </c>
      <c r="P30" s="698"/>
      <c r="Q30" s="700">
        <v>0</v>
      </c>
      <c r="R30" s="695"/>
      <c r="S30" s="700">
        <v>0</v>
      </c>
      <c r="T30" s="699"/>
      <c r="U30" s="701">
        <v>0</v>
      </c>
    </row>
    <row r="31" spans="1:21" ht="14.4" customHeight="1" x14ac:dyDescent="0.3">
      <c r="A31" s="694">
        <v>25</v>
      </c>
      <c r="B31" s="695" t="s">
        <v>1026</v>
      </c>
      <c r="C31" s="695">
        <v>89301251</v>
      </c>
      <c r="D31" s="696" t="s">
        <v>1400</v>
      </c>
      <c r="E31" s="697" t="s">
        <v>1126</v>
      </c>
      <c r="F31" s="695" t="s">
        <v>1094</v>
      </c>
      <c r="G31" s="695" t="s">
        <v>1161</v>
      </c>
      <c r="H31" s="695" t="s">
        <v>535</v>
      </c>
      <c r="I31" s="695" t="s">
        <v>1162</v>
      </c>
      <c r="J31" s="695" t="s">
        <v>1163</v>
      </c>
      <c r="K31" s="695" t="s">
        <v>1164</v>
      </c>
      <c r="L31" s="698">
        <v>0</v>
      </c>
      <c r="M31" s="698">
        <v>0</v>
      </c>
      <c r="N31" s="695">
        <v>1</v>
      </c>
      <c r="O31" s="699">
        <v>1</v>
      </c>
      <c r="P31" s="698">
        <v>0</v>
      </c>
      <c r="Q31" s="700"/>
      <c r="R31" s="695">
        <v>1</v>
      </c>
      <c r="S31" s="700">
        <v>1</v>
      </c>
      <c r="T31" s="699">
        <v>1</v>
      </c>
      <c r="U31" s="701">
        <v>1</v>
      </c>
    </row>
    <row r="32" spans="1:21" ht="14.4" customHeight="1" x14ac:dyDescent="0.3">
      <c r="A32" s="694">
        <v>25</v>
      </c>
      <c r="B32" s="695" t="s">
        <v>1026</v>
      </c>
      <c r="C32" s="695">
        <v>89301251</v>
      </c>
      <c r="D32" s="696" t="s">
        <v>1400</v>
      </c>
      <c r="E32" s="697" t="s">
        <v>1126</v>
      </c>
      <c r="F32" s="695" t="s">
        <v>1094</v>
      </c>
      <c r="G32" s="695" t="s">
        <v>1139</v>
      </c>
      <c r="H32" s="695" t="s">
        <v>815</v>
      </c>
      <c r="I32" s="695" t="s">
        <v>922</v>
      </c>
      <c r="J32" s="695" t="s">
        <v>923</v>
      </c>
      <c r="K32" s="695" t="s">
        <v>924</v>
      </c>
      <c r="L32" s="698">
        <v>154.01</v>
      </c>
      <c r="M32" s="698">
        <v>154.01</v>
      </c>
      <c r="N32" s="695">
        <v>1</v>
      </c>
      <c r="O32" s="699">
        <v>1</v>
      </c>
      <c r="P32" s="698"/>
      <c r="Q32" s="700">
        <v>0</v>
      </c>
      <c r="R32" s="695"/>
      <c r="S32" s="700">
        <v>0</v>
      </c>
      <c r="T32" s="699"/>
      <c r="U32" s="701">
        <v>0</v>
      </c>
    </row>
    <row r="33" spans="1:21" ht="14.4" customHeight="1" x14ac:dyDescent="0.3">
      <c r="A33" s="694">
        <v>25</v>
      </c>
      <c r="B33" s="695" t="s">
        <v>1026</v>
      </c>
      <c r="C33" s="695">
        <v>89301252</v>
      </c>
      <c r="D33" s="696" t="s">
        <v>1401</v>
      </c>
      <c r="E33" s="697" t="s">
        <v>1108</v>
      </c>
      <c r="F33" s="695" t="s">
        <v>1094</v>
      </c>
      <c r="G33" s="695" t="s">
        <v>1136</v>
      </c>
      <c r="H33" s="695" t="s">
        <v>815</v>
      </c>
      <c r="I33" s="695" t="s">
        <v>906</v>
      </c>
      <c r="J33" s="695" t="s">
        <v>1071</v>
      </c>
      <c r="K33" s="695" t="s">
        <v>1072</v>
      </c>
      <c r="L33" s="698">
        <v>333.31</v>
      </c>
      <c r="M33" s="698">
        <v>4666.34</v>
      </c>
      <c r="N33" s="695">
        <v>14</v>
      </c>
      <c r="O33" s="699">
        <v>10.5</v>
      </c>
      <c r="P33" s="698">
        <v>2333.17</v>
      </c>
      <c r="Q33" s="700">
        <v>0.5</v>
      </c>
      <c r="R33" s="695">
        <v>7</v>
      </c>
      <c r="S33" s="700">
        <v>0.5</v>
      </c>
      <c r="T33" s="699">
        <v>5.5</v>
      </c>
      <c r="U33" s="701">
        <v>0.52380952380952384</v>
      </c>
    </row>
    <row r="34" spans="1:21" ht="14.4" customHeight="1" x14ac:dyDescent="0.3">
      <c r="A34" s="694">
        <v>25</v>
      </c>
      <c r="B34" s="695" t="s">
        <v>1026</v>
      </c>
      <c r="C34" s="695">
        <v>89301252</v>
      </c>
      <c r="D34" s="696" t="s">
        <v>1401</v>
      </c>
      <c r="E34" s="697" t="s">
        <v>1108</v>
      </c>
      <c r="F34" s="695" t="s">
        <v>1094</v>
      </c>
      <c r="G34" s="695" t="s">
        <v>1149</v>
      </c>
      <c r="H34" s="695" t="s">
        <v>815</v>
      </c>
      <c r="I34" s="695" t="s">
        <v>1165</v>
      </c>
      <c r="J34" s="695" t="s">
        <v>1166</v>
      </c>
      <c r="K34" s="695" t="s">
        <v>1167</v>
      </c>
      <c r="L34" s="698">
        <v>138.16</v>
      </c>
      <c r="M34" s="698">
        <v>276.32</v>
      </c>
      <c r="N34" s="695">
        <v>2</v>
      </c>
      <c r="O34" s="699">
        <v>1</v>
      </c>
      <c r="P34" s="698"/>
      <c r="Q34" s="700">
        <v>0</v>
      </c>
      <c r="R34" s="695"/>
      <c r="S34" s="700">
        <v>0</v>
      </c>
      <c r="T34" s="699"/>
      <c r="U34" s="701">
        <v>0</v>
      </c>
    </row>
    <row r="35" spans="1:21" ht="14.4" customHeight="1" x14ac:dyDescent="0.3">
      <c r="A35" s="694">
        <v>25</v>
      </c>
      <c r="B35" s="695" t="s">
        <v>1026</v>
      </c>
      <c r="C35" s="695">
        <v>89301252</v>
      </c>
      <c r="D35" s="696" t="s">
        <v>1401</v>
      </c>
      <c r="E35" s="697" t="s">
        <v>1108</v>
      </c>
      <c r="F35" s="695" t="s">
        <v>1094</v>
      </c>
      <c r="G35" s="695" t="s">
        <v>1149</v>
      </c>
      <c r="H35" s="695" t="s">
        <v>815</v>
      </c>
      <c r="I35" s="695" t="s">
        <v>914</v>
      </c>
      <c r="J35" s="695" t="s">
        <v>915</v>
      </c>
      <c r="K35" s="695" t="s">
        <v>1076</v>
      </c>
      <c r="L35" s="698">
        <v>184.22</v>
      </c>
      <c r="M35" s="698">
        <v>184.22</v>
      </c>
      <c r="N35" s="695">
        <v>1</v>
      </c>
      <c r="O35" s="699">
        <v>1</v>
      </c>
      <c r="P35" s="698"/>
      <c r="Q35" s="700">
        <v>0</v>
      </c>
      <c r="R35" s="695"/>
      <c r="S35" s="700">
        <v>0</v>
      </c>
      <c r="T35" s="699"/>
      <c r="U35" s="701">
        <v>0</v>
      </c>
    </row>
    <row r="36" spans="1:21" ht="14.4" customHeight="1" x14ac:dyDescent="0.3">
      <c r="A36" s="694">
        <v>25</v>
      </c>
      <c r="B36" s="695" t="s">
        <v>1026</v>
      </c>
      <c r="C36" s="695">
        <v>89301252</v>
      </c>
      <c r="D36" s="696" t="s">
        <v>1401</v>
      </c>
      <c r="E36" s="697" t="s">
        <v>1108</v>
      </c>
      <c r="F36" s="695" t="s">
        <v>1094</v>
      </c>
      <c r="G36" s="695" t="s">
        <v>1143</v>
      </c>
      <c r="H36" s="695" t="s">
        <v>535</v>
      </c>
      <c r="I36" s="695" t="s">
        <v>1144</v>
      </c>
      <c r="J36" s="695" t="s">
        <v>1145</v>
      </c>
      <c r="K36" s="695" t="s">
        <v>1146</v>
      </c>
      <c r="L36" s="698">
        <v>0</v>
      </c>
      <c r="M36" s="698">
        <v>0</v>
      </c>
      <c r="N36" s="695">
        <v>1</v>
      </c>
      <c r="O36" s="699">
        <v>1</v>
      </c>
      <c r="P36" s="698"/>
      <c r="Q36" s="700"/>
      <c r="R36" s="695"/>
      <c r="S36" s="700">
        <v>0</v>
      </c>
      <c r="T36" s="699"/>
      <c r="U36" s="701">
        <v>0</v>
      </c>
    </row>
    <row r="37" spans="1:21" ht="14.4" customHeight="1" x14ac:dyDescent="0.3">
      <c r="A37" s="694">
        <v>25</v>
      </c>
      <c r="B37" s="695" t="s">
        <v>1026</v>
      </c>
      <c r="C37" s="695">
        <v>89301252</v>
      </c>
      <c r="D37" s="696" t="s">
        <v>1401</v>
      </c>
      <c r="E37" s="697" t="s">
        <v>1108</v>
      </c>
      <c r="F37" s="695" t="s">
        <v>1094</v>
      </c>
      <c r="G37" s="695" t="s">
        <v>1168</v>
      </c>
      <c r="H37" s="695" t="s">
        <v>535</v>
      </c>
      <c r="I37" s="695" t="s">
        <v>1169</v>
      </c>
      <c r="J37" s="695" t="s">
        <v>1170</v>
      </c>
      <c r="K37" s="695" t="s">
        <v>1171</v>
      </c>
      <c r="L37" s="698">
        <v>71.2</v>
      </c>
      <c r="M37" s="698">
        <v>356</v>
      </c>
      <c r="N37" s="695">
        <v>5</v>
      </c>
      <c r="O37" s="699">
        <v>3</v>
      </c>
      <c r="P37" s="698"/>
      <c r="Q37" s="700">
        <v>0</v>
      </c>
      <c r="R37" s="695"/>
      <c r="S37" s="700">
        <v>0</v>
      </c>
      <c r="T37" s="699"/>
      <c r="U37" s="701">
        <v>0</v>
      </c>
    </row>
    <row r="38" spans="1:21" ht="14.4" customHeight="1" x14ac:dyDescent="0.3">
      <c r="A38" s="694">
        <v>25</v>
      </c>
      <c r="B38" s="695" t="s">
        <v>1026</v>
      </c>
      <c r="C38" s="695">
        <v>89301252</v>
      </c>
      <c r="D38" s="696" t="s">
        <v>1401</v>
      </c>
      <c r="E38" s="697" t="s">
        <v>1108</v>
      </c>
      <c r="F38" s="695" t="s">
        <v>1094</v>
      </c>
      <c r="G38" s="695" t="s">
        <v>1172</v>
      </c>
      <c r="H38" s="695" t="s">
        <v>535</v>
      </c>
      <c r="I38" s="695" t="s">
        <v>1173</v>
      </c>
      <c r="J38" s="695" t="s">
        <v>1174</v>
      </c>
      <c r="K38" s="695" t="s">
        <v>1175</v>
      </c>
      <c r="L38" s="698">
        <v>31.4</v>
      </c>
      <c r="M38" s="698">
        <v>157</v>
      </c>
      <c r="N38" s="695">
        <v>5</v>
      </c>
      <c r="O38" s="699">
        <v>4.5</v>
      </c>
      <c r="P38" s="698"/>
      <c r="Q38" s="700">
        <v>0</v>
      </c>
      <c r="R38" s="695"/>
      <c r="S38" s="700">
        <v>0</v>
      </c>
      <c r="T38" s="699"/>
      <c r="U38" s="701">
        <v>0</v>
      </c>
    </row>
    <row r="39" spans="1:21" ht="14.4" customHeight="1" x14ac:dyDescent="0.3">
      <c r="A39" s="694">
        <v>25</v>
      </c>
      <c r="B39" s="695" t="s">
        <v>1026</v>
      </c>
      <c r="C39" s="695">
        <v>89301252</v>
      </c>
      <c r="D39" s="696" t="s">
        <v>1401</v>
      </c>
      <c r="E39" s="697" t="s">
        <v>1108</v>
      </c>
      <c r="F39" s="695" t="s">
        <v>1094</v>
      </c>
      <c r="G39" s="695" t="s">
        <v>1176</v>
      </c>
      <c r="H39" s="695" t="s">
        <v>815</v>
      </c>
      <c r="I39" s="695" t="s">
        <v>1177</v>
      </c>
      <c r="J39" s="695" t="s">
        <v>1178</v>
      </c>
      <c r="K39" s="695" t="s">
        <v>1179</v>
      </c>
      <c r="L39" s="698">
        <v>137.66</v>
      </c>
      <c r="M39" s="698">
        <v>137.66</v>
      </c>
      <c r="N39" s="695">
        <v>1</v>
      </c>
      <c r="O39" s="699">
        <v>1</v>
      </c>
      <c r="P39" s="698">
        <v>137.66</v>
      </c>
      <c r="Q39" s="700">
        <v>1</v>
      </c>
      <c r="R39" s="695">
        <v>1</v>
      </c>
      <c r="S39" s="700">
        <v>1</v>
      </c>
      <c r="T39" s="699">
        <v>1</v>
      </c>
      <c r="U39" s="701">
        <v>1</v>
      </c>
    </row>
    <row r="40" spans="1:21" ht="14.4" customHeight="1" x14ac:dyDescent="0.3">
      <c r="A40" s="694">
        <v>25</v>
      </c>
      <c r="B40" s="695" t="s">
        <v>1026</v>
      </c>
      <c r="C40" s="695">
        <v>89301252</v>
      </c>
      <c r="D40" s="696" t="s">
        <v>1401</v>
      </c>
      <c r="E40" s="697" t="s">
        <v>1108</v>
      </c>
      <c r="F40" s="695" t="s">
        <v>1094</v>
      </c>
      <c r="G40" s="695" t="s">
        <v>1139</v>
      </c>
      <c r="H40" s="695" t="s">
        <v>815</v>
      </c>
      <c r="I40" s="695" t="s">
        <v>922</v>
      </c>
      <c r="J40" s="695" t="s">
        <v>923</v>
      </c>
      <c r="K40" s="695" t="s">
        <v>924</v>
      </c>
      <c r="L40" s="698">
        <v>154.01</v>
      </c>
      <c r="M40" s="698">
        <v>1694.11</v>
      </c>
      <c r="N40" s="695">
        <v>11</v>
      </c>
      <c r="O40" s="699">
        <v>10</v>
      </c>
      <c r="P40" s="698">
        <v>1232.08</v>
      </c>
      <c r="Q40" s="700">
        <v>0.72727272727272729</v>
      </c>
      <c r="R40" s="695">
        <v>8</v>
      </c>
      <c r="S40" s="700">
        <v>0.72727272727272729</v>
      </c>
      <c r="T40" s="699">
        <v>7.5</v>
      </c>
      <c r="U40" s="701">
        <v>0.75</v>
      </c>
    </row>
    <row r="41" spans="1:21" ht="14.4" customHeight="1" x14ac:dyDescent="0.3">
      <c r="A41" s="694">
        <v>25</v>
      </c>
      <c r="B41" s="695" t="s">
        <v>1026</v>
      </c>
      <c r="C41" s="695">
        <v>89301252</v>
      </c>
      <c r="D41" s="696" t="s">
        <v>1401</v>
      </c>
      <c r="E41" s="697" t="s">
        <v>1108</v>
      </c>
      <c r="F41" s="695" t="s">
        <v>1094</v>
      </c>
      <c r="G41" s="695" t="s">
        <v>1139</v>
      </c>
      <c r="H41" s="695" t="s">
        <v>815</v>
      </c>
      <c r="I41" s="695" t="s">
        <v>1157</v>
      </c>
      <c r="J41" s="695" t="s">
        <v>1158</v>
      </c>
      <c r="K41" s="695" t="s">
        <v>1159</v>
      </c>
      <c r="L41" s="698">
        <v>77.010000000000005</v>
      </c>
      <c r="M41" s="698">
        <v>616.08000000000004</v>
      </c>
      <c r="N41" s="695">
        <v>8</v>
      </c>
      <c r="O41" s="699">
        <v>8</v>
      </c>
      <c r="P41" s="698">
        <v>308.04000000000002</v>
      </c>
      <c r="Q41" s="700">
        <v>0.5</v>
      </c>
      <c r="R41" s="695">
        <v>4</v>
      </c>
      <c r="S41" s="700">
        <v>0.5</v>
      </c>
      <c r="T41" s="699">
        <v>4</v>
      </c>
      <c r="U41" s="701">
        <v>0.5</v>
      </c>
    </row>
    <row r="42" spans="1:21" ht="14.4" customHeight="1" x14ac:dyDescent="0.3">
      <c r="A42" s="694">
        <v>25</v>
      </c>
      <c r="B42" s="695" t="s">
        <v>1026</v>
      </c>
      <c r="C42" s="695">
        <v>89301252</v>
      </c>
      <c r="D42" s="696" t="s">
        <v>1401</v>
      </c>
      <c r="E42" s="697" t="s">
        <v>1108</v>
      </c>
      <c r="F42" s="695" t="s">
        <v>1094</v>
      </c>
      <c r="G42" s="695" t="s">
        <v>1180</v>
      </c>
      <c r="H42" s="695" t="s">
        <v>535</v>
      </c>
      <c r="I42" s="695" t="s">
        <v>1181</v>
      </c>
      <c r="J42" s="695" t="s">
        <v>1182</v>
      </c>
      <c r="K42" s="695" t="s">
        <v>1183</v>
      </c>
      <c r="L42" s="698">
        <v>51.62</v>
      </c>
      <c r="M42" s="698">
        <v>51.62</v>
      </c>
      <c r="N42" s="695">
        <v>1</v>
      </c>
      <c r="O42" s="699">
        <v>1</v>
      </c>
      <c r="P42" s="698"/>
      <c r="Q42" s="700">
        <v>0</v>
      </c>
      <c r="R42" s="695"/>
      <c r="S42" s="700">
        <v>0</v>
      </c>
      <c r="T42" s="699"/>
      <c r="U42" s="701">
        <v>0</v>
      </c>
    </row>
    <row r="43" spans="1:21" ht="14.4" customHeight="1" x14ac:dyDescent="0.3">
      <c r="A43" s="694">
        <v>25</v>
      </c>
      <c r="B43" s="695" t="s">
        <v>1026</v>
      </c>
      <c r="C43" s="695">
        <v>89301252</v>
      </c>
      <c r="D43" s="696" t="s">
        <v>1401</v>
      </c>
      <c r="E43" s="697" t="s">
        <v>1108</v>
      </c>
      <c r="F43" s="695" t="s">
        <v>1094</v>
      </c>
      <c r="G43" s="695" t="s">
        <v>1140</v>
      </c>
      <c r="H43" s="695" t="s">
        <v>815</v>
      </c>
      <c r="I43" s="695" t="s">
        <v>1141</v>
      </c>
      <c r="J43" s="695" t="s">
        <v>603</v>
      </c>
      <c r="K43" s="695" t="s">
        <v>1142</v>
      </c>
      <c r="L43" s="698">
        <v>48.31</v>
      </c>
      <c r="M43" s="698">
        <v>917.8900000000001</v>
      </c>
      <c r="N43" s="695">
        <v>19</v>
      </c>
      <c r="O43" s="699">
        <v>14</v>
      </c>
      <c r="P43" s="698">
        <v>531.41000000000008</v>
      </c>
      <c r="Q43" s="700">
        <v>0.57894736842105265</v>
      </c>
      <c r="R43" s="695">
        <v>11</v>
      </c>
      <c r="S43" s="700">
        <v>0.57894736842105265</v>
      </c>
      <c r="T43" s="699">
        <v>8</v>
      </c>
      <c r="U43" s="701">
        <v>0.5714285714285714</v>
      </c>
    </row>
    <row r="44" spans="1:21" ht="14.4" customHeight="1" x14ac:dyDescent="0.3">
      <c r="A44" s="694">
        <v>25</v>
      </c>
      <c r="B44" s="695" t="s">
        <v>1026</v>
      </c>
      <c r="C44" s="695">
        <v>89301252</v>
      </c>
      <c r="D44" s="696" t="s">
        <v>1401</v>
      </c>
      <c r="E44" s="697" t="s">
        <v>1108</v>
      </c>
      <c r="F44" s="695" t="s">
        <v>1094</v>
      </c>
      <c r="G44" s="695" t="s">
        <v>1184</v>
      </c>
      <c r="H44" s="695" t="s">
        <v>535</v>
      </c>
      <c r="I44" s="695" t="s">
        <v>1185</v>
      </c>
      <c r="J44" s="695" t="s">
        <v>1186</v>
      </c>
      <c r="K44" s="695" t="s">
        <v>1187</v>
      </c>
      <c r="L44" s="698">
        <v>0</v>
      </c>
      <c r="M44" s="698">
        <v>0</v>
      </c>
      <c r="N44" s="695">
        <v>1</v>
      </c>
      <c r="O44" s="699">
        <v>1</v>
      </c>
      <c r="P44" s="698"/>
      <c r="Q44" s="700"/>
      <c r="R44" s="695"/>
      <c r="S44" s="700">
        <v>0</v>
      </c>
      <c r="T44" s="699"/>
      <c r="U44" s="701">
        <v>0</v>
      </c>
    </row>
    <row r="45" spans="1:21" ht="14.4" customHeight="1" x14ac:dyDescent="0.3">
      <c r="A45" s="694">
        <v>25</v>
      </c>
      <c r="B45" s="695" t="s">
        <v>1026</v>
      </c>
      <c r="C45" s="695">
        <v>89301252</v>
      </c>
      <c r="D45" s="696" t="s">
        <v>1401</v>
      </c>
      <c r="E45" s="697" t="s">
        <v>1108</v>
      </c>
      <c r="F45" s="695" t="s">
        <v>1094</v>
      </c>
      <c r="G45" s="695" t="s">
        <v>1188</v>
      </c>
      <c r="H45" s="695" t="s">
        <v>535</v>
      </c>
      <c r="I45" s="695" t="s">
        <v>1189</v>
      </c>
      <c r="J45" s="695" t="s">
        <v>1190</v>
      </c>
      <c r="K45" s="695" t="s">
        <v>1191</v>
      </c>
      <c r="L45" s="698">
        <v>0</v>
      </c>
      <c r="M45" s="698">
        <v>0</v>
      </c>
      <c r="N45" s="695">
        <v>4</v>
      </c>
      <c r="O45" s="699">
        <v>3</v>
      </c>
      <c r="P45" s="698">
        <v>0</v>
      </c>
      <c r="Q45" s="700"/>
      <c r="R45" s="695">
        <v>2</v>
      </c>
      <c r="S45" s="700">
        <v>0.5</v>
      </c>
      <c r="T45" s="699">
        <v>1</v>
      </c>
      <c r="U45" s="701">
        <v>0.33333333333333331</v>
      </c>
    </row>
    <row r="46" spans="1:21" ht="14.4" customHeight="1" x14ac:dyDescent="0.3">
      <c r="A46" s="694">
        <v>25</v>
      </c>
      <c r="B46" s="695" t="s">
        <v>1026</v>
      </c>
      <c r="C46" s="695">
        <v>89301252</v>
      </c>
      <c r="D46" s="696" t="s">
        <v>1401</v>
      </c>
      <c r="E46" s="697" t="s">
        <v>1108</v>
      </c>
      <c r="F46" s="695" t="s">
        <v>1094</v>
      </c>
      <c r="G46" s="695" t="s">
        <v>1188</v>
      </c>
      <c r="H46" s="695" t="s">
        <v>535</v>
      </c>
      <c r="I46" s="695" t="s">
        <v>1192</v>
      </c>
      <c r="J46" s="695" t="s">
        <v>1193</v>
      </c>
      <c r="K46" s="695" t="s">
        <v>1194</v>
      </c>
      <c r="L46" s="698">
        <v>0</v>
      </c>
      <c r="M46" s="698">
        <v>0</v>
      </c>
      <c r="N46" s="695">
        <v>1</v>
      </c>
      <c r="O46" s="699">
        <v>1</v>
      </c>
      <c r="P46" s="698"/>
      <c r="Q46" s="700"/>
      <c r="R46" s="695"/>
      <c r="S46" s="700">
        <v>0</v>
      </c>
      <c r="T46" s="699"/>
      <c r="U46" s="701">
        <v>0</v>
      </c>
    </row>
    <row r="47" spans="1:21" ht="14.4" customHeight="1" x14ac:dyDescent="0.3">
      <c r="A47" s="694">
        <v>25</v>
      </c>
      <c r="B47" s="695" t="s">
        <v>1026</v>
      </c>
      <c r="C47" s="695">
        <v>89301252</v>
      </c>
      <c r="D47" s="696" t="s">
        <v>1401</v>
      </c>
      <c r="E47" s="697" t="s">
        <v>1108</v>
      </c>
      <c r="F47" s="695" t="s">
        <v>1094</v>
      </c>
      <c r="G47" s="695" t="s">
        <v>1195</v>
      </c>
      <c r="H47" s="695" t="s">
        <v>535</v>
      </c>
      <c r="I47" s="695" t="s">
        <v>1196</v>
      </c>
      <c r="J47" s="695" t="s">
        <v>1197</v>
      </c>
      <c r="K47" s="695" t="s">
        <v>639</v>
      </c>
      <c r="L47" s="698">
        <v>0</v>
      </c>
      <c r="M47" s="698">
        <v>0</v>
      </c>
      <c r="N47" s="695">
        <v>1</v>
      </c>
      <c r="O47" s="699">
        <v>1</v>
      </c>
      <c r="P47" s="698"/>
      <c r="Q47" s="700"/>
      <c r="R47" s="695"/>
      <c r="S47" s="700">
        <v>0</v>
      </c>
      <c r="T47" s="699"/>
      <c r="U47" s="701">
        <v>0</v>
      </c>
    </row>
    <row r="48" spans="1:21" ht="14.4" customHeight="1" x14ac:dyDescent="0.3">
      <c r="A48" s="694">
        <v>25</v>
      </c>
      <c r="B48" s="695" t="s">
        <v>1026</v>
      </c>
      <c r="C48" s="695">
        <v>89301252</v>
      </c>
      <c r="D48" s="696" t="s">
        <v>1401</v>
      </c>
      <c r="E48" s="697" t="s">
        <v>1108</v>
      </c>
      <c r="F48" s="695" t="s">
        <v>1095</v>
      </c>
      <c r="G48" s="695" t="s">
        <v>1198</v>
      </c>
      <c r="H48" s="695" t="s">
        <v>535</v>
      </c>
      <c r="I48" s="695" t="s">
        <v>1199</v>
      </c>
      <c r="J48" s="695" t="s">
        <v>1200</v>
      </c>
      <c r="K48" s="695"/>
      <c r="L48" s="698">
        <v>0</v>
      </c>
      <c r="M48" s="698">
        <v>0</v>
      </c>
      <c r="N48" s="695">
        <v>1</v>
      </c>
      <c r="O48" s="699">
        <v>1</v>
      </c>
      <c r="P48" s="698"/>
      <c r="Q48" s="700"/>
      <c r="R48" s="695"/>
      <c r="S48" s="700">
        <v>0</v>
      </c>
      <c r="T48" s="699"/>
      <c r="U48" s="701">
        <v>0</v>
      </c>
    </row>
    <row r="49" spans="1:21" ht="14.4" customHeight="1" x14ac:dyDescent="0.3">
      <c r="A49" s="694">
        <v>25</v>
      </c>
      <c r="B49" s="695" t="s">
        <v>1026</v>
      </c>
      <c r="C49" s="695">
        <v>89301252</v>
      </c>
      <c r="D49" s="696" t="s">
        <v>1401</v>
      </c>
      <c r="E49" s="697" t="s">
        <v>1111</v>
      </c>
      <c r="F49" s="695" t="s">
        <v>1094</v>
      </c>
      <c r="G49" s="695" t="s">
        <v>1136</v>
      </c>
      <c r="H49" s="695" t="s">
        <v>815</v>
      </c>
      <c r="I49" s="695" t="s">
        <v>906</v>
      </c>
      <c r="J49" s="695" t="s">
        <v>1071</v>
      </c>
      <c r="K49" s="695" t="s">
        <v>1072</v>
      </c>
      <c r="L49" s="698">
        <v>333.31</v>
      </c>
      <c r="M49" s="698">
        <v>666.62</v>
      </c>
      <c r="N49" s="695">
        <v>2</v>
      </c>
      <c r="O49" s="699">
        <v>2</v>
      </c>
      <c r="P49" s="698"/>
      <c r="Q49" s="700">
        <v>0</v>
      </c>
      <c r="R49" s="695"/>
      <c r="S49" s="700">
        <v>0</v>
      </c>
      <c r="T49" s="699"/>
      <c r="U49" s="701">
        <v>0</v>
      </c>
    </row>
    <row r="50" spans="1:21" ht="14.4" customHeight="1" x14ac:dyDescent="0.3">
      <c r="A50" s="694">
        <v>25</v>
      </c>
      <c r="B50" s="695" t="s">
        <v>1026</v>
      </c>
      <c r="C50" s="695">
        <v>89301252</v>
      </c>
      <c r="D50" s="696" t="s">
        <v>1401</v>
      </c>
      <c r="E50" s="697" t="s">
        <v>1111</v>
      </c>
      <c r="F50" s="695" t="s">
        <v>1094</v>
      </c>
      <c r="G50" s="695" t="s">
        <v>1201</v>
      </c>
      <c r="H50" s="695" t="s">
        <v>535</v>
      </c>
      <c r="I50" s="695" t="s">
        <v>1202</v>
      </c>
      <c r="J50" s="695" t="s">
        <v>1203</v>
      </c>
      <c r="K50" s="695" t="s">
        <v>1204</v>
      </c>
      <c r="L50" s="698">
        <v>75.36</v>
      </c>
      <c r="M50" s="698">
        <v>75.36</v>
      </c>
      <c r="N50" s="695">
        <v>1</v>
      </c>
      <c r="O50" s="699">
        <v>0.5</v>
      </c>
      <c r="P50" s="698">
        <v>75.36</v>
      </c>
      <c r="Q50" s="700">
        <v>1</v>
      </c>
      <c r="R50" s="695">
        <v>1</v>
      </c>
      <c r="S50" s="700">
        <v>1</v>
      </c>
      <c r="T50" s="699">
        <v>0.5</v>
      </c>
      <c r="U50" s="701">
        <v>1</v>
      </c>
    </row>
    <row r="51" spans="1:21" ht="14.4" customHeight="1" x14ac:dyDescent="0.3">
      <c r="A51" s="694">
        <v>25</v>
      </c>
      <c r="B51" s="695" t="s">
        <v>1026</v>
      </c>
      <c r="C51" s="695">
        <v>89301252</v>
      </c>
      <c r="D51" s="696" t="s">
        <v>1401</v>
      </c>
      <c r="E51" s="697" t="s">
        <v>1111</v>
      </c>
      <c r="F51" s="695" t="s">
        <v>1094</v>
      </c>
      <c r="G51" s="695" t="s">
        <v>1205</v>
      </c>
      <c r="H51" s="695" t="s">
        <v>535</v>
      </c>
      <c r="I51" s="695" t="s">
        <v>1206</v>
      </c>
      <c r="J51" s="695" t="s">
        <v>1207</v>
      </c>
      <c r="K51" s="695" t="s">
        <v>1208</v>
      </c>
      <c r="L51" s="698">
        <v>75.19</v>
      </c>
      <c r="M51" s="698">
        <v>75.19</v>
      </c>
      <c r="N51" s="695">
        <v>1</v>
      </c>
      <c r="O51" s="699">
        <v>0.5</v>
      </c>
      <c r="P51" s="698">
        <v>75.19</v>
      </c>
      <c r="Q51" s="700">
        <v>1</v>
      </c>
      <c r="R51" s="695">
        <v>1</v>
      </c>
      <c r="S51" s="700">
        <v>1</v>
      </c>
      <c r="T51" s="699">
        <v>0.5</v>
      </c>
      <c r="U51" s="701">
        <v>1</v>
      </c>
    </row>
    <row r="52" spans="1:21" ht="14.4" customHeight="1" x14ac:dyDescent="0.3">
      <c r="A52" s="694">
        <v>25</v>
      </c>
      <c r="B52" s="695" t="s">
        <v>1026</v>
      </c>
      <c r="C52" s="695">
        <v>89301252</v>
      </c>
      <c r="D52" s="696" t="s">
        <v>1401</v>
      </c>
      <c r="E52" s="697" t="s">
        <v>1111</v>
      </c>
      <c r="F52" s="695" t="s">
        <v>1094</v>
      </c>
      <c r="G52" s="695" t="s">
        <v>1139</v>
      </c>
      <c r="H52" s="695" t="s">
        <v>815</v>
      </c>
      <c r="I52" s="695" t="s">
        <v>922</v>
      </c>
      <c r="J52" s="695" t="s">
        <v>923</v>
      </c>
      <c r="K52" s="695" t="s">
        <v>924</v>
      </c>
      <c r="L52" s="698">
        <v>154.01</v>
      </c>
      <c r="M52" s="698">
        <v>462.03</v>
      </c>
      <c r="N52" s="695">
        <v>3</v>
      </c>
      <c r="O52" s="699">
        <v>2</v>
      </c>
      <c r="P52" s="698">
        <v>154.01</v>
      </c>
      <c r="Q52" s="700">
        <v>0.33333333333333331</v>
      </c>
      <c r="R52" s="695">
        <v>1</v>
      </c>
      <c r="S52" s="700">
        <v>0.33333333333333331</v>
      </c>
      <c r="T52" s="699">
        <v>1</v>
      </c>
      <c r="U52" s="701">
        <v>0.5</v>
      </c>
    </row>
    <row r="53" spans="1:21" ht="14.4" customHeight="1" x14ac:dyDescent="0.3">
      <c r="A53" s="694">
        <v>25</v>
      </c>
      <c r="B53" s="695" t="s">
        <v>1026</v>
      </c>
      <c r="C53" s="695">
        <v>89301252</v>
      </c>
      <c r="D53" s="696" t="s">
        <v>1401</v>
      </c>
      <c r="E53" s="697" t="s">
        <v>1111</v>
      </c>
      <c r="F53" s="695" t="s">
        <v>1094</v>
      </c>
      <c r="G53" s="695" t="s">
        <v>1209</v>
      </c>
      <c r="H53" s="695" t="s">
        <v>535</v>
      </c>
      <c r="I53" s="695" t="s">
        <v>1210</v>
      </c>
      <c r="J53" s="695" t="s">
        <v>1211</v>
      </c>
      <c r="K53" s="695" t="s">
        <v>1212</v>
      </c>
      <c r="L53" s="698">
        <v>808.29</v>
      </c>
      <c r="M53" s="698">
        <v>1616.58</v>
      </c>
      <c r="N53" s="695">
        <v>2</v>
      </c>
      <c r="O53" s="699">
        <v>2</v>
      </c>
      <c r="P53" s="698"/>
      <c r="Q53" s="700">
        <v>0</v>
      </c>
      <c r="R53" s="695"/>
      <c r="S53" s="700">
        <v>0</v>
      </c>
      <c r="T53" s="699"/>
      <c r="U53" s="701">
        <v>0</v>
      </c>
    </row>
    <row r="54" spans="1:21" ht="14.4" customHeight="1" x14ac:dyDescent="0.3">
      <c r="A54" s="694">
        <v>25</v>
      </c>
      <c r="B54" s="695" t="s">
        <v>1026</v>
      </c>
      <c r="C54" s="695">
        <v>89301252</v>
      </c>
      <c r="D54" s="696" t="s">
        <v>1401</v>
      </c>
      <c r="E54" s="697" t="s">
        <v>1111</v>
      </c>
      <c r="F54" s="695" t="s">
        <v>1094</v>
      </c>
      <c r="G54" s="695" t="s">
        <v>1213</v>
      </c>
      <c r="H54" s="695" t="s">
        <v>535</v>
      </c>
      <c r="I54" s="695" t="s">
        <v>1214</v>
      </c>
      <c r="J54" s="695" t="s">
        <v>1215</v>
      </c>
      <c r="K54" s="695" t="s">
        <v>1216</v>
      </c>
      <c r="L54" s="698">
        <v>137.33000000000001</v>
      </c>
      <c r="M54" s="698">
        <v>137.33000000000001</v>
      </c>
      <c r="N54" s="695">
        <v>1</v>
      </c>
      <c r="O54" s="699">
        <v>0.5</v>
      </c>
      <c r="P54" s="698">
        <v>137.33000000000001</v>
      </c>
      <c r="Q54" s="700">
        <v>1</v>
      </c>
      <c r="R54" s="695">
        <v>1</v>
      </c>
      <c r="S54" s="700">
        <v>1</v>
      </c>
      <c r="T54" s="699">
        <v>0.5</v>
      </c>
      <c r="U54" s="701">
        <v>1</v>
      </c>
    </row>
    <row r="55" spans="1:21" ht="14.4" customHeight="1" x14ac:dyDescent="0.3">
      <c r="A55" s="694">
        <v>25</v>
      </c>
      <c r="B55" s="695" t="s">
        <v>1026</v>
      </c>
      <c r="C55" s="695">
        <v>89301252</v>
      </c>
      <c r="D55" s="696" t="s">
        <v>1401</v>
      </c>
      <c r="E55" s="697" t="s">
        <v>1111</v>
      </c>
      <c r="F55" s="695" t="s">
        <v>1094</v>
      </c>
      <c r="G55" s="695" t="s">
        <v>1140</v>
      </c>
      <c r="H55" s="695" t="s">
        <v>815</v>
      </c>
      <c r="I55" s="695" t="s">
        <v>1141</v>
      </c>
      <c r="J55" s="695" t="s">
        <v>603</v>
      </c>
      <c r="K55" s="695" t="s">
        <v>1142</v>
      </c>
      <c r="L55" s="698">
        <v>48.31</v>
      </c>
      <c r="M55" s="698">
        <v>96.62</v>
      </c>
      <c r="N55" s="695">
        <v>2</v>
      </c>
      <c r="O55" s="699">
        <v>2</v>
      </c>
      <c r="P55" s="698"/>
      <c r="Q55" s="700">
        <v>0</v>
      </c>
      <c r="R55" s="695"/>
      <c r="S55" s="700">
        <v>0</v>
      </c>
      <c r="T55" s="699"/>
      <c r="U55" s="701">
        <v>0</v>
      </c>
    </row>
    <row r="56" spans="1:21" ht="14.4" customHeight="1" x14ac:dyDescent="0.3">
      <c r="A56" s="694">
        <v>25</v>
      </c>
      <c r="B56" s="695" t="s">
        <v>1026</v>
      </c>
      <c r="C56" s="695">
        <v>89301252</v>
      </c>
      <c r="D56" s="696" t="s">
        <v>1401</v>
      </c>
      <c r="E56" s="697" t="s">
        <v>1111</v>
      </c>
      <c r="F56" s="695" t="s">
        <v>1094</v>
      </c>
      <c r="G56" s="695" t="s">
        <v>1153</v>
      </c>
      <c r="H56" s="695" t="s">
        <v>535</v>
      </c>
      <c r="I56" s="695" t="s">
        <v>1217</v>
      </c>
      <c r="J56" s="695" t="s">
        <v>1155</v>
      </c>
      <c r="K56" s="695" t="s">
        <v>1218</v>
      </c>
      <c r="L56" s="698">
        <v>56.69</v>
      </c>
      <c r="M56" s="698">
        <v>56.69</v>
      </c>
      <c r="N56" s="695">
        <v>1</v>
      </c>
      <c r="O56" s="699">
        <v>0.5</v>
      </c>
      <c r="P56" s="698">
        <v>56.69</v>
      </c>
      <c r="Q56" s="700">
        <v>1</v>
      </c>
      <c r="R56" s="695">
        <v>1</v>
      </c>
      <c r="S56" s="700">
        <v>1</v>
      </c>
      <c r="T56" s="699">
        <v>0.5</v>
      </c>
      <c r="U56" s="701">
        <v>1</v>
      </c>
    </row>
    <row r="57" spans="1:21" ht="14.4" customHeight="1" x14ac:dyDescent="0.3">
      <c r="A57" s="694">
        <v>25</v>
      </c>
      <c r="B57" s="695" t="s">
        <v>1026</v>
      </c>
      <c r="C57" s="695">
        <v>89301252</v>
      </c>
      <c r="D57" s="696" t="s">
        <v>1401</v>
      </c>
      <c r="E57" s="697" t="s">
        <v>1112</v>
      </c>
      <c r="F57" s="695" t="s">
        <v>1094</v>
      </c>
      <c r="G57" s="695" t="s">
        <v>1136</v>
      </c>
      <c r="H57" s="695" t="s">
        <v>815</v>
      </c>
      <c r="I57" s="695" t="s">
        <v>906</v>
      </c>
      <c r="J57" s="695" t="s">
        <v>1071</v>
      </c>
      <c r="K57" s="695" t="s">
        <v>1072</v>
      </c>
      <c r="L57" s="698">
        <v>333.31</v>
      </c>
      <c r="M57" s="698">
        <v>333.31</v>
      </c>
      <c r="N57" s="695">
        <v>1</v>
      </c>
      <c r="O57" s="699">
        <v>0.5</v>
      </c>
      <c r="P57" s="698"/>
      <c r="Q57" s="700">
        <v>0</v>
      </c>
      <c r="R57" s="695"/>
      <c r="S57" s="700">
        <v>0</v>
      </c>
      <c r="T57" s="699"/>
      <c r="U57" s="701">
        <v>0</v>
      </c>
    </row>
    <row r="58" spans="1:21" ht="14.4" customHeight="1" x14ac:dyDescent="0.3">
      <c r="A58" s="694">
        <v>25</v>
      </c>
      <c r="B58" s="695" t="s">
        <v>1026</v>
      </c>
      <c r="C58" s="695">
        <v>89301252</v>
      </c>
      <c r="D58" s="696" t="s">
        <v>1401</v>
      </c>
      <c r="E58" s="697" t="s">
        <v>1112</v>
      </c>
      <c r="F58" s="695" t="s">
        <v>1094</v>
      </c>
      <c r="G58" s="695" t="s">
        <v>1219</v>
      </c>
      <c r="H58" s="695" t="s">
        <v>535</v>
      </c>
      <c r="I58" s="695" t="s">
        <v>591</v>
      </c>
      <c r="J58" s="695" t="s">
        <v>1220</v>
      </c>
      <c r="K58" s="695" t="s">
        <v>1221</v>
      </c>
      <c r="L58" s="698">
        <v>18.940000000000001</v>
      </c>
      <c r="M58" s="698">
        <v>56.820000000000007</v>
      </c>
      <c r="N58" s="695">
        <v>3</v>
      </c>
      <c r="O58" s="699">
        <v>0.5</v>
      </c>
      <c r="P58" s="698"/>
      <c r="Q58" s="700">
        <v>0</v>
      </c>
      <c r="R58" s="695"/>
      <c r="S58" s="700">
        <v>0</v>
      </c>
      <c r="T58" s="699"/>
      <c r="U58" s="701">
        <v>0</v>
      </c>
    </row>
    <row r="59" spans="1:21" ht="14.4" customHeight="1" x14ac:dyDescent="0.3">
      <c r="A59" s="694">
        <v>25</v>
      </c>
      <c r="B59" s="695" t="s">
        <v>1026</v>
      </c>
      <c r="C59" s="695">
        <v>89301252</v>
      </c>
      <c r="D59" s="696" t="s">
        <v>1401</v>
      </c>
      <c r="E59" s="697" t="s">
        <v>1112</v>
      </c>
      <c r="F59" s="695" t="s">
        <v>1094</v>
      </c>
      <c r="G59" s="695" t="s">
        <v>1222</v>
      </c>
      <c r="H59" s="695" t="s">
        <v>535</v>
      </c>
      <c r="I59" s="695" t="s">
        <v>1223</v>
      </c>
      <c r="J59" s="695" t="s">
        <v>1224</v>
      </c>
      <c r="K59" s="695" t="s">
        <v>1225</v>
      </c>
      <c r="L59" s="698">
        <v>0</v>
      </c>
      <c r="M59" s="698">
        <v>0</v>
      </c>
      <c r="N59" s="695">
        <v>1</v>
      </c>
      <c r="O59" s="699">
        <v>1</v>
      </c>
      <c r="P59" s="698"/>
      <c r="Q59" s="700"/>
      <c r="R59" s="695"/>
      <c r="S59" s="700">
        <v>0</v>
      </c>
      <c r="T59" s="699"/>
      <c r="U59" s="701">
        <v>0</v>
      </c>
    </row>
    <row r="60" spans="1:21" ht="14.4" customHeight="1" x14ac:dyDescent="0.3">
      <c r="A60" s="694">
        <v>25</v>
      </c>
      <c r="B60" s="695" t="s">
        <v>1026</v>
      </c>
      <c r="C60" s="695">
        <v>89301252</v>
      </c>
      <c r="D60" s="696" t="s">
        <v>1401</v>
      </c>
      <c r="E60" s="697" t="s">
        <v>1112</v>
      </c>
      <c r="F60" s="695" t="s">
        <v>1094</v>
      </c>
      <c r="G60" s="695" t="s">
        <v>1226</v>
      </c>
      <c r="H60" s="695" t="s">
        <v>535</v>
      </c>
      <c r="I60" s="695" t="s">
        <v>1227</v>
      </c>
      <c r="J60" s="695" t="s">
        <v>1228</v>
      </c>
      <c r="K60" s="695" t="s">
        <v>1229</v>
      </c>
      <c r="L60" s="698">
        <v>0</v>
      </c>
      <c r="M60" s="698">
        <v>0</v>
      </c>
      <c r="N60" s="695">
        <v>1</v>
      </c>
      <c r="O60" s="699">
        <v>1</v>
      </c>
      <c r="P60" s="698"/>
      <c r="Q60" s="700"/>
      <c r="R60" s="695"/>
      <c r="S60" s="700">
        <v>0</v>
      </c>
      <c r="T60" s="699"/>
      <c r="U60" s="701">
        <v>0</v>
      </c>
    </row>
    <row r="61" spans="1:21" ht="14.4" customHeight="1" x14ac:dyDescent="0.3">
      <c r="A61" s="694">
        <v>25</v>
      </c>
      <c r="B61" s="695" t="s">
        <v>1026</v>
      </c>
      <c r="C61" s="695">
        <v>89301252</v>
      </c>
      <c r="D61" s="696" t="s">
        <v>1401</v>
      </c>
      <c r="E61" s="697" t="s">
        <v>1112</v>
      </c>
      <c r="F61" s="695" t="s">
        <v>1094</v>
      </c>
      <c r="G61" s="695" t="s">
        <v>1230</v>
      </c>
      <c r="H61" s="695" t="s">
        <v>535</v>
      </c>
      <c r="I61" s="695" t="s">
        <v>1231</v>
      </c>
      <c r="J61" s="695" t="s">
        <v>634</v>
      </c>
      <c r="K61" s="695" t="s">
        <v>1232</v>
      </c>
      <c r="L61" s="698">
        <v>96.72</v>
      </c>
      <c r="M61" s="698">
        <v>96.72</v>
      </c>
      <c r="N61" s="695">
        <v>1</v>
      </c>
      <c r="O61" s="699">
        <v>0.5</v>
      </c>
      <c r="P61" s="698"/>
      <c r="Q61" s="700">
        <v>0</v>
      </c>
      <c r="R61" s="695"/>
      <c r="S61" s="700">
        <v>0</v>
      </c>
      <c r="T61" s="699"/>
      <c r="U61" s="701">
        <v>0</v>
      </c>
    </row>
    <row r="62" spans="1:21" ht="14.4" customHeight="1" x14ac:dyDescent="0.3">
      <c r="A62" s="694">
        <v>25</v>
      </c>
      <c r="B62" s="695" t="s">
        <v>1026</v>
      </c>
      <c r="C62" s="695">
        <v>89301252</v>
      </c>
      <c r="D62" s="696" t="s">
        <v>1401</v>
      </c>
      <c r="E62" s="697" t="s">
        <v>1112</v>
      </c>
      <c r="F62" s="695" t="s">
        <v>1094</v>
      </c>
      <c r="G62" s="695" t="s">
        <v>1195</v>
      </c>
      <c r="H62" s="695" t="s">
        <v>535</v>
      </c>
      <c r="I62" s="695" t="s">
        <v>1233</v>
      </c>
      <c r="J62" s="695" t="s">
        <v>1234</v>
      </c>
      <c r="K62" s="695" t="s">
        <v>639</v>
      </c>
      <c r="L62" s="698">
        <v>0</v>
      </c>
      <c r="M62" s="698">
        <v>0</v>
      </c>
      <c r="N62" s="695">
        <v>3</v>
      </c>
      <c r="O62" s="699">
        <v>0.5</v>
      </c>
      <c r="P62" s="698"/>
      <c r="Q62" s="700"/>
      <c r="R62" s="695"/>
      <c r="S62" s="700">
        <v>0</v>
      </c>
      <c r="T62" s="699"/>
      <c r="U62" s="701">
        <v>0</v>
      </c>
    </row>
    <row r="63" spans="1:21" ht="14.4" customHeight="1" x14ac:dyDescent="0.3">
      <c r="A63" s="694">
        <v>25</v>
      </c>
      <c r="B63" s="695" t="s">
        <v>1026</v>
      </c>
      <c r="C63" s="695">
        <v>89301252</v>
      </c>
      <c r="D63" s="696" t="s">
        <v>1401</v>
      </c>
      <c r="E63" s="697" t="s">
        <v>1113</v>
      </c>
      <c r="F63" s="695" t="s">
        <v>1094</v>
      </c>
      <c r="G63" s="695" t="s">
        <v>1136</v>
      </c>
      <c r="H63" s="695" t="s">
        <v>815</v>
      </c>
      <c r="I63" s="695" t="s">
        <v>991</v>
      </c>
      <c r="J63" s="695" t="s">
        <v>1091</v>
      </c>
      <c r="K63" s="695" t="s">
        <v>1092</v>
      </c>
      <c r="L63" s="698">
        <v>333.31</v>
      </c>
      <c r="M63" s="698">
        <v>3999.7200000000003</v>
      </c>
      <c r="N63" s="695">
        <v>12</v>
      </c>
      <c r="O63" s="699">
        <v>10</v>
      </c>
      <c r="P63" s="698">
        <v>2333.17</v>
      </c>
      <c r="Q63" s="700">
        <v>0.58333333333333326</v>
      </c>
      <c r="R63" s="695">
        <v>7</v>
      </c>
      <c r="S63" s="700">
        <v>0.58333333333333337</v>
      </c>
      <c r="T63" s="699">
        <v>5</v>
      </c>
      <c r="U63" s="701">
        <v>0.5</v>
      </c>
    </row>
    <row r="64" spans="1:21" ht="14.4" customHeight="1" x14ac:dyDescent="0.3">
      <c r="A64" s="694">
        <v>25</v>
      </c>
      <c r="B64" s="695" t="s">
        <v>1026</v>
      </c>
      <c r="C64" s="695">
        <v>89301252</v>
      </c>
      <c r="D64" s="696" t="s">
        <v>1401</v>
      </c>
      <c r="E64" s="697" t="s">
        <v>1113</v>
      </c>
      <c r="F64" s="695" t="s">
        <v>1094</v>
      </c>
      <c r="G64" s="695" t="s">
        <v>1139</v>
      </c>
      <c r="H64" s="695" t="s">
        <v>535</v>
      </c>
      <c r="I64" s="695" t="s">
        <v>1235</v>
      </c>
      <c r="J64" s="695" t="s">
        <v>923</v>
      </c>
      <c r="K64" s="695" t="s">
        <v>924</v>
      </c>
      <c r="L64" s="698">
        <v>154.01</v>
      </c>
      <c r="M64" s="698">
        <v>154.01</v>
      </c>
      <c r="N64" s="695">
        <v>1</v>
      </c>
      <c r="O64" s="699">
        <v>1</v>
      </c>
      <c r="P64" s="698"/>
      <c r="Q64" s="700">
        <v>0</v>
      </c>
      <c r="R64" s="695"/>
      <c r="S64" s="700">
        <v>0</v>
      </c>
      <c r="T64" s="699"/>
      <c r="U64" s="701">
        <v>0</v>
      </c>
    </row>
    <row r="65" spans="1:21" ht="14.4" customHeight="1" x14ac:dyDescent="0.3">
      <c r="A65" s="694">
        <v>25</v>
      </c>
      <c r="B65" s="695" t="s">
        <v>1026</v>
      </c>
      <c r="C65" s="695">
        <v>89301252</v>
      </c>
      <c r="D65" s="696" t="s">
        <v>1401</v>
      </c>
      <c r="E65" s="697" t="s">
        <v>1113</v>
      </c>
      <c r="F65" s="695" t="s">
        <v>1094</v>
      </c>
      <c r="G65" s="695" t="s">
        <v>1140</v>
      </c>
      <c r="H65" s="695" t="s">
        <v>535</v>
      </c>
      <c r="I65" s="695" t="s">
        <v>602</v>
      </c>
      <c r="J65" s="695" t="s">
        <v>603</v>
      </c>
      <c r="K65" s="695" t="s">
        <v>1236</v>
      </c>
      <c r="L65" s="698">
        <v>48.31</v>
      </c>
      <c r="M65" s="698">
        <v>48.31</v>
      </c>
      <c r="N65" s="695">
        <v>1</v>
      </c>
      <c r="O65" s="699">
        <v>1</v>
      </c>
      <c r="P65" s="698"/>
      <c r="Q65" s="700">
        <v>0</v>
      </c>
      <c r="R65" s="695"/>
      <c r="S65" s="700">
        <v>0</v>
      </c>
      <c r="T65" s="699"/>
      <c r="U65" s="701">
        <v>0</v>
      </c>
    </row>
    <row r="66" spans="1:21" ht="14.4" customHeight="1" x14ac:dyDescent="0.3">
      <c r="A66" s="694">
        <v>25</v>
      </c>
      <c r="B66" s="695" t="s">
        <v>1026</v>
      </c>
      <c r="C66" s="695">
        <v>89301252</v>
      </c>
      <c r="D66" s="696" t="s">
        <v>1401</v>
      </c>
      <c r="E66" s="697" t="s">
        <v>1114</v>
      </c>
      <c r="F66" s="695" t="s">
        <v>1094</v>
      </c>
      <c r="G66" s="695" t="s">
        <v>1136</v>
      </c>
      <c r="H66" s="695" t="s">
        <v>815</v>
      </c>
      <c r="I66" s="695" t="s">
        <v>906</v>
      </c>
      <c r="J66" s="695" t="s">
        <v>1071</v>
      </c>
      <c r="K66" s="695" t="s">
        <v>1072</v>
      </c>
      <c r="L66" s="698">
        <v>333.31</v>
      </c>
      <c r="M66" s="698">
        <v>4333.03</v>
      </c>
      <c r="N66" s="695">
        <v>13</v>
      </c>
      <c r="O66" s="699">
        <v>12.5</v>
      </c>
      <c r="P66" s="698">
        <v>1999.86</v>
      </c>
      <c r="Q66" s="700">
        <v>0.46153846153846156</v>
      </c>
      <c r="R66" s="695">
        <v>6</v>
      </c>
      <c r="S66" s="700">
        <v>0.46153846153846156</v>
      </c>
      <c r="T66" s="699">
        <v>6</v>
      </c>
      <c r="U66" s="701">
        <v>0.48</v>
      </c>
    </row>
    <row r="67" spans="1:21" ht="14.4" customHeight="1" x14ac:dyDescent="0.3">
      <c r="A67" s="694">
        <v>25</v>
      </c>
      <c r="B67" s="695" t="s">
        <v>1026</v>
      </c>
      <c r="C67" s="695">
        <v>89301252</v>
      </c>
      <c r="D67" s="696" t="s">
        <v>1401</v>
      </c>
      <c r="E67" s="697" t="s">
        <v>1114</v>
      </c>
      <c r="F67" s="695" t="s">
        <v>1094</v>
      </c>
      <c r="G67" s="695" t="s">
        <v>1237</v>
      </c>
      <c r="H67" s="695" t="s">
        <v>535</v>
      </c>
      <c r="I67" s="695" t="s">
        <v>1238</v>
      </c>
      <c r="J67" s="695" t="s">
        <v>1239</v>
      </c>
      <c r="K67" s="695" t="s">
        <v>1240</v>
      </c>
      <c r="L67" s="698">
        <v>0</v>
      </c>
      <c r="M67" s="698">
        <v>0</v>
      </c>
      <c r="N67" s="695">
        <v>1</v>
      </c>
      <c r="O67" s="699">
        <v>0.5</v>
      </c>
      <c r="P67" s="698"/>
      <c r="Q67" s="700"/>
      <c r="R67" s="695"/>
      <c r="S67" s="700">
        <v>0</v>
      </c>
      <c r="T67" s="699"/>
      <c r="U67" s="701">
        <v>0</v>
      </c>
    </row>
    <row r="68" spans="1:21" ht="14.4" customHeight="1" x14ac:dyDescent="0.3">
      <c r="A68" s="694">
        <v>25</v>
      </c>
      <c r="B68" s="695" t="s">
        <v>1026</v>
      </c>
      <c r="C68" s="695">
        <v>89301252</v>
      </c>
      <c r="D68" s="696" t="s">
        <v>1401</v>
      </c>
      <c r="E68" s="697" t="s">
        <v>1114</v>
      </c>
      <c r="F68" s="695" t="s">
        <v>1094</v>
      </c>
      <c r="G68" s="695" t="s">
        <v>1149</v>
      </c>
      <c r="H68" s="695" t="s">
        <v>815</v>
      </c>
      <c r="I68" s="695" t="s">
        <v>914</v>
      </c>
      <c r="J68" s="695" t="s">
        <v>915</v>
      </c>
      <c r="K68" s="695" t="s">
        <v>1076</v>
      </c>
      <c r="L68" s="698">
        <v>184.22</v>
      </c>
      <c r="M68" s="698">
        <v>552.66</v>
      </c>
      <c r="N68" s="695">
        <v>3</v>
      </c>
      <c r="O68" s="699">
        <v>2.5</v>
      </c>
      <c r="P68" s="698">
        <v>184.22</v>
      </c>
      <c r="Q68" s="700">
        <v>0.33333333333333337</v>
      </c>
      <c r="R68" s="695">
        <v>1</v>
      </c>
      <c r="S68" s="700">
        <v>0.33333333333333331</v>
      </c>
      <c r="T68" s="699">
        <v>0.5</v>
      </c>
      <c r="U68" s="701">
        <v>0.2</v>
      </c>
    </row>
    <row r="69" spans="1:21" ht="14.4" customHeight="1" x14ac:dyDescent="0.3">
      <c r="A69" s="694">
        <v>25</v>
      </c>
      <c r="B69" s="695" t="s">
        <v>1026</v>
      </c>
      <c r="C69" s="695">
        <v>89301252</v>
      </c>
      <c r="D69" s="696" t="s">
        <v>1401</v>
      </c>
      <c r="E69" s="697" t="s">
        <v>1114</v>
      </c>
      <c r="F69" s="695" t="s">
        <v>1094</v>
      </c>
      <c r="G69" s="695" t="s">
        <v>1241</v>
      </c>
      <c r="H69" s="695" t="s">
        <v>535</v>
      </c>
      <c r="I69" s="695" t="s">
        <v>1242</v>
      </c>
      <c r="J69" s="695" t="s">
        <v>1243</v>
      </c>
      <c r="K69" s="695" t="s">
        <v>1244</v>
      </c>
      <c r="L69" s="698">
        <v>75.8</v>
      </c>
      <c r="M69" s="698">
        <v>75.8</v>
      </c>
      <c r="N69" s="695">
        <v>1</v>
      </c>
      <c r="O69" s="699">
        <v>1</v>
      </c>
      <c r="P69" s="698">
        <v>75.8</v>
      </c>
      <c r="Q69" s="700">
        <v>1</v>
      </c>
      <c r="R69" s="695">
        <v>1</v>
      </c>
      <c r="S69" s="700">
        <v>1</v>
      </c>
      <c r="T69" s="699">
        <v>1</v>
      </c>
      <c r="U69" s="701">
        <v>1</v>
      </c>
    </row>
    <row r="70" spans="1:21" ht="14.4" customHeight="1" x14ac:dyDescent="0.3">
      <c r="A70" s="694">
        <v>25</v>
      </c>
      <c r="B70" s="695" t="s">
        <v>1026</v>
      </c>
      <c r="C70" s="695">
        <v>89301252</v>
      </c>
      <c r="D70" s="696" t="s">
        <v>1401</v>
      </c>
      <c r="E70" s="697" t="s">
        <v>1114</v>
      </c>
      <c r="F70" s="695" t="s">
        <v>1094</v>
      </c>
      <c r="G70" s="695" t="s">
        <v>1245</v>
      </c>
      <c r="H70" s="695" t="s">
        <v>535</v>
      </c>
      <c r="I70" s="695" t="s">
        <v>1246</v>
      </c>
      <c r="J70" s="695" t="s">
        <v>1247</v>
      </c>
      <c r="K70" s="695" t="s">
        <v>1248</v>
      </c>
      <c r="L70" s="698">
        <v>0</v>
      </c>
      <c r="M70" s="698">
        <v>0</v>
      </c>
      <c r="N70" s="695">
        <v>3</v>
      </c>
      <c r="O70" s="699">
        <v>2</v>
      </c>
      <c r="P70" s="698">
        <v>0</v>
      </c>
      <c r="Q70" s="700"/>
      <c r="R70" s="695">
        <v>2</v>
      </c>
      <c r="S70" s="700">
        <v>0.66666666666666663</v>
      </c>
      <c r="T70" s="699">
        <v>1.5</v>
      </c>
      <c r="U70" s="701">
        <v>0.75</v>
      </c>
    </row>
    <row r="71" spans="1:21" ht="14.4" customHeight="1" x14ac:dyDescent="0.3">
      <c r="A71" s="694">
        <v>25</v>
      </c>
      <c r="B71" s="695" t="s">
        <v>1026</v>
      </c>
      <c r="C71" s="695">
        <v>89301252</v>
      </c>
      <c r="D71" s="696" t="s">
        <v>1401</v>
      </c>
      <c r="E71" s="697" t="s">
        <v>1114</v>
      </c>
      <c r="F71" s="695" t="s">
        <v>1094</v>
      </c>
      <c r="G71" s="695" t="s">
        <v>1139</v>
      </c>
      <c r="H71" s="695" t="s">
        <v>815</v>
      </c>
      <c r="I71" s="695" t="s">
        <v>922</v>
      </c>
      <c r="J71" s="695" t="s">
        <v>923</v>
      </c>
      <c r="K71" s="695" t="s">
        <v>924</v>
      </c>
      <c r="L71" s="698">
        <v>154.01</v>
      </c>
      <c r="M71" s="698">
        <v>1386.09</v>
      </c>
      <c r="N71" s="695">
        <v>9</v>
      </c>
      <c r="O71" s="699">
        <v>7</v>
      </c>
      <c r="P71" s="698">
        <v>924.06</v>
      </c>
      <c r="Q71" s="700">
        <v>0.66666666666666663</v>
      </c>
      <c r="R71" s="695">
        <v>6</v>
      </c>
      <c r="S71" s="700">
        <v>0.66666666666666663</v>
      </c>
      <c r="T71" s="699">
        <v>4</v>
      </c>
      <c r="U71" s="701">
        <v>0.5714285714285714</v>
      </c>
    </row>
    <row r="72" spans="1:21" ht="14.4" customHeight="1" x14ac:dyDescent="0.3">
      <c r="A72" s="694">
        <v>25</v>
      </c>
      <c r="B72" s="695" t="s">
        <v>1026</v>
      </c>
      <c r="C72" s="695">
        <v>89301252</v>
      </c>
      <c r="D72" s="696" t="s">
        <v>1401</v>
      </c>
      <c r="E72" s="697" t="s">
        <v>1114</v>
      </c>
      <c r="F72" s="695" t="s">
        <v>1094</v>
      </c>
      <c r="G72" s="695" t="s">
        <v>1249</v>
      </c>
      <c r="H72" s="695" t="s">
        <v>535</v>
      </c>
      <c r="I72" s="695" t="s">
        <v>975</v>
      </c>
      <c r="J72" s="695" t="s">
        <v>976</v>
      </c>
      <c r="K72" s="695" t="s">
        <v>977</v>
      </c>
      <c r="L72" s="698">
        <v>120.37</v>
      </c>
      <c r="M72" s="698">
        <v>240.74</v>
      </c>
      <c r="N72" s="695">
        <v>2</v>
      </c>
      <c r="O72" s="699">
        <v>2</v>
      </c>
      <c r="P72" s="698">
        <v>240.74</v>
      </c>
      <c r="Q72" s="700">
        <v>1</v>
      </c>
      <c r="R72" s="695">
        <v>2</v>
      </c>
      <c r="S72" s="700">
        <v>1</v>
      </c>
      <c r="T72" s="699">
        <v>2</v>
      </c>
      <c r="U72" s="701">
        <v>1</v>
      </c>
    </row>
    <row r="73" spans="1:21" ht="14.4" customHeight="1" x14ac:dyDescent="0.3">
      <c r="A73" s="694">
        <v>25</v>
      </c>
      <c r="B73" s="695" t="s">
        <v>1026</v>
      </c>
      <c r="C73" s="695">
        <v>89301252</v>
      </c>
      <c r="D73" s="696" t="s">
        <v>1401</v>
      </c>
      <c r="E73" s="697" t="s">
        <v>1114</v>
      </c>
      <c r="F73" s="695" t="s">
        <v>1094</v>
      </c>
      <c r="G73" s="695" t="s">
        <v>1140</v>
      </c>
      <c r="H73" s="695" t="s">
        <v>815</v>
      </c>
      <c r="I73" s="695" t="s">
        <v>821</v>
      </c>
      <c r="J73" s="695" t="s">
        <v>603</v>
      </c>
      <c r="K73" s="695" t="s">
        <v>1084</v>
      </c>
      <c r="L73" s="698">
        <v>96.63</v>
      </c>
      <c r="M73" s="698">
        <v>96.63</v>
      </c>
      <c r="N73" s="695">
        <v>1</v>
      </c>
      <c r="O73" s="699">
        <v>0.5</v>
      </c>
      <c r="P73" s="698"/>
      <c r="Q73" s="700">
        <v>0</v>
      </c>
      <c r="R73" s="695"/>
      <c r="S73" s="700">
        <v>0</v>
      </c>
      <c r="T73" s="699"/>
      <c r="U73" s="701">
        <v>0</v>
      </c>
    </row>
    <row r="74" spans="1:21" ht="14.4" customHeight="1" x14ac:dyDescent="0.3">
      <c r="A74" s="694">
        <v>25</v>
      </c>
      <c r="B74" s="695" t="s">
        <v>1026</v>
      </c>
      <c r="C74" s="695">
        <v>89301252</v>
      </c>
      <c r="D74" s="696" t="s">
        <v>1401</v>
      </c>
      <c r="E74" s="697" t="s">
        <v>1116</v>
      </c>
      <c r="F74" s="695" t="s">
        <v>1094</v>
      </c>
      <c r="G74" s="695" t="s">
        <v>1136</v>
      </c>
      <c r="H74" s="695" t="s">
        <v>815</v>
      </c>
      <c r="I74" s="695" t="s">
        <v>906</v>
      </c>
      <c r="J74" s="695" t="s">
        <v>1071</v>
      </c>
      <c r="K74" s="695" t="s">
        <v>1072</v>
      </c>
      <c r="L74" s="698">
        <v>333.31</v>
      </c>
      <c r="M74" s="698">
        <v>12665.780000000002</v>
      </c>
      <c r="N74" s="695">
        <v>38</v>
      </c>
      <c r="O74" s="699">
        <v>37.5</v>
      </c>
      <c r="P74" s="698">
        <v>8666.0600000000031</v>
      </c>
      <c r="Q74" s="700">
        <v>0.6842105263157896</v>
      </c>
      <c r="R74" s="695">
        <v>26</v>
      </c>
      <c r="S74" s="700">
        <v>0.68421052631578949</v>
      </c>
      <c r="T74" s="699">
        <v>26</v>
      </c>
      <c r="U74" s="701">
        <v>0.69333333333333336</v>
      </c>
    </row>
    <row r="75" spans="1:21" ht="14.4" customHeight="1" x14ac:dyDescent="0.3">
      <c r="A75" s="694">
        <v>25</v>
      </c>
      <c r="B75" s="695" t="s">
        <v>1026</v>
      </c>
      <c r="C75" s="695">
        <v>89301252</v>
      </c>
      <c r="D75" s="696" t="s">
        <v>1401</v>
      </c>
      <c r="E75" s="697" t="s">
        <v>1116</v>
      </c>
      <c r="F75" s="695" t="s">
        <v>1094</v>
      </c>
      <c r="G75" s="695" t="s">
        <v>1136</v>
      </c>
      <c r="H75" s="695" t="s">
        <v>535</v>
      </c>
      <c r="I75" s="695" t="s">
        <v>1250</v>
      </c>
      <c r="J75" s="695" t="s">
        <v>1071</v>
      </c>
      <c r="K75" s="695" t="s">
        <v>1072</v>
      </c>
      <c r="L75" s="698">
        <v>333.31</v>
      </c>
      <c r="M75" s="698">
        <v>3999.7200000000003</v>
      </c>
      <c r="N75" s="695">
        <v>12</v>
      </c>
      <c r="O75" s="699">
        <v>11.5</v>
      </c>
      <c r="P75" s="698">
        <v>2666.48</v>
      </c>
      <c r="Q75" s="700">
        <v>0.66666666666666663</v>
      </c>
      <c r="R75" s="695">
        <v>8</v>
      </c>
      <c r="S75" s="700">
        <v>0.66666666666666663</v>
      </c>
      <c r="T75" s="699">
        <v>8</v>
      </c>
      <c r="U75" s="701">
        <v>0.69565217391304346</v>
      </c>
    </row>
    <row r="76" spans="1:21" ht="14.4" customHeight="1" x14ac:dyDescent="0.3">
      <c r="A76" s="694">
        <v>25</v>
      </c>
      <c r="B76" s="695" t="s">
        <v>1026</v>
      </c>
      <c r="C76" s="695">
        <v>89301252</v>
      </c>
      <c r="D76" s="696" t="s">
        <v>1401</v>
      </c>
      <c r="E76" s="697" t="s">
        <v>1116</v>
      </c>
      <c r="F76" s="695" t="s">
        <v>1094</v>
      </c>
      <c r="G76" s="695" t="s">
        <v>1143</v>
      </c>
      <c r="H76" s="695" t="s">
        <v>535</v>
      </c>
      <c r="I76" s="695" t="s">
        <v>1144</v>
      </c>
      <c r="J76" s="695" t="s">
        <v>1145</v>
      </c>
      <c r="K76" s="695" t="s">
        <v>1146</v>
      </c>
      <c r="L76" s="698">
        <v>0</v>
      </c>
      <c r="M76" s="698">
        <v>0</v>
      </c>
      <c r="N76" s="695">
        <v>2</v>
      </c>
      <c r="O76" s="699">
        <v>2</v>
      </c>
      <c r="P76" s="698"/>
      <c r="Q76" s="700"/>
      <c r="R76" s="695"/>
      <c r="S76" s="700">
        <v>0</v>
      </c>
      <c r="T76" s="699"/>
      <c r="U76" s="701">
        <v>0</v>
      </c>
    </row>
    <row r="77" spans="1:21" ht="14.4" customHeight="1" x14ac:dyDescent="0.3">
      <c r="A77" s="694">
        <v>25</v>
      </c>
      <c r="B77" s="695" t="s">
        <v>1026</v>
      </c>
      <c r="C77" s="695">
        <v>89301252</v>
      </c>
      <c r="D77" s="696" t="s">
        <v>1401</v>
      </c>
      <c r="E77" s="697" t="s">
        <v>1116</v>
      </c>
      <c r="F77" s="695" t="s">
        <v>1094</v>
      </c>
      <c r="G77" s="695" t="s">
        <v>1168</v>
      </c>
      <c r="H77" s="695" t="s">
        <v>535</v>
      </c>
      <c r="I77" s="695" t="s">
        <v>1169</v>
      </c>
      <c r="J77" s="695" t="s">
        <v>1170</v>
      </c>
      <c r="K77" s="695" t="s">
        <v>1171</v>
      </c>
      <c r="L77" s="698">
        <v>71.2</v>
      </c>
      <c r="M77" s="698">
        <v>142.4</v>
      </c>
      <c r="N77" s="695">
        <v>2</v>
      </c>
      <c r="O77" s="699">
        <v>1</v>
      </c>
      <c r="P77" s="698"/>
      <c r="Q77" s="700">
        <v>0</v>
      </c>
      <c r="R77" s="695"/>
      <c r="S77" s="700">
        <v>0</v>
      </c>
      <c r="T77" s="699"/>
      <c r="U77" s="701">
        <v>0</v>
      </c>
    </row>
    <row r="78" spans="1:21" ht="14.4" customHeight="1" x14ac:dyDescent="0.3">
      <c r="A78" s="694">
        <v>25</v>
      </c>
      <c r="B78" s="695" t="s">
        <v>1026</v>
      </c>
      <c r="C78" s="695">
        <v>89301252</v>
      </c>
      <c r="D78" s="696" t="s">
        <v>1401</v>
      </c>
      <c r="E78" s="697" t="s">
        <v>1116</v>
      </c>
      <c r="F78" s="695" t="s">
        <v>1094</v>
      </c>
      <c r="G78" s="695" t="s">
        <v>1172</v>
      </c>
      <c r="H78" s="695" t="s">
        <v>535</v>
      </c>
      <c r="I78" s="695" t="s">
        <v>1251</v>
      </c>
      <c r="J78" s="695" t="s">
        <v>1252</v>
      </c>
      <c r="K78" s="695" t="s">
        <v>1253</v>
      </c>
      <c r="L78" s="698">
        <v>38.549999999999997</v>
      </c>
      <c r="M78" s="698">
        <v>38.549999999999997</v>
      </c>
      <c r="N78" s="695">
        <v>1</v>
      </c>
      <c r="O78" s="699">
        <v>1</v>
      </c>
      <c r="P78" s="698">
        <v>38.549999999999997</v>
      </c>
      <c r="Q78" s="700">
        <v>1</v>
      </c>
      <c r="R78" s="695">
        <v>1</v>
      </c>
      <c r="S78" s="700">
        <v>1</v>
      </c>
      <c r="T78" s="699">
        <v>1</v>
      </c>
      <c r="U78" s="701">
        <v>1</v>
      </c>
    </row>
    <row r="79" spans="1:21" ht="14.4" customHeight="1" x14ac:dyDescent="0.3">
      <c r="A79" s="694">
        <v>25</v>
      </c>
      <c r="B79" s="695" t="s">
        <v>1026</v>
      </c>
      <c r="C79" s="695">
        <v>89301252</v>
      </c>
      <c r="D79" s="696" t="s">
        <v>1401</v>
      </c>
      <c r="E79" s="697" t="s">
        <v>1116</v>
      </c>
      <c r="F79" s="695" t="s">
        <v>1094</v>
      </c>
      <c r="G79" s="695" t="s">
        <v>1139</v>
      </c>
      <c r="H79" s="695" t="s">
        <v>815</v>
      </c>
      <c r="I79" s="695" t="s">
        <v>922</v>
      </c>
      <c r="J79" s="695" t="s">
        <v>923</v>
      </c>
      <c r="K79" s="695" t="s">
        <v>924</v>
      </c>
      <c r="L79" s="698">
        <v>154.01</v>
      </c>
      <c r="M79" s="698">
        <v>2002.1299999999999</v>
      </c>
      <c r="N79" s="695">
        <v>13</v>
      </c>
      <c r="O79" s="699">
        <v>12</v>
      </c>
      <c r="P79" s="698">
        <v>1386.09</v>
      </c>
      <c r="Q79" s="700">
        <v>0.69230769230769229</v>
      </c>
      <c r="R79" s="695">
        <v>9</v>
      </c>
      <c r="S79" s="700">
        <v>0.69230769230769229</v>
      </c>
      <c r="T79" s="699">
        <v>8</v>
      </c>
      <c r="U79" s="701">
        <v>0.66666666666666663</v>
      </c>
    </row>
    <row r="80" spans="1:21" ht="14.4" customHeight="1" x14ac:dyDescent="0.3">
      <c r="A80" s="694">
        <v>25</v>
      </c>
      <c r="B80" s="695" t="s">
        <v>1026</v>
      </c>
      <c r="C80" s="695">
        <v>89301252</v>
      </c>
      <c r="D80" s="696" t="s">
        <v>1401</v>
      </c>
      <c r="E80" s="697" t="s">
        <v>1116</v>
      </c>
      <c r="F80" s="695" t="s">
        <v>1094</v>
      </c>
      <c r="G80" s="695" t="s">
        <v>1139</v>
      </c>
      <c r="H80" s="695" t="s">
        <v>815</v>
      </c>
      <c r="I80" s="695" t="s">
        <v>1157</v>
      </c>
      <c r="J80" s="695" t="s">
        <v>1158</v>
      </c>
      <c r="K80" s="695" t="s">
        <v>1159</v>
      </c>
      <c r="L80" s="698">
        <v>77.010000000000005</v>
      </c>
      <c r="M80" s="698">
        <v>385.05000000000007</v>
      </c>
      <c r="N80" s="695">
        <v>5</v>
      </c>
      <c r="O80" s="699">
        <v>2</v>
      </c>
      <c r="P80" s="698">
        <v>231.03000000000003</v>
      </c>
      <c r="Q80" s="700">
        <v>0.6</v>
      </c>
      <c r="R80" s="695">
        <v>3</v>
      </c>
      <c r="S80" s="700">
        <v>0.6</v>
      </c>
      <c r="T80" s="699">
        <v>1</v>
      </c>
      <c r="U80" s="701">
        <v>0.5</v>
      </c>
    </row>
    <row r="81" spans="1:21" ht="14.4" customHeight="1" x14ac:dyDescent="0.3">
      <c r="A81" s="694">
        <v>25</v>
      </c>
      <c r="B81" s="695" t="s">
        <v>1026</v>
      </c>
      <c r="C81" s="695">
        <v>89301252</v>
      </c>
      <c r="D81" s="696" t="s">
        <v>1401</v>
      </c>
      <c r="E81" s="697" t="s">
        <v>1116</v>
      </c>
      <c r="F81" s="695" t="s">
        <v>1094</v>
      </c>
      <c r="G81" s="695" t="s">
        <v>1140</v>
      </c>
      <c r="H81" s="695" t="s">
        <v>815</v>
      </c>
      <c r="I81" s="695" t="s">
        <v>1141</v>
      </c>
      <c r="J81" s="695" t="s">
        <v>603</v>
      </c>
      <c r="K81" s="695" t="s">
        <v>1142</v>
      </c>
      <c r="L81" s="698">
        <v>48.31</v>
      </c>
      <c r="M81" s="698">
        <v>193.24</v>
      </c>
      <c r="N81" s="695">
        <v>4</v>
      </c>
      <c r="O81" s="699">
        <v>3</v>
      </c>
      <c r="P81" s="698">
        <v>48.31</v>
      </c>
      <c r="Q81" s="700">
        <v>0.25</v>
      </c>
      <c r="R81" s="695">
        <v>1</v>
      </c>
      <c r="S81" s="700">
        <v>0.25</v>
      </c>
      <c r="T81" s="699">
        <v>1</v>
      </c>
      <c r="U81" s="701">
        <v>0.33333333333333331</v>
      </c>
    </row>
    <row r="82" spans="1:21" ht="14.4" customHeight="1" x14ac:dyDescent="0.3">
      <c r="A82" s="694">
        <v>25</v>
      </c>
      <c r="B82" s="695" t="s">
        <v>1026</v>
      </c>
      <c r="C82" s="695">
        <v>89301252</v>
      </c>
      <c r="D82" s="696" t="s">
        <v>1401</v>
      </c>
      <c r="E82" s="697" t="s">
        <v>1116</v>
      </c>
      <c r="F82" s="695" t="s">
        <v>1094</v>
      </c>
      <c r="G82" s="695" t="s">
        <v>1140</v>
      </c>
      <c r="H82" s="695" t="s">
        <v>535</v>
      </c>
      <c r="I82" s="695" t="s">
        <v>778</v>
      </c>
      <c r="J82" s="695" t="s">
        <v>603</v>
      </c>
      <c r="K82" s="695" t="s">
        <v>1160</v>
      </c>
      <c r="L82" s="698">
        <v>96.63</v>
      </c>
      <c r="M82" s="698">
        <v>96.63</v>
      </c>
      <c r="N82" s="695">
        <v>1</v>
      </c>
      <c r="O82" s="699">
        <v>1</v>
      </c>
      <c r="P82" s="698"/>
      <c r="Q82" s="700">
        <v>0</v>
      </c>
      <c r="R82" s="695"/>
      <c r="S82" s="700">
        <v>0</v>
      </c>
      <c r="T82" s="699"/>
      <c r="U82" s="701">
        <v>0</v>
      </c>
    </row>
    <row r="83" spans="1:21" ht="14.4" customHeight="1" x14ac:dyDescent="0.3">
      <c r="A83" s="694">
        <v>25</v>
      </c>
      <c r="B83" s="695" t="s">
        <v>1026</v>
      </c>
      <c r="C83" s="695">
        <v>89301252</v>
      </c>
      <c r="D83" s="696" t="s">
        <v>1401</v>
      </c>
      <c r="E83" s="697" t="s">
        <v>1116</v>
      </c>
      <c r="F83" s="695" t="s">
        <v>1094</v>
      </c>
      <c r="G83" s="695" t="s">
        <v>1254</v>
      </c>
      <c r="H83" s="695" t="s">
        <v>535</v>
      </c>
      <c r="I83" s="695" t="s">
        <v>1255</v>
      </c>
      <c r="J83" s="695" t="s">
        <v>1256</v>
      </c>
      <c r="K83" s="695" t="s">
        <v>1257</v>
      </c>
      <c r="L83" s="698">
        <v>22.88</v>
      </c>
      <c r="M83" s="698">
        <v>22.88</v>
      </c>
      <c r="N83" s="695">
        <v>1</v>
      </c>
      <c r="O83" s="699">
        <v>1</v>
      </c>
      <c r="P83" s="698">
        <v>22.88</v>
      </c>
      <c r="Q83" s="700">
        <v>1</v>
      </c>
      <c r="R83" s="695">
        <v>1</v>
      </c>
      <c r="S83" s="700">
        <v>1</v>
      </c>
      <c r="T83" s="699">
        <v>1</v>
      </c>
      <c r="U83" s="701">
        <v>1</v>
      </c>
    </row>
    <row r="84" spans="1:21" ht="14.4" customHeight="1" x14ac:dyDescent="0.3">
      <c r="A84" s="694">
        <v>25</v>
      </c>
      <c r="B84" s="695" t="s">
        <v>1026</v>
      </c>
      <c r="C84" s="695">
        <v>89301252</v>
      </c>
      <c r="D84" s="696" t="s">
        <v>1401</v>
      </c>
      <c r="E84" s="697" t="s">
        <v>1116</v>
      </c>
      <c r="F84" s="695" t="s">
        <v>1095</v>
      </c>
      <c r="G84" s="695" t="s">
        <v>1198</v>
      </c>
      <c r="H84" s="695" t="s">
        <v>535</v>
      </c>
      <c r="I84" s="695" t="s">
        <v>1258</v>
      </c>
      <c r="J84" s="695" t="s">
        <v>1200</v>
      </c>
      <c r="K84" s="695"/>
      <c r="L84" s="698">
        <v>0</v>
      </c>
      <c r="M84" s="698">
        <v>0</v>
      </c>
      <c r="N84" s="695">
        <v>1</v>
      </c>
      <c r="O84" s="699">
        <v>1</v>
      </c>
      <c r="P84" s="698">
        <v>0</v>
      </c>
      <c r="Q84" s="700"/>
      <c r="R84" s="695">
        <v>1</v>
      </c>
      <c r="S84" s="700">
        <v>1</v>
      </c>
      <c r="T84" s="699">
        <v>1</v>
      </c>
      <c r="U84" s="701">
        <v>1</v>
      </c>
    </row>
    <row r="85" spans="1:21" ht="14.4" customHeight="1" x14ac:dyDescent="0.3">
      <c r="A85" s="694">
        <v>25</v>
      </c>
      <c r="B85" s="695" t="s">
        <v>1026</v>
      </c>
      <c r="C85" s="695">
        <v>89301252</v>
      </c>
      <c r="D85" s="696" t="s">
        <v>1401</v>
      </c>
      <c r="E85" s="697" t="s">
        <v>1117</v>
      </c>
      <c r="F85" s="695" t="s">
        <v>1094</v>
      </c>
      <c r="G85" s="695" t="s">
        <v>1136</v>
      </c>
      <c r="H85" s="695" t="s">
        <v>815</v>
      </c>
      <c r="I85" s="695" t="s">
        <v>906</v>
      </c>
      <c r="J85" s="695" t="s">
        <v>1071</v>
      </c>
      <c r="K85" s="695" t="s">
        <v>1072</v>
      </c>
      <c r="L85" s="698">
        <v>333.31</v>
      </c>
      <c r="M85" s="698">
        <v>7666.130000000001</v>
      </c>
      <c r="N85" s="695">
        <v>23</v>
      </c>
      <c r="O85" s="699">
        <v>22.5</v>
      </c>
      <c r="P85" s="698">
        <v>2333.17</v>
      </c>
      <c r="Q85" s="700">
        <v>0.30434782608695649</v>
      </c>
      <c r="R85" s="695">
        <v>7</v>
      </c>
      <c r="S85" s="700">
        <v>0.30434782608695654</v>
      </c>
      <c r="T85" s="699">
        <v>7</v>
      </c>
      <c r="U85" s="701">
        <v>0.31111111111111112</v>
      </c>
    </row>
    <row r="86" spans="1:21" ht="14.4" customHeight="1" x14ac:dyDescent="0.3">
      <c r="A86" s="694">
        <v>25</v>
      </c>
      <c r="B86" s="695" t="s">
        <v>1026</v>
      </c>
      <c r="C86" s="695">
        <v>89301252</v>
      </c>
      <c r="D86" s="696" t="s">
        <v>1401</v>
      </c>
      <c r="E86" s="697" t="s">
        <v>1117</v>
      </c>
      <c r="F86" s="695" t="s">
        <v>1094</v>
      </c>
      <c r="G86" s="695" t="s">
        <v>1136</v>
      </c>
      <c r="H86" s="695" t="s">
        <v>815</v>
      </c>
      <c r="I86" s="695" t="s">
        <v>991</v>
      </c>
      <c r="J86" s="695" t="s">
        <v>1091</v>
      </c>
      <c r="K86" s="695" t="s">
        <v>1092</v>
      </c>
      <c r="L86" s="698">
        <v>333.31</v>
      </c>
      <c r="M86" s="698">
        <v>666.62</v>
      </c>
      <c r="N86" s="695">
        <v>2</v>
      </c>
      <c r="O86" s="699">
        <v>2</v>
      </c>
      <c r="P86" s="698">
        <v>333.31</v>
      </c>
      <c r="Q86" s="700">
        <v>0.5</v>
      </c>
      <c r="R86" s="695">
        <v>1</v>
      </c>
      <c r="S86" s="700">
        <v>0.5</v>
      </c>
      <c r="T86" s="699">
        <v>1</v>
      </c>
      <c r="U86" s="701">
        <v>0.5</v>
      </c>
    </row>
    <row r="87" spans="1:21" ht="14.4" customHeight="1" x14ac:dyDescent="0.3">
      <c r="A87" s="694">
        <v>25</v>
      </c>
      <c r="B87" s="695" t="s">
        <v>1026</v>
      </c>
      <c r="C87" s="695">
        <v>89301252</v>
      </c>
      <c r="D87" s="696" t="s">
        <v>1401</v>
      </c>
      <c r="E87" s="697" t="s">
        <v>1117</v>
      </c>
      <c r="F87" s="695" t="s">
        <v>1094</v>
      </c>
      <c r="G87" s="695" t="s">
        <v>1149</v>
      </c>
      <c r="H87" s="695" t="s">
        <v>815</v>
      </c>
      <c r="I87" s="695" t="s">
        <v>914</v>
      </c>
      <c r="J87" s="695" t="s">
        <v>915</v>
      </c>
      <c r="K87" s="695" t="s">
        <v>1076</v>
      </c>
      <c r="L87" s="698">
        <v>184.22</v>
      </c>
      <c r="M87" s="698">
        <v>184.22</v>
      </c>
      <c r="N87" s="695">
        <v>1</v>
      </c>
      <c r="O87" s="699">
        <v>1</v>
      </c>
      <c r="P87" s="698">
        <v>184.22</v>
      </c>
      <c r="Q87" s="700">
        <v>1</v>
      </c>
      <c r="R87" s="695">
        <v>1</v>
      </c>
      <c r="S87" s="700">
        <v>1</v>
      </c>
      <c r="T87" s="699">
        <v>1</v>
      </c>
      <c r="U87" s="701">
        <v>1</v>
      </c>
    </row>
    <row r="88" spans="1:21" ht="14.4" customHeight="1" x14ac:dyDescent="0.3">
      <c r="A88" s="694">
        <v>25</v>
      </c>
      <c r="B88" s="695" t="s">
        <v>1026</v>
      </c>
      <c r="C88" s="695">
        <v>89301252</v>
      </c>
      <c r="D88" s="696" t="s">
        <v>1401</v>
      </c>
      <c r="E88" s="697" t="s">
        <v>1117</v>
      </c>
      <c r="F88" s="695" t="s">
        <v>1094</v>
      </c>
      <c r="G88" s="695" t="s">
        <v>1139</v>
      </c>
      <c r="H88" s="695" t="s">
        <v>815</v>
      </c>
      <c r="I88" s="695" t="s">
        <v>922</v>
      </c>
      <c r="J88" s="695" t="s">
        <v>923</v>
      </c>
      <c r="K88" s="695" t="s">
        <v>924</v>
      </c>
      <c r="L88" s="698">
        <v>154.01</v>
      </c>
      <c r="M88" s="698">
        <v>1694.11</v>
      </c>
      <c r="N88" s="695">
        <v>11</v>
      </c>
      <c r="O88" s="699">
        <v>7.5</v>
      </c>
      <c r="P88" s="698">
        <v>770.05</v>
      </c>
      <c r="Q88" s="700">
        <v>0.45454545454545453</v>
      </c>
      <c r="R88" s="695">
        <v>5</v>
      </c>
      <c r="S88" s="700">
        <v>0.45454545454545453</v>
      </c>
      <c r="T88" s="699">
        <v>3.5</v>
      </c>
      <c r="U88" s="701">
        <v>0.46666666666666667</v>
      </c>
    </row>
    <row r="89" spans="1:21" ht="14.4" customHeight="1" x14ac:dyDescent="0.3">
      <c r="A89" s="694">
        <v>25</v>
      </c>
      <c r="B89" s="695" t="s">
        <v>1026</v>
      </c>
      <c r="C89" s="695">
        <v>89301252</v>
      </c>
      <c r="D89" s="696" t="s">
        <v>1401</v>
      </c>
      <c r="E89" s="697" t="s">
        <v>1117</v>
      </c>
      <c r="F89" s="695" t="s">
        <v>1094</v>
      </c>
      <c r="G89" s="695" t="s">
        <v>1139</v>
      </c>
      <c r="H89" s="695" t="s">
        <v>815</v>
      </c>
      <c r="I89" s="695" t="s">
        <v>1157</v>
      </c>
      <c r="J89" s="695" t="s">
        <v>1158</v>
      </c>
      <c r="K89" s="695" t="s">
        <v>1159</v>
      </c>
      <c r="L89" s="698">
        <v>77.010000000000005</v>
      </c>
      <c r="M89" s="698">
        <v>154.02000000000001</v>
      </c>
      <c r="N89" s="695">
        <v>2</v>
      </c>
      <c r="O89" s="699">
        <v>1</v>
      </c>
      <c r="P89" s="698">
        <v>154.02000000000001</v>
      </c>
      <c r="Q89" s="700">
        <v>1</v>
      </c>
      <c r="R89" s="695">
        <v>2</v>
      </c>
      <c r="S89" s="700">
        <v>1</v>
      </c>
      <c r="T89" s="699">
        <v>1</v>
      </c>
      <c r="U89" s="701">
        <v>1</v>
      </c>
    </row>
    <row r="90" spans="1:21" ht="14.4" customHeight="1" x14ac:dyDescent="0.3">
      <c r="A90" s="694">
        <v>25</v>
      </c>
      <c r="B90" s="695" t="s">
        <v>1026</v>
      </c>
      <c r="C90" s="695">
        <v>89301252</v>
      </c>
      <c r="D90" s="696" t="s">
        <v>1401</v>
      </c>
      <c r="E90" s="697" t="s">
        <v>1117</v>
      </c>
      <c r="F90" s="695" t="s">
        <v>1094</v>
      </c>
      <c r="G90" s="695" t="s">
        <v>1140</v>
      </c>
      <c r="H90" s="695" t="s">
        <v>815</v>
      </c>
      <c r="I90" s="695" t="s">
        <v>1141</v>
      </c>
      <c r="J90" s="695" t="s">
        <v>603</v>
      </c>
      <c r="K90" s="695" t="s">
        <v>1142</v>
      </c>
      <c r="L90" s="698">
        <v>48.31</v>
      </c>
      <c r="M90" s="698">
        <v>193.24</v>
      </c>
      <c r="N90" s="695">
        <v>4</v>
      </c>
      <c r="O90" s="699">
        <v>3</v>
      </c>
      <c r="P90" s="698">
        <v>48.31</v>
      </c>
      <c r="Q90" s="700">
        <v>0.25</v>
      </c>
      <c r="R90" s="695">
        <v>1</v>
      </c>
      <c r="S90" s="700">
        <v>0.25</v>
      </c>
      <c r="T90" s="699">
        <v>0.5</v>
      </c>
      <c r="U90" s="701">
        <v>0.16666666666666666</v>
      </c>
    </row>
    <row r="91" spans="1:21" ht="14.4" customHeight="1" x14ac:dyDescent="0.3">
      <c r="A91" s="694">
        <v>25</v>
      </c>
      <c r="B91" s="695" t="s">
        <v>1026</v>
      </c>
      <c r="C91" s="695">
        <v>89301252</v>
      </c>
      <c r="D91" s="696" t="s">
        <v>1401</v>
      </c>
      <c r="E91" s="697" t="s">
        <v>1117</v>
      </c>
      <c r="F91" s="695" t="s">
        <v>1094</v>
      </c>
      <c r="G91" s="695" t="s">
        <v>1140</v>
      </c>
      <c r="H91" s="695" t="s">
        <v>535</v>
      </c>
      <c r="I91" s="695" t="s">
        <v>602</v>
      </c>
      <c r="J91" s="695" t="s">
        <v>603</v>
      </c>
      <c r="K91" s="695" t="s">
        <v>1236</v>
      </c>
      <c r="L91" s="698">
        <v>48.31</v>
      </c>
      <c r="M91" s="698">
        <v>144.93</v>
      </c>
      <c r="N91" s="695">
        <v>3</v>
      </c>
      <c r="O91" s="699">
        <v>3</v>
      </c>
      <c r="P91" s="698">
        <v>96.62</v>
      </c>
      <c r="Q91" s="700">
        <v>0.66666666666666663</v>
      </c>
      <c r="R91" s="695">
        <v>2</v>
      </c>
      <c r="S91" s="700">
        <v>0.66666666666666663</v>
      </c>
      <c r="T91" s="699">
        <v>2</v>
      </c>
      <c r="U91" s="701">
        <v>0.66666666666666663</v>
      </c>
    </row>
    <row r="92" spans="1:21" ht="14.4" customHeight="1" x14ac:dyDescent="0.3">
      <c r="A92" s="694">
        <v>25</v>
      </c>
      <c r="B92" s="695" t="s">
        <v>1026</v>
      </c>
      <c r="C92" s="695">
        <v>89301252</v>
      </c>
      <c r="D92" s="696" t="s">
        <v>1401</v>
      </c>
      <c r="E92" s="697" t="s">
        <v>1117</v>
      </c>
      <c r="F92" s="695" t="s">
        <v>1094</v>
      </c>
      <c r="G92" s="695" t="s">
        <v>1259</v>
      </c>
      <c r="H92" s="695" t="s">
        <v>535</v>
      </c>
      <c r="I92" s="695" t="s">
        <v>610</v>
      </c>
      <c r="J92" s="695" t="s">
        <v>1260</v>
      </c>
      <c r="K92" s="695" t="s">
        <v>1261</v>
      </c>
      <c r="L92" s="698">
        <v>0</v>
      </c>
      <c r="M92" s="698">
        <v>0</v>
      </c>
      <c r="N92" s="695">
        <v>1</v>
      </c>
      <c r="O92" s="699">
        <v>1</v>
      </c>
      <c r="P92" s="698">
        <v>0</v>
      </c>
      <c r="Q92" s="700"/>
      <c r="R92" s="695">
        <v>1</v>
      </c>
      <c r="S92" s="700">
        <v>1</v>
      </c>
      <c r="T92" s="699">
        <v>1</v>
      </c>
      <c r="U92" s="701">
        <v>1</v>
      </c>
    </row>
    <row r="93" spans="1:21" ht="14.4" customHeight="1" x14ac:dyDescent="0.3">
      <c r="A93" s="694">
        <v>25</v>
      </c>
      <c r="B93" s="695" t="s">
        <v>1026</v>
      </c>
      <c r="C93" s="695">
        <v>89301252</v>
      </c>
      <c r="D93" s="696" t="s">
        <v>1401</v>
      </c>
      <c r="E93" s="697" t="s">
        <v>1119</v>
      </c>
      <c r="F93" s="695" t="s">
        <v>1094</v>
      </c>
      <c r="G93" s="695" t="s">
        <v>1136</v>
      </c>
      <c r="H93" s="695" t="s">
        <v>815</v>
      </c>
      <c r="I93" s="695" t="s">
        <v>906</v>
      </c>
      <c r="J93" s="695" t="s">
        <v>1071</v>
      </c>
      <c r="K93" s="695" t="s">
        <v>1072</v>
      </c>
      <c r="L93" s="698">
        <v>333.31</v>
      </c>
      <c r="M93" s="698">
        <v>1666.55</v>
      </c>
      <c r="N93" s="695">
        <v>5</v>
      </c>
      <c r="O93" s="699">
        <v>5</v>
      </c>
      <c r="P93" s="698">
        <v>1333.24</v>
      </c>
      <c r="Q93" s="700">
        <v>0.8</v>
      </c>
      <c r="R93" s="695">
        <v>4</v>
      </c>
      <c r="S93" s="700">
        <v>0.8</v>
      </c>
      <c r="T93" s="699">
        <v>4</v>
      </c>
      <c r="U93" s="701">
        <v>0.8</v>
      </c>
    </row>
    <row r="94" spans="1:21" ht="14.4" customHeight="1" x14ac:dyDescent="0.3">
      <c r="A94" s="694">
        <v>25</v>
      </c>
      <c r="B94" s="695" t="s">
        <v>1026</v>
      </c>
      <c r="C94" s="695">
        <v>89301252</v>
      </c>
      <c r="D94" s="696" t="s">
        <v>1401</v>
      </c>
      <c r="E94" s="697" t="s">
        <v>1119</v>
      </c>
      <c r="F94" s="695" t="s">
        <v>1094</v>
      </c>
      <c r="G94" s="695" t="s">
        <v>1136</v>
      </c>
      <c r="H94" s="695" t="s">
        <v>815</v>
      </c>
      <c r="I94" s="695" t="s">
        <v>1262</v>
      </c>
      <c r="J94" s="695" t="s">
        <v>1263</v>
      </c>
      <c r="K94" s="695" t="s">
        <v>1264</v>
      </c>
      <c r="L94" s="698">
        <v>79.36</v>
      </c>
      <c r="M94" s="698">
        <v>79.36</v>
      </c>
      <c r="N94" s="695">
        <v>1</v>
      </c>
      <c r="O94" s="699">
        <v>1</v>
      </c>
      <c r="P94" s="698">
        <v>79.36</v>
      </c>
      <c r="Q94" s="700">
        <v>1</v>
      </c>
      <c r="R94" s="695">
        <v>1</v>
      </c>
      <c r="S94" s="700">
        <v>1</v>
      </c>
      <c r="T94" s="699">
        <v>1</v>
      </c>
      <c r="U94" s="701">
        <v>1</v>
      </c>
    </row>
    <row r="95" spans="1:21" ht="14.4" customHeight="1" x14ac:dyDescent="0.3">
      <c r="A95" s="694">
        <v>25</v>
      </c>
      <c r="B95" s="695" t="s">
        <v>1026</v>
      </c>
      <c r="C95" s="695">
        <v>89301252</v>
      </c>
      <c r="D95" s="696" t="s">
        <v>1401</v>
      </c>
      <c r="E95" s="697" t="s">
        <v>1119</v>
      </c>
      <c r="F95" s="695" t="s">
        <v>1094</v>
      </c>
      <c r="G95" s="695" t="s">
        <v>1265</v>
      </c>
      <c r="H95" s="695" t="s">
        <v>535</v>
      </c>
      <c r="I95" s="695" t="s">
        <v>1266</v>
      </c>
      <c r="J95" s="695" t="s">
        <v>1267</v>
      </c>
      <c r="K95" s="695" t="s">
        <v>1268</v>
      </c>
      <c r="L95" s="698">
        <v>0</v>
      </c>
      <c r="M95" s="698">
        <v>0</v>
      </c>
      <c r="N95" s="695">
        <v>1</v>
      </c>
      <c r="O95" s="699">
        <v>1</v>
      </c>
      <c r="P95" s="698"/>
      <c r="Q95" s="700"/>
      <c r="R95" s="695"/>
      <c r="S95" s="700">
        <v>0</v>
      </c>
      <c r="T95" s="699"/>
      <c r="U95" s="701">
        <v>0</v>
      </c>
    </row>
    <row r="96" spans="1:21" ht="14.4" customHeight="1" x14ac:dyDescent="0.3">
      <c r="A96" s="694">
        <v>25</v>
      </c>
      <c r="B96" s="695" t="s">
        <v>1026</v>
      </c>
      <c r="C96" s="695">
        <v>89301252</v>
      </c>
      <c r="D96" s="696" t="s">
        <v>1401</v>
      </c>
      <c r="E96" s="697" t="s">
        <v>1119</v>
      </c>
      <c r="F96" s="695" t="s">
        <v>1094</v>
      </c>
      <c r="G96" s="695" t="s">
        <v>1269</v>
      </c>
      <c r="H96" s="695" t="s">
        <v>815</v>
      </c>
      <c r="I96" s="695" t="s">
        <v>1270</v>
      </c>
      <c r="J96" s="695" t="s">
        <v>1271</v>
      </c>
      <c r="K96" s="695" t="s">
        <v>1272</v>
      </c>
      <c r="L96" s="698">
        <v>3127.19</v>
      </c>
      <c r="M96" s="698">
        <v>3127.19</v>
      </c>
      <c r="N96" s="695">
        <v>1</v>
      </c>
      <c r="O96" s="699">
        <v>1</v>
      </c>
      <c r="P96" s="698">
        <v>3127.19</v>
      </c>
      <c r="Q96" s="700">
        <v>1</v>
      </c>
      <c r="R96" s="695">
        <v>1</v>
      </c>
      <c r="S96" s="700">
        <v>1</v>
      </c>
      <c r="T96" s="699">
        <v>1</v>
      </c>
      <c r="U96" s="701">
        <v>1</v>
      </c>
    </row>
    <row r="97" spans="1:21" ht="14.4" customHeight="1" x14ac:dyDescent="0.3">
      <c r="A97" s="694">
        <v>25</v>
      </c>
      <c r="B97" s="695" t="s">
        <v>1026</v>
      </c>
      <c r="C97" s="695">
        <v>89301252</v>
      </c>
      <c r="D97" s="696" t="s">
        <v>1401</v>
      </c>
      <c r="E97" s="697" t="s">
        <v>1119</v>
      </c>
      <c r="F97" s="695" t="s">
        <v>1094</v>
      </c>
      <c r="G97" s="695" t="s">
        <v>1273</v>
      </c>
      <c r="H97" s="695" t="s">
        <v>535</v>
      </c>
      <c r="I97" s="695" t="s">
        <v>1274</v>
      </c>
      <c r="J97" s="695" t="s">
        <v>1275</v>
      </c>
      <c r="K97" s="695" t="s">
        <v>1276</v>
      </c>
      <c r="L97" s="698">
        <v>0</v>
      </c>
      <c r="M97" s="698">
        <v>0</v>
      </c>
      <c r="N97" s="695">
        <v>2</v>
      </c>
      <c r="O97" s="699">
        <v>2</v>
      </c>
      <c r="P97" s="698">
        <v>0</v>
      </c>
      <c r="Q97" s="700"/>
      <c r="R97" s="695">
        <v>1</v>
      </c>
      <c r="S97" s="700">
        <v>0.5</v>
      </c>
      <c r="T97" s="699">
        <v>1</v>
      </c>
      <c r="U97" s="701">
        <v>0.5</v>
      </c>
    </row>
    <row r="98" spans="1:21" ht="14.4" customHeight="1" x14ac:dyDescent="0.3">
      <c r="A98" s="694">
        <v>25</v>
      </c>
      <c r="B98" s="695" t="s">
        <v>1026</v>
      </c>
      <c r="C98" s="695">
        <v>89301252</v>
      </c>
      <c r="D98" s="696" t="s">
        <v>1401</v>
      </c>
      <c r="E98" s="697" t="s">
        <v>1119</v>
      </c>
      <c r="F98" s="695" t="s">
        <v>1094</v>
      </c>
      <c r="G98" s="695" t="s">
        <v>1277</v>
      </c>
      <c r="H98" s="695" t="s">
        <v>535</v>
      </c>
      <c r="I98" s="695" t="s">
        <v>1278</v>
      </c>
      <c r="J98" s="695" t="s">
        <v>1279</v>
      </c>
      <c r="K98" s="695" t="s">
        <v>977</v>
      </c>
      <c r="L98" s="698">
        <v>283.5</v>
      </c>
      <c r="M98" s="698">
        <v>850.5</v>
      </c>
      <c r="N98" s="695">
        <v>3</v>
      </c>
      <c r="O98" s="699">
        <v>0.5</v>
      </c>
      <c r="P98" s="698">
        <v>850.5</v>
      </c>
      <c r="Q98" s="700">
        <v>1</v>
      </c>
      <c r="R98" s="695">
        <v>3</v>
      </c>
      <c r="S98" s="700">
        <v>1</v>
      </c>
      <c r="T98" s="699">
        <v>0.5</v>
      </c>
      <c r="U98" s="701">
        <v>1</v>
      </c>
    </row>
    <row r="99" spans="1:21" ht="14.4" customHeight="1" x14ac:dyDescent="0.3">
      <c r="A99" s="694">
        <v>25</v>
      </c>
      <c r="B99" s="695" t="s">
        <v>1026</v>
      </c>
      <c r="C99" s="695">
        <v>89301252</v>
      </c>
      <c r="D99" s="696" t="s">
        <v>1401</v>
      </c>
      <c r="E99" s="697" t="s">
        <v>1119</v>
      </c>
      <c r="F99" s="695" t="s">
        <v>1094</v>
      </c>
      <c r="G99" s="695" t="s">
        <v>1139</v>
      </c>
      <c r="H99" s="695" t="s">
        <v>815</v>
      </c>
      <c r="I99" s="695" t="s">
        <v>922</v>
      </c>
      <c r="J99" s="695" t="s">
        <v>923</v>
      </c>
      <c r="K99" s="695" t="s">
        <v>924</v>
      </c>
      <c r="L99" s="698">
        <v>154.01</v>
      </c>
      <c r="M99" s="698">
        <v>924.06</v>
      </c>
      <c r="N99" s="695">
        <v>6</v>
      </c>
      <c r="O99" s="699">
        <v>5</v>
      </c>
      <c r="P99" s="698">
        <v>770.05</v>
      </c>
      <c r="Q99" s="700">
        <v>0.83333333333333337</v>
      </c>
      <c r="R99" s="695">
        <v>5</v>
      </c>
      <c r="S99" s="700">
        <v>0.83333333333333337</v>
      </c>
      <c r="T99" s="699">
        <v>4</v>
      </c>
      <c r="U99" s="701">
        <v>0.8</v>
      </c>
    </row>
    <row r="100" spans="1:21" ht="14.4" customHeight="1" x14ac:dyDescent="0.3">
      <c r="A100" s="694">
        <v>25</v>
      </c>
      <c r="B100" s="695" t="s">
        <v>1026</v>
      </c>
      <c r="C100" s="695">
        <v>89301252</v>
      </c>
      <c r="D100" s="696" t="s">
        <v>1401</v>
      </c>
      <c r="E100" s="697" t="s">
        <v>1119</v>
      </c>
      <c r="F100" s="695" t="s">
        <v>1094</v>
      </c>
      <c r="G100" s="695" t="s">
        <v>1280</v>
      </c>
      <c r="H100" s="695" t="s">
        <v>535</v>
      </c>
      <c r="I100" s="695" t="s">
        <v>1281</v>
      </c>
      <c r="J100" s="695" t="s">
        <v>1282</v>
      </c>
      <c r="K100" s="695" t="s">
        <v>1283</v>
      </c>
      <c r="L100" s="698">
        <v>200.07</v>
      </c>
      <c r="M100" s="698">
        <v>200.07</v>
      </c>
      <c r="N100" s="695">
        <v>1</v>
      </c>
      <c r="O100" s="699">
        <v>0.5</v>
      </c>
      <c r="P100" s="698">
        <v>200.07</v>
      </c>
      <c r="Q100" s="700">
        <v>1</v>
      </c>
      <c r="R100" s="695">
        <v>1</v>
      </c>
      <c r="S100" s="700">
        <v>1</v>
      </c>
      <c r="T100" s="699">
        <v>0.5</v>
      </c>
      <c r="U100" s="701">
        <v>1</v>
      </c>
    </row>
    <row r="101" spans="1:21" ht="14.4" customHeight="1" x14ac:dyDescent="0.3">
      <c r="A101" s="694">
        <v>25</v>
      </c>
      <c r="B101" s="695" t="s">
        <v>1026</v>
      </c>
      <c r="C101" s="695">
        <v>89301252</v>
      </c>
      <c r="D101" s="696" t="s">
        <v>1401</v>
      </c>
      <c r="E101" s="697" t="s">
        <v>1119</v>
      </c>
      <c r="F101" s="695" t="s">
        <v>1094</v>
      </c>
      <c r="G101" s="695" t="s">
        <v>1226</v>
      </c>
      <c r="H101" s="695" t="s">
        <v>535</v>
      </c>
      <c r="I101" s="695" t="s">
        <v>1227</v>
      </c>
      <c r="J101" s="695" t="s">
        <v>1228</v>
      </c>
      <c r="K101" s="695" t="s">
        <v>1229</v>
      </c>
      <c r="L101" s="698">
        <v>0</v>
      </c>
      <c r="M101" s="698">
        <v>0</v>
      </c>
      <c r="N101" s="695">
        <v>2</v>
      </c>
      <c r="O101" s="699">
        <v>0.5</v>
      </c>
      <c r="P101" s="698"/>
      <c r="Q101" s="700"/>
      <c r="R101" s="695"/>
      <c r="S101" s="700">
        <v>0</v>
      </c>
      <c r="T101" s="699"/>
      <c r="U101" s="701">
        <v>0</v>
      </c>
    </row>
    <row r="102" spans="1:21" ht="14.4" customHeight="1" x14ac:dyDescent="0.3">
      <c r="A102" s="694">
        <v>25</v>
      </c>
      <c r="B102" s="695" t="s">
        <v>1026</v>
      </c>
      <c r="C102" s="695">
        <v>89301252</v>
      </c>
      <c r="D102" s="696" t="s">
        <v>1401</v>
      </c>
      <c r="E102" s="697" t="s">
        <v>1119</v>
      </c>
      <c r="F102" s="695" t="s">
        <v>1094</v>
      </c>
      <c r="G102" s="695" t="s">
        <v>1140</v>
      </c>
      <c r="H102" s="695" t="s">
        <v>815</v>
      </c>
      <c r="I102" s="695" t="s">
        <v>1141</v>
      </c>
      <c r="J102" s="695" t="s">
        <v>603</v>
      </c>
      <c r="K102" s="695" t="s">
        <v>1142</v>
      </c>
      <c r="L102" s="698">
        <v>48.31</v>
      </c>
      <c r="M102" s="698">
        <v>193.24</v>
      </c>
      <c r="N102" s="695">
        <v>4</v>
      </c>
      <c r="O102" s="699">
        <v>3</v>
      </c>
      <c r="P102" s="698">
        <v>48.31</v>
      </c>
      <c r="Q102" s="700">
        <v>0.25</v>
      </c>
      <c r="R102" s="695">
        <v>1</v>
      </c>
      <c r="S102" s="700">
        <v>0.25</v>
      </c>
      <c r="T102" s="699">
        <v>0.5</v>
      </c>
      <c r="U102" s="701">
        <v>0.16666666666666666</v>
      </c>
    </row>
    <row r="103" spans="1:21" ht="14.4" customHeight="1" x14ac:dyDescent="0.3">
      <c r="A103" s="694">
        <v>25</v>
      </c>
      <c r="B103" s="695" t="s">
        <v>1026</v>
      </c>
      <c r="C103" s="695">
        <v>89301252</v>
      </c>
      <c r="D103" s="696" t="s">
        <v>1401</v>
      </c>
      <c r="E103" s="697" t="s">
        <v>1119</v>
      </c>
      <c r="F103" s="695" t="s">
        <v>1094</v>
      </c>
      <c r="G103" s="695" t="s">
        <v>1284</v>
      </c>
      <c r="H103" s="695" t="s">
        <v>535</v>
      </c>
      <c r="I103" s="695" t="s">
        <v>1285</v>
      </c>
      <c r="J103" s="695" t="s">
        <v>1286</v>
      </c>
      <c r="K103" s="695" t="s">
        <v>1287</v>
      </c>
      <c r="L103" s="698">
        <v>95.44</v>
      </c>
      <c r="M103" s="698">
        <v>95.44</v>
      </c>
      <c r="N103" s="695">
        <v>1</v>
      </c>
      <c r="O103" s="699">
        <v>0.5</v>
      </c>
      <c r="P103" s="698">
        <v>95.44</v>
      </c>
      <c r="Q103" s="700">
        <v>1</v>
      </c>
      <c r="R103" s="695">
        <v>1</v>
      </c>
      <c r="S103" s="700">
        <v>1</v>
      </c>
      <c r="T103" s="699">
        <v>0.5</v>
      </c>
      <c r="U103" s="701">
        <v>1</v>
      </c>
    </row>
    <row r="104" spans="1:21" ht="14.4" customHeight="1" x14ac:dyDescent="0.3">
      <c r="A104" s="694">
        <v>25</v>
      </c>
      <c r="B104" s="695" t="s">
        <v>1026</v>
      </c>
      <c r="C104" s="695">
        <v>89301252</v>
      </c>
      <c r="D104" s="696" t="s">
        <v>1401</v>
      </c>
      <c r="E104" s="697" t="s">
        <v>1120</v>
      </c>
      <c r="F104" s="695" t="s">
        <v>1094</v>
      </c>
      <c r="G104" s="695" t="s">
        <v>1136</v>
      </c>
      <c r="H104" s="695" t="s">
        <v>535</v>
      </c>
      <c r="I104" s="695" t="s">
        <v>1137</v>
      </c>
      <c r="J104" s="695" t="s">
        <v>1071</v>
      </c>
      <c r="K104" s="695" t="s">
        <v>1138</v>
      </c>
      <c r="L104" s="698">
        <v>0</v>
      </c>
      <c r="M104" s="698">
        <v>0</v>
      </c>
      <c r="N104" s="695">
        <v>1</v>
      </c>
      <c r="O104" s="699">
        <v>1</v>
      </c>
      <c r="P104" s="698"/>
      <c r="Q104" s="700"/>
      <c r="R104" s="695"/>
      <c r="S104" s="700">
        <v>0</v>
      </c>
      <c r="T104" s="699"/>
      <c r="U104" s="701">
        <v>0</v>
      </c>
    </row>
    <row r="105" spans="1:21" ht="14.4" customHeight="1" x14ac:dyDescent="0.3">
      <c r="A105" s="694">
        <v>25</v>
      </c>
      <c r="B105" s="695" t="s">
        <v>1026</v>
      </c>
      <c r="C105" s="695">
        <v>89301252</v>
      </c>
      <c r="D105" s="696" t="s">
        <v>1401</v>
      </c>
      <c r="E105" s="697" t="s">
        <v>1120</v>
      </c>
      <c r="F105" s="695" t="s">
        <v>1094</v>
      </c>
      <c r="G105" s="695" t="s">
        <v>1136</v>
      </c>
      <c r="H105" s="695" t="s">
        <v>815</v>
      </c>
      <c r="I105" s="695" t="s">
        <v>906</v>
      </c>
      <c r="J105" s="695" t="s">
        <v>1071</v>
      </c>
      <c r="K105" s="695" t="s">
        <v>1072</v>
      </c>
      <c r="L105" s="698">
        <v>333.31</v>
      </c>
      <c r="M105" s="698">
        <v>6999.51</v>
      </c>
      <c r="N105" s="695">
        <v>21</v>
      </c>
      <c r="O105" s="699">
        <v>21</v>
      </c>
      <c r="P105" s="698">
        <v>3333.1</v>
      </c>
      <c r="Q105" s="700">
        <v>0.47619047619047616</v>
      </c>
      <c r="R105" s="695">
        <v>10</v>
      </c>
      <c r="S105" s="700">
        <v>0.47619047619047616</v>
      </c>
      <c r="T105" s="699">
        <v>10</v>
      </c>
      <c r="U105" s="701">
        <v>0.47619047619047616</v>
      </c>
    </row>
    <row r="106" spans="1:21" ht="14.4" customHeight="1" x14ac:dyDescent="0.3">
      <c r="A106" s="694">
        <v>25</v>
      </c>
      <c r="B106" s="695" t="s">
        <v>1026</v>
      </c>
      <c r="C106" s="695">
        <v>89301252</v>
      </c>
      <c r="D106" s="696" t="s">
        <v>1401</v>
      </c>
      <c r="E106" s="697" t="s">
        <v>1120</v>
      </c>
      <c r="F106" s="695" t="s">
        <v>1094</v>
      </c>
      <c r="G106" s="695" t="s">
        <v>1149</v>
      </c>
      <c r="H106" s="695" t="s">
        <v>535</v>
      </c>
      <c r="I106" s="695" t="s">
        <v>1288</v>
      </c>
      <c r="J106" s="695" t="s">
        <v>1289</v>
      </c>
      <c r="K106" s="695" t="s">
        <v>1290</v>
      </c>
      <c r="L106" s="698">
        <v>0</v>
      </c>
      <c r="M106" s="698">
        <v>0</v>
      </c>
      <c r="N106" s="695">
        <v>2</v>
      </c>
      <c r="O106" s="699">
        <v>1</v>
      </c>
      <c r="P106" s="698"/>
      <c r="Q106" s="700"/>
      <c r="R106" s="695"/>
      <c r="S106" s="700">
        <v>0</v>
      </c>
      <c r="T106" s="699"/>
      <c r="U106" s="701">
        <v>0</v>
      </c>
    </row>
    <row r="107" spans="1:21" ht="14.4" customHeight="1" x14ac:dyDescent="0.3">
      <c r="A107" s="694">
        <v>25</v>
      </c>
      <c r="B107" s="695" t="s">
        <v>1026</v>
      </c>
      <c r="C107" s="695">
        <v>89301252</v>
      </c>
      <c r="D107" s="696" t="s">
        <v>1401</v>
      </c>
      <c r="E107" s="697" t="s">
        <v>1120</v>
      </c>
      <c r="F107" s="695" t="s">
        <v>1094</v>
      </c>
      <c r="G107" s="695" t="s">
        <v>1139</v>
      </c>
      <c r="H107" s="695" t="s">
        <v>815</v>
      </c>
      <c r="I107" s="695" t="s">
        <v>922</v>
      </c>
      <c r="J107" s="695" t="s">
        <v>923</v>
      </c>
      <c r="K107" s="695" t="s">
        <v>924</v>
      </c>
      <c r="L107" s="698">
        <v>154.01</v>
      </c>
      <c r="M107" s="698">
        <v>1386.09</v>
      </c>
      <c r="N107" s="695">
        <v>9</v>
      </c>
      <c r="O107" s="699">
        <v>8</v>
      </c>
      <c r="P107" s="698">
        <v>1078.07</v>
      </c>
      <c r="Q107" s="700">
        <v>0.77777777777777779</v>
      </c>
      <c r="R107" s="695">
        <v>7</v>
      </c>
      <c r="S107" s="700">
        <v>0.77777777777777779</v>
      </c>
      <c r="T107" s="699">
        <v>6</v>
      </c>
      <c r="U107" s="701">
        <v>0.75</v>
      </c>
    </row>
    <row r="108" spans="1:21" ht="14.4" customHeight="1" x14ac:dyDescent="0.3">
      <c r="A108" s="694">
        <v>25</v>
      </c>
      <c r="B108" s="695" t="s">
        <v>1026</v>
      </c>
      <c r="C108" s="695">
        <v>89301252</v>
      </c>
      <c r="D108" s="696" t="s">
        <v>1401</v>
      </c>
      <c r="E108" s="697" t="s">
        <v>1120</v>
      </c>
      <c r="F108" s="695" t="s">
        <v>1094</v>
      </c>
      <c r="G108" s="695" t="s">
        <v>1291</v>
      </c>
      <c r="H108" s="695" t="s">
        <v>535</v>
      </c>
      <c r="I108" s="695" t="s">
        <v>1292</v>
      </c>
      <c r="J108" s="695" t="s">
        <v>1293</v>
      </c>
      <c r="K108" s="695" t="s">
        <v>1294</v>
      </c>
      <c r="L108" s="698">
        <v>0</v>
      </c>
      <c r="M108" s="698">
        <v>0</v>
      </c>
      <c r="N108" s="695">
        <v>1</v>
      </c>
      <c r="O108" s="699">
        <v>1</v>
      </c>
      <c r="P108" s="698"/>
      <c r="Q108" s="700"/>
      <c r="R108" s="695"/>
      <c r="S108" s="700">
        <v>0</v>
      </c>
      <c r="T108" s="699"/>
      <c r="U108" s="701">
        <v>0</v>
      </c>
    </row>
    <row r="109" spans="1:21" ht="14.4" customHeight="1" x14ac:dyDescent="0.3">
      <c r="A109" s="694">
        <v>25</v>
      </c>
      <c r="B109" s="695" t="s">
        <v>1026</v>
      </c>
      <c r="C109" s="695">
        <v>89301252</v>
      </c>
      <c r="D109" s="696" t="s">
        <v>1401</v>
      </c>
      <c r="E109" s="697" t="s">
        <v>1120</v>
      </c>
      <c r="F109" s="695" t="s">
        <v>1094</v>
      </c>
      <c r="G109" s="695" t="s">
        <v>1140</v>
      </c>
      <c r="H109" s="695" t="s">
        <v>535</v>
      </c>
      <c r="I109" s="695" t="s">
        <v>602</v>
      </c>
      <c r="J109" s="695" t="s">
        <v>603</v>
      </c>
      <c r="K109" s="695" t="s">
        <v>1236</v>
      </c>
      <c r="L109" s="698">
        <v>48.31</v>
      </c>
      <c r="M109" s="698">
        <v>48.31</v>
      </c>
      <c r="N109" s="695">
        <v>1</v>
      </c>
      <c r="O109" s="699">
        <v>1</v>
      </c>
      <c r="P109" s="698">
        <v>48.31</v>
      </c>
      <c r="Q109" s="700">
        <v>1</v>
      </c>
      <c r="R109" s="695">
        <v>1</v>
      </c>
      <c r="S109" s="700">
        <v>1</v>
      </c>
      <c r="T109" s="699">
        <v>1</v>
      </c>
      <c r="U109" s="701">
        <v>1</v>
      </c>
    </row>
    <row r="110" spans="1:21" ht="14.4" customHeight="1" x14ac:dyDescent="0.3">
      <c r="A110" s="694">
        <v>25</v>
      </c>
      <c r="B110" s="695" t="s">
        <v>1026</v>
      </c>
      <c r="C110" s="695">
        <v>89301252</v>
      </c>
      <c r="D110" s="696" t="s">
        <v>1401</v>
      </c>
      <c r="E110" s="697" t="s">
        <v>1120</v>
      </c>
      <c r="F110" s="695" t="s">
        <v>1094</v>
      </c>
      <c r="G110" s="695" t="s">
        <v>1295</v>
      </c>
      <c r="H110" s="695" t="s">
        <v>535</v>
      </c>
      <c r="I110" s="695" t="s">
        <v>1296</v>
      </c>
      <c r="J110" s="695" t="s">
        <v>1297</v>
      </c>
      <c r="K110" s="695" t="s">
        <v>1298</v>
      </c>
      <c r="L110" s="698">
        <v>0</v>
      </c>
      <c r="M110" s="698">
        <v>0</v>
      </c>
      <c r="N110" s="695">
        <v>1</v>
      </c>
      <c r="O110" s="699">
        <v>1</v>
      </c>
      <c r="P110" s="698">
        <v>0</v>
      </c>
      <c r="Q110" s="700"/>
      <c r="R110" s="695">
        <v>1</v>
      </c>
      <c r="S110" s="700">
        <v>1</v>
      </c>
      <c r="T110" s="699">
        <v>1</v>
      </c>
      <c r="U110" s="701">
        <v>1</v>
      </c>
    </row>
    <row r="111" spans="1:21" ht="14.4" customHeight="1" x14ac:dyDescent="0.3">
      <c r="A111" s="694">
        <v>25</v>
      </c>
      <c r="B111" s="695" t="s">
        <v>1026</v>
      </c>
      <c r="C111" s="695">
        <v>89301252</v>
      </c>
      <c r="D111" s="696" t="s">
        <v>1401</v>
      </c>
      <c r="E111" s="697" t="s">
        <v>1122</v>
      </c>
      <c r="F111" s="695" t="s">
        <v>1094</v>
      </c>
      <c r="G111" s="695" t="s">
        <v>1136</v>
      </c>
      <c r="H111" s="695" t="s">
        <v>815</v>
      </c>
      <c r="I111" s="695" t="s">
        <v>906</v>
      </c>
      <c r="J111" s="695" t="s">
        <v>1071</v>
      </c>
      <c r="K111" s="695" t="s">
        <v>1072</v>
      </c>
      <c r="L111" s="698">
        <v>333.31</v>
      </c>
      <c r="M111" s="698">
        <v>7332.82</v>
      </c>
      <c r="N111" s="695">
        <v>22</v>
      </c>
      <c r="O111" s="699">
        <v>18</v>
      </c>
      <c r="P111" s="698">
        <v>5332.96</v>
      </c>
      <c r="Q111" s="700">
        <v>0.72727272727272729</v>
      </c>
      <c r="R111" s="695">
        <v>16</v>
      </c>
      <c r="S111" s="700">
        <v>0.72727272727272729</v>
      </c>
      <c r="T111" s="699">
        <v>15</v>
      </c>
      <c r="U111" s="701">
        <v>0.83333333333333337</v>
      </c>
    </row>
    <row r="112" spans="1:21" ht="14.4" customHeight="1" x14ac:dyDescent="0.3">
      <c r="A112" s="694">
        <v>25</v>
      </c>
      <c r="B112" s="695" t="s">
        <v>1026</v>
      </c>
      <c r="C112" s="695">
        <v>89301252</v>
      </c>
      <c r="D112" s="696" t="s">
        <v>1401</v>
      </c>
      <c r="E112" s="697" t="s">
        <v>1122</v>
      </c>
      <c r="F112" s="695" t="s">
        <v>1094</v>
      </c>
      <c r="G112" s="695" t="s">
        <v>1149</v>
      </c>
      <c r="H112" s="695" t="s">
        <v>815</v>
      </c>
      <c r="I112" s="695" t="s">
        <v>914</v>
      </c>
      <c r="J112" s="695" t="s">
        <v>915</v>
      </c>
      <c r="K112" s="695" t="s">
        <v>1076</v>
      </c>
      <c r="L112" s="698">
        <v>184.22</v>
      </c>
      <c r="M112" s="698">
        <v>736.88</v>
      </c>
      <c r="N112" s="695">
        <v>4</v>
      </c>
      <c r="O112" s="699">
        <v>2</v>
      </c>
      <c r="P112" s="698"/>
      <c r="Q112" s="700">
        <v>0</v>
      </c>
      <c r="R112" s="695"/>
      <c r="S112" s="700">
        <v>0</v>
      </c>
      <c r="T112" s="699"/>
      <c r="U112" s="701">
        <v>0</v>
      </c>
    </row>
    <row r="113" spans="1:21" ht="14.4" customHeight="1" x14ac:dyDescent="0.3">
      <c r="A113" s="694">
        <v>25</v>
      </c>
      <c r="B113" s="695" t="s">
        <v>1026</v>
      </c>
      <c r="C113" s="695">
        <v>89301252</v>
      </c>
      <c r="D113" s="696" t="s">
        <v>1401</v>
      </c>
      <c r="E113" s="697" t="s">
        <v>1122</v>
      </c>
      <c r="F113" s="695" t="s">
        <v>1094</v>
      </c>
      <c r="G113" s="695" t="s">
        <v>1299</v>
      </c>
      <c r="H113" s="695" t="s">
        <v>535</v>
      </c>
      <c r="I113" s="695" t="s">
        <v>1300</v>
      </c>
      <c r="J113" s="695" t="s">
        <v>642</v>
      </c>
      <c r="K113" s="695" t="s">
        <v>1301</v>
      </c>
      <c r="L113" s="698">
        <v>115.3</v>
      </c>
      <c r="M113" s="698">
        <v>115.3</v>
      </c>
      <c r="N113" s="695">
        <v>1</v>
      </c>
      <c r="O113" s="699">
        <v>1</v>
      </c>
      <c r="P113" s="698">
        <v>115.3</v>
      </c>
      <c r="Q113" s="700">
        <v>1</v>
      </c>
      <c r="R113" s="695">
        <v>1</v>
      </c>
      <c r="S113" s="700">
        <v>1</v>
      </c>
      <c r="T113" s="699">
        <v>1</v>
      </c>
      <c r="U113" s="701">
        <v>1</v>
      </c>
    </row>
    <row r="114" spans="1:21" ht="14.4" customHeight="1" x14ac:dyDescent="0.3">
      <c r="A114" s="694">
        <v>25</v>
      </c>
      <c r="B114" s="695" t="s">
        <v>1026</v>
      </c>
      <c r="C114" s="695">
        <v>89301252</v>
      </c>
      <c r="D114" s="696" t="s">
        <v>1401</v>
      </c>
      <c r="E114" s="697" t="s">
        <v>1122</v>
      </c>
      <c r="F114" s="695" t="s">
        <v>1094</v>
      </c>
      <c r="G114" s="695" t="s">
        <v>1302</v>
      </c>
      <c r="H114" s="695" t="s">
        <v>815</v>
      </c>
      <c r="I114" s="695" t="s">
        <v>1303</v>
      </c>
      <c r="J114" s="695" t="s">
        <v>1304</v>
      </c>
      <c r="K114" s="695" t="s">
        <v>1305</v>
      </c>
      <c r="L114" s="698">
        <v>41.55</v>
      </c>
      <c r="M114" s="698">
        <v>83.1</v>
      </c>
      <c r="N114" s="695">
        <v>2</v>
      </c>
      <c r="O114" s="699">
        <v>2</v>
      </c>
      <c r="P114" s="698">
        <v>83.1</v>
      </c>
      <c r="Q114" s="700">
        <v>1</v>
      </c>
      <c r="R114" s="695">
        <v>2</v>
      </c>
      <c r="S114" s="700">
        <v>1</v>
      </c>
      <c r="T114" s="699">
        <v>2</v>
      </c>
      <c r="U114" s="701">
        <v>1</v>
      </c>
    </row>
    <row r="115" spans="1:21" ht="14.4" customHeight="1" x14ac:dyDescent="0.3">
      <c r="A115" s="694">
        <v>25</v>
      </c>
      <c r="B115" s="695" t="s">
        <v>1026</v>
      </c>
      <c r="C115" s="695">
        <v>89301252</v>
      </c>
      <c r="D115" s="696" t="s">
        <v>1401</v>
      </c>
      <c r="E115" s="697" t="s">
        <v>1122</v>
      </c>
      <c r="F115" s="695" t="s">
        <v>1094</v>
      </c>
      <c r="G115" s="695" t="s">
        <v>1172</v>
      </c>
      <c r="H115" s="695" t="s">
        <v>535</v>
      </c>
      <c r="I115" s="695" t="s">
        <v>1306</v>
      </c>
      <c r="J115" s="695" t="s">
        <v>1252</v>
      </c>
      <c r="K115" s="695" t="s">
        <v>1307</v>
      </c>
      <c r="L115" s="698">
        <v>77.08</v>
      </c>
      <c r="M115" s="698">
        <v>385.4</v>
      </c>
      <c r="N115" s="695">
        <v>5</v>
      </c>
      <c r="O115" s="699">
        <v>5</v>
      </c>
      <c r="P115" s="698">
        <v>77.08</v>
      </c>
      <c r="Q115" s="700">
        <v>0.2</v>
      </c>
      <c r="R115" s="695">
        <v>1</v>
      </c>
      <c r="S115" s="700">
        <v>0.2</v>
      </c>
      <c r="T115" s="699">
        <v>1</v>
      </c>
      <c r="U115" s="701">
        <v>0.2</v>
      </c>
    </row>
    <row r="116" spans="1:21" ht="14.4" customHeight="1" x14ac:dyDescent="0.3">
      <c r="A116" s="694">
        <v>25</v>
      </c>
      <c r="B116" s="695" t="s">
        <v>1026</v>
      </c>
      <c r="C116" s="695">
        <v>89301252</v>
      </c>
      <c r="D116" s="696" t="s">
        <v>1401</v>
      </c>
      <c r="E116" s="697" t="s">
        <v>1122</v>
      </c>
      <c r="F116" s="695" t="s">
        <v>1094</v>
      </c>
      <c r="G116" s="695" t="s">
        <v>1139</v>
      </c>
      <c r="H116" s="695" t="s">
        <v>815</v>
      </c>
      <c r="I116" s="695" t="s">
        <v>922</v>
      </c>
      <c r="J116" s="695" t="s">
        <v>923</v>
      </c>
      <c r="K116" s="695" t="s">
        <v>924</v>
      </c>
      <c r="L116" s="698">
        <v>154.01</v>
      </c>
      <c r="M116" s="698">
        <v>1232.08</v>
      </c>
      <c r="N116" s="695">
        <v>8</v>
      </c>
      <c r="O116" s="699">
        <v>4</v>
      </c>
      <c r="P116" s="698">
        <v>770.05</v>
      </c>
      <c r="Q116" s="700">
        <v>0.625</v>
      </c>
      <c r="R116" s="695">
        <v>5</v>
      </c>
      <c r="S116" s="700">
        <v>0.625</v>
      </c>
      <c r="T116" s="699">
        <v>3</v>
      </c>
      <c r="U116" s="701">
        <v>0.75</v>
      </c>
    </row>
    <row r="117" spans="1:21" ht="14.4" customHeight="1" x14ac:dyDescent="0.3">
      <c r="A117" s="694">
        <v>25</v>
      </c>
      <c r="B117" s="695" t="s">
        <v>1026</v>
      </c>
      <c r="C117" s="695">
        <v>89301252</v>
      </c>
      <c r="D117" s="696" t="s">
        <v>1401</v>
      </c>
      <c r="E117" s="697" t="s">
        <v>1122</v>
      </c>
      <c r="F117" s="695" t="s">
        <v>1094</v>
      </c>
      <c r="G117" s="695" t="s">
        <v>1140</v>
      </c>
      <c r="H117" s="695" t="s">
        <v>815</v>
      </c>
      <c r="I117" s="695" t="s">
        <v>1141</v>
      </c>
      <c r="J117" s="695" t="s">
        <v>603</v>
      </c>
      <c r="K117" s="695" t="s">
        <v>1142</v>
      </c>
      <c r="L117" s="698">
        <v>48.31</v>
      </c>
      <c r="M117" s="698">
        <v>48.31</v>
      </c>
      <c r="N117" s="695">
        <v>1</v>
      </c>
      <c r="O117" s="699">
        <v>1</v>
      </c>
      <c r="P117" s="698"/>
      <c r="Q117" s="700">
        <v>0</v>
      </c>
      <c r="R117" s="695"/>
      <c r="S117" s="700">
        <v>0</v>
      </c>
      <c r="T117" s="699"/>
      <c r="U117" s="701">
        <v>0</v>
      </c>
    </row>
    <row r="118" spans="1:21" ht="14.4" customHeight="1" x14ac:dyDescent="0.3">
      <c r="A118" s="694">
        <v>25</v>
      </c>
      <c r="B118" s="695" t="s">
        <v>1026</v>
      </c>
      <c r="C118" s="695">
        <v>89301252</v>
      </c>
      <c r="D118" s="696" t="s">
        <v>1401</v>
      </c>
      <c r="E118" s="697" t="s">
        <v>1122</v>
      </c>
      <c r="F118" s="695" t="s">
        <v>1094</v>
      </c>
      <c r="G118" s="695" t="s">
        <v>1140</v>
      </c>
      <c r="H118" s="695" t="s">
        <v>815</v>
      </c>
      <c r="I118" s="695" t="s">
        <v>821</v>
      </c>
      <c r="J118" s="695" t="s">
        <v>603</v>
      </c>
      <c r="K118" s="695" t="s">
        <v>1084</v>
      </c>
      <c r="L118" s="698">
        <v>96.63</v>
      </c>
      <c r="M118" s="698">
        <v>96.63</v>
      </c>
      <c r="N118" s="695">
        <v>1</v>
      </c>
      <c r="O118" s="699">
        <v>1</v>
      </c>
      <c r="P118" s="698"/>
      <c r="Q118" s="700">
        <v>0</v>
      </c>
      <c r="R118" s="695"/>
      <c r="S118" s="700">
        <v>0</v>
      </c>
      <c r="T118" s="699"/>
      <c r="U118" s="701">
        <v>0</v>
      </c>
    </row>
    <row r="119" spans="1:21" ht="14.4" customHeight="1" x14ac:dyDescent="0.3">
      <c r="A119" s="694">
        <v>25</v>
      </c>
      <c r="B119" s="695" t="s">
        <v>1026</v>
      </c>
      <c r="C119" s="695">
        <v>89301252</v>
      </c>
      <c r="D119" s="696" t="s">
        <v>1401</v>
      </c>
      <c r="E119" s="697" t="s">
        <v>1122</v>
      </c>
      <c r="F119" s="695" t="s">
        <v>1094</v>
      </c>
      <c r="G119" s="695" t="s">
        <v>1308</v>
      </c>
      <c r="H119" s="695" t="s">
        <v>535</v>
      </c>
      <c r="I119" s="695" t="s">
        <v>1309</v>
      </c>
      <c r="J119" s="695" t="s">
        <v>1310</v>
      </c>
      <c r="K119" s="695" t="s">
        <v>1311</v>
      </c>
      <c r="L119" s="698">
        <v>0</v>
      </c>
      <c r="M119" s="698">
        <v>0</v>
      </c>
      <c r="N119" s="695">
        <v>1</v>
      </c>
      <c r="O119" s="699">
        <v>1</v>
      </c>
      <c r="P119" s="698">
        <v>0</v>
      </c>
      <c r="Q119" s="700"/>
      <c r="R119" s="695">
        <v>1</v>
      </c>
      <c r="S119" s="700">
        <v>1</v>
      </c>
      <c r="T119" s="699">
        <v>1</v>
      </c>
      <c r="U119" s="701">
        <v>1</v>
      </c>
    </row>
    <row r="120" spans="1:21" ht="14.4" customHeight="1" x14ac:dyDescent="0.3">
      <c r="A120" s="694">
        <v>25</v>
      </c>
      <c r="B120" s="695" t="s">
        <v>1026</v>
      </c>
      <c r="C120" s="695">
        <v>89301252</v>
      </c>
      <c r="D120" s="696" t="s">
        <v>1401</v>
      </c>
      <c r="E120" s="697" t="s">
        <v>1122</v>
      </c>
      <c r="F120" s="695" t="s">
        <v>1094</v>
      </c>
      <c r="G120" s="695" t="s">
        <v>1153</v>
      </c>
      <c r="H120" s="695" t="s">
        <v>535</v>
      </c>
      <c r="I120" s="695" t="s">
        <v>1312</v>
      </c>
      <c r="J120" s="695" t="s">
        <v>1155</v>
      </c>
      <c r="K120" s="695" t="s">
        <v>1313</v>
      </c>
      <c r="L120" s="698">
        <v>113.37</v>
      </c>
      <c r="M120" s="698">
        <v>226.74</v>
      </c>
      <c r="N120" s="695">
        <v>2</v>
      </c>
      <c r="O120" s="699">
        <v>2</v>
      </c>
      <c r="P120" s="698"/>
      <c r="Q120" s="700">
        <v>0</v>
      </c>
      <c r="R120" s="695"/>
      <c r="S120" s="700">
        <v>0</v>
      </c>
      <c r="T120" s="699"/>
      <c r="U120" s="701">
        <v>0</v>
      </c>
    </row>
    <row r="121" spans="1:21" ht="14.4" customHeight="1" x14ac:dyDescent="0.3">
      <c r="A121" s="694">
        <v>25</v>
      </c>
      <c r="B121" s="695" t="s">
        <v>1026</v>
      </c>
      <c r="C121" s="695">
        <v>89301252</v>
      </c>
      <c r="D121" s="696" t="s">
        <v>1401</v>
      </c>
      <c r="E121" s="697" t="s">
        <v>1122</v>
      </c>
      <c r="F121" s="695" t="s">
        <v>1094</v>
      </c>
      <c r="G121" s="695" t="s">
        <v>1184</v>
      </c>
      <c r="H121" s="695" t="s">
        <v>535</v>
      </c>
      <c r="I121" s="695" t="s">
        <v>1314</v>
      </c>
      <c r="J121" s="695" t="s">
        <v>1186</v>
      </c>
      <c r="K121" s="695" t="s">
        <v>1315</v>
      </c>
      <c r="L121" s="698">
        <v>64.13</v>
      </c>
      <c r="M121" s="698">
        <v>64.13</v>
      </c>
      <c r="N121" s="695">
        <v>1</v>
      </c>
      <c r="O121" s="699">
        <v>1</v>
      </c>
      <c r="P121" s="698"/>
      <c r="Q121" s="700">
        <v>0</v>
      </c>
      <c r="R121" s="695"/>
      <c r="S121" s="700">
        <v>0</v>
      </c>
      <c r="T121" s="699"/>
      <c r="U121" s="701">
        <v>0</v>
      </c>
    </row>
    <row r="122" spans="1:21" ht="14.4" customHeight="1" x14ac:dyDescent="0.3">
      <c r="A122" s="694">
        <v>25</v>
      </c>
      <c r="B122" s="695" t="s">
        <v>1026</v>
      </c>
      <c r="C122" s="695">
        <v>89301252</v>
      </c>
      <c r="D122" s="696" t="s">
        <v>1401</v>
      </c>
      <c r="E122" s="697" t="s">
        <v>1123</v>
      </c>
      <c r="F122" s="695" t="s">
        <v>1094</v>
      </c>
      <c r="G122" s="695" t="s">
        <v>1136</v>
      </c>
      <c r="H122" s="695" t="s">
        <v>535</v>
      </c>
      <c r="I122" s="695" t="s">
        <v>1137</v>
      </c>
      <c r="J122" s="695" t="s">
        <v>1071</v>
      </c>
      <c r="K122" s="695" t="s">
        <v>1138</v>
      </c>
      <c r="L122" s="698">
        <v>0</v>
      </c>
      <c r="M122" s="698">
        <v>0</v>
      </c>
      <c r="N122" s="695">
        <v>1</v>
      </c>
      <c r="O122" s="699">
        <v>1</v>
      </c>
      <c r="P122" s="698">
        <v>0</v>
      </c>
      <c r="Q122" s="700"/>
      <c r="R122" s="695">
        <v>1</v>
      </c>
      <c r="S122" s="700">
        <v>1</v>
      </c>
      <c r="T122" s="699">
        <v>1</v>
      </c>
      <c r="U122" s="701">
        <v>1</v>
      </c>
    </row>
    <row r="123" spans="1:21" ht="14.4" customHeight="1" x14ac:dyDescent="0.3">
      <c r="A123" s="694">
        <v>25</v>
      </c>
      <c r="B123" s="695" t="s">
        <v>1026</v>
      </c>
      <c r="C123" s="695">
        <v>89301252</v>
      </c>
      <c r="D123" s="696" t="s">
        <v>1401</v>
      </c>
      <c r="E123" s="697" t="s">
        <v>1123</v>
      </c>
      <c r="F123" s="695" t="s">
        <v>1094</v>
      </c>
      <c r="G123" s="695" t="s">
        <v>1136</v>
      </c>
      <c r="H123" s="695" t="s">
        <v>815</v>
      </c>
      <c r="I123" s="695" t="s">
        <v>906</v>
      </c>
      <c r="J123" s="695" t="s">
        <v>1071</v>
      </c>
      <c r="K123" s="695" t="s">
        <v>1072</v>
      </c>
      <c r="L123" s="698">
        <v>333.31</v>
      </c>
      <c r="M123" s="698">
        <v>4333.03</v>
      </c>
      <c r="N123" s="695">
        <v>13</v>
      </c>
      <c r="O123" s="699">
        <v>8</v>
      </c>
      <c r="P123" s="698">
        <v>2666.48</v>
      </c>
      <c r="Q123" s="700">
        <v>0.61538461538461542</v>
      </c>
      <c r="R123" s="695">
        <v>8</v>
      </c>
      <c r="S123" s="700">
        <v>0.61538461538461542</v>
      </c>
      <c r="T123" s="699">
        <v>4</v>
      </c>
      <c r="U123" s="701">
        <v>0.5</v>
      </c>
    </row>
    <row r="124" spans="1:21" ht="14.4" customHeight="1" x14ac:dyDescent="0.3">
      <c r="A124" s="694">
        <v>25</v>
      </c>
      <c r="B124" s="695" t="s">
        <v>1026</v>
      </c>
      <c r="C124" s="695">
        <v>89301252</v>
      </c>
      <c r="D124" s="696" t="s">
        <v>1401</v>
      </c>
      <c r="E124" s="697" t="s">
        <v>1123</v>
      </c>
      <c r="F124" s="695" t="s">
        <v>1094</v>
      </c>
      <c r="G124" s="695" t="s">
        <v>1237</v>
      </c>
      <c r="H124" s="695" t="s">
        <v>535</v>
      </c>
      <c r="I124" s="695" t="s">
        <v>1316</v>
      </c>
      <c r="J124" s="695" t="s">
        <v>1317</v>
      </c>
      <c r="K124" s="695" t="s">
        <v>1318</v>
      </c>
      <c r="L124" s="698">
        <v>0</v>
      </c>
      <c r="M124" s="698">
        <v>0</v>
      </c>
      <c r="N124" s="695">
        <v>1</v>
      </c>
      <c r="O124" s="699">
        <v>1</v>
      </c>
      <c r="P124" s="698"/>
      <c r="Q124" s="700"/>
      <c r="R124" s="695"/>
      <c r="S124" s="700">
        <v>0</v>
      </c>
      <c r="T124" s="699"/>
      <c r="U124" s="701">
        <v>0</v>
      </c>
    </row>
    <row r="125" spans="1:21" ht="14.4" customHeight="1" x14ac:dyDescent="0.3">
      <c r="A125" s="694">
        <v>25</v>
      </c>
      <c r="B125" s="695" t="s">
        <v>1026</v>
      </c>
      <c r="C125" s="695">
        <v>89301252</v>
      </c>
      <c r="D125" s="696" t="s">
        <v>1401</v>
      </c>
      <c r="E125" s="697" t="s">
        <v>1123</v>
      </c>
      <c r="F125" s="695" t="s">
        <v>1094</v>
      </c>
      <c r="G125" s="695" t="s">
        <v>1149</v>
      </c>
      <c r="H125" s="695" t="s">
        <v>815</v>
      </c>
      <c r="I125" s="695" t="s">
        <v>914</v>
      </c>
      <c r="J125" s="695" t="s">
        <v>915</v>
      </c>
      <c r="K125" s="695" t="s">
        <v>1076</v>
      </c>
      <c r="L125" s="698">
        <v>184.22</v>
      </c>
      <c r="M125" s="698">
        <v>921.09999999999991</v>
      </c>
      <c r="N125" s="695">
        <v>5</v>
      </c>
      <c r="O125" s="699">
        <v>4.5</v>
      </c>
      <c r="P125" s="698">
        <v>552.66</v>
      </c>
      <c r="Q125" s="700">
        <v>0.6</v>
      </c>
      <c r="R125" s="695">
        <v>3</v>
      </c>
      <c r="S125" s="700">
        <v>0.6</v>
      </c>
      <c r="T125" s="699">
        <v>2.5</v>
      </c>
      <c r="U125" s="701">
        <v>0.55555555555555558</v>
      </c>
    </row>
    <row r="126" spans="1:21" ht="14.4" customHeight="1" x14ac:dyDescent="0.3">
      <c r="A126" s="694">
        <v>25</v>
      </c>
      <c r="B126" s="695" t="s">
        <v>1026</v>
      </c>
      <c r="C126" s="695">
        <v>89301252</v>
      </c>
      <c r="D126" s="696" t="s">
        <v>1401</v>
      </c>
      <c r="E126" s="697" t="s">
        <v>1123</v>
      </c>
      <c r="F126" s="695" t="s">
        <v>1094</v>
      </c>
      <c r="G126" s="695" t="s">
        <v>1269</v>
      </c>
      <c r="H126" s="695" t="s">
        <v>815</v>
      </c>
      <c r="I126" s="695" t="s">
        <v>1319</v>
      </c>
      <c r="J126" s="695" t="s">
        <v>1271</v>
      </c>
      <c r="K126" s="695" t="s">
        <v>1320</v>
      </c>
      <c r="L126" s="698">
        <v>782.22</v>
      </c>
      <c r="M126" s="698">
        <v>1564.44</v>
      </c>
      <c r="N126" s="695">
        <v>2</v>
      </c>
      <c r="O126" s="699">
        <v>1.5</v>
      </c>
      <c r="P126" s="698"/>
      <c r="Q126" s="700">
        <v>0</v>
      </c>
      <c r="R126" s="695"/>
      <c r="S126" s="700">
        <v>0</v>
      </c>
      <c r="T126" s="699"/>
      <c r="U126" s="701">
        <v>0</v>
      </c>
    </row>
    <row r="127" spans="1:21" ht="14.4" customHeight="1" x14ac:dyDescent="0.3">
      <c r="A127" s="694">
        <v>25</v>
      </c>
      <c r="B127" s="695" t="s">
        <v>1026</v>
      </c>
      <c r="C127" s="695">
        <v>89301252</v>
      </c>
      <c r="D127" s="696" t="s">
        <v>1401</v>
      </c>
      <c r="E127" s="697" t="s">
        <v>1123</v>
      </c>
      <c r="F127" s="695" t="s">
        <v>1094</v>
      </c>
      <c r="G127" s="695" t="s">
        <v>1269</v>
      </c>
      <c r="H127" s="695" t="s">
        <v>815</v>
      </c>
      <c r="I127" s="695" t="s">
        <v>1321</v>
      </c>
      <c r="J127" s="695" t="s">
        <v>1322</v>
      </c>
      <c r="K127" s="695" t="s">
        <v>1323</v>
      </c>
      <c r="L127" s="698">
        <v>181.01</v>
      </c>
      <c r="M127" s="698">
        <v>724.04</v>
      </c>
      <c r="N127" s="695">
        <v>4</v>
      </c>
      <c r="O127" s="699">
        <v>1.5</v>
      </c>
      <c r="P127" s="698">
        <v>543.03</v>
      </c>
      <c r="Q127" s="700">
        <v>0.75</v>
      </c>
      <c r="R127" s="695">
        <v>3</v>
      </c>
      <c r="S127" s="700">
        <v>0.75</v>
      </c>
      <c r="T127" s="699">
        <v>0.5</v>
      </c>
      <c r="U127" s="701">
        <v>0.33333333333333331</v>
      </c>
    </row>
    <row r="128" spans="1:21" ht="14.4" customHeight="1" x14ac:dyDescent="0.3">
      <c r="A128" s="694">
        <v>25</v>
      </c>
      <c r="B128" s="695" t="s">
        <v>1026</v>
      </c>
      <c r="C128" s="695">
        <v>89301252</v>
      </c>
      <c r="D128" s="696" t="s">
        <v>1401</v>
      </c>
      <c r="E128" s="697" t="s">
        <v>1123</v>
      </c>
      <c r="F128" s="695" t="s">
        <v>1094</v>
      </c>
      <c r="G128" s="695" t="s">
        <v>1139</v>
      </c>
      <c r="H128" s="695" t="s">
        <v>815</v>
      </c>
      <c r="I128" s="695" t="s">
        <v>922</v>
      </c>
      <c r="J128" s="695" t="s">
        <v>923</v>
      </c>
      <c r="K128" s="695" t="s">
        <v>924</v>
      </c>
      <c r="L128" s="698">
        <v>154.01</v>
      </c>
      <c r="M128" s="698">
        <v>308.02</v>
      </c>
      <c r="N128" s="695">
        <v>2</v>
      </c>
      <c r="O128" s="699">
        <v>2</v>
      </c>
      <c r="P128" s="698">
        <v>308.02</v>
      </c>
      <c r="Q128" s="700">
        <v>1</v>
      </c>
      <c r="R128" s="695">
        <v>2</v>
      </c>
      <c r="S128" s="700">
        <v>1</v>
      </c>
      <c r="T128" s="699">
        <v>2</v>
      </c>
      <c r="U128" s="701">
        <v>1</v>
      </c>
    </row>
    <row r="129" spans="1:21" ht="14.4" customHeight="1" x14ac:dyDescent="0.3">
      <c r="A129" s="694">
        <v>25</v>
      </c>
      <c r="B129" s="695" t="s">
        <v>1026</v>
      </c>
      <c r="C129" s="695">
        <v>89301252</v>
      </c>
      <c r="D129" s="696" t="s">
        <v>1401</v>
      </c>
      <c r="E129" s="697" t="s">
        <v>1123</v>
      </c>
      <c r="F129" s="695" t="s">
        <v>1094</v>
      </c>
      <c r="G129" s="695" t="s">
        <v>1324</v>
      </c>
      <c r="H129" s="695" t="s">
        <v>535</v>
      </c>
      <c r="I129" s="695" t="s">
        <v>880</v>
      </c>
      <c r="J129" s="695" t="s">
        <v>881</v>
      </c>
      <c r="K129" s="695" t="s">
        <v>1325</v>
      </c>
      <c r="L129" s="698">
        <v>38.65</v>
      </c>
      <c r="M129" s="698">
        <v>38.65</v>
      </c>
      <c r="N129" s="695">
        <v>1</v>
      </c>
      <c r="O129" s="699">
        <v>0.5</v>
      </c>
      <c r="P129" s="698"/>
      <c r="Q129" s="700">
        <v>0</v>
      </c>
      <c r="R129" s="695"/>
      <c r="S129" s="700">
        <v>0</v>
      </c>
      <c r="T129" s="699"/>
      <c r="U129" s="701">
        <v>0</v>
      </c>
    </row>
    <row r="130" spans="1:21" ht="14.4" customHeight="1" x14ac:dyDescent="0.3">
      <c r="A130" s="694">
        <v>25</v>
      </c>
      <c r="B130" s="695" t="s">
        <v>1026</v>
      </c>
      <c r="C130" s="695">
        <v>89301252</v>
      </c>
      <c r="D130" s="696" t="s">
        <v>1401</v>
      </c>
      <c r="E130" s="697" t="s">
        <v>1123</v>
      </c>
      <c r="F130" s="695" t="s">
        <v>1094</v>
      </c>
      <c r="G130" s="695" t="s">
        <v>1140</v>
      </c>
      <c r="H130" s="695" t="s">
        <v>815</v>
      </c>
      <c r="I130" s="695" t="s">
        <v>821</v>
      </c>
      <c r="J130" s="695" t="s">
        <v>603</v>
      </c>
      <c r="K130" s="695" t="s">
        <v>1084</v>
      </c>
      <c r="L130" s="698">
        <v>96.63</v>
      </c>
      <c r="M130" s="698">
        <v>483.15</v>
      </c>
      <c r="N130" s="695">
        <v>5</v>
      </c>
      <c r="O130" s="699">
        <v>4.5</v>
      </c>
      <c r="P130" s="698">
        <v>386.52</v>
      </c>
      <c r="Q130" s="700">
        <v>0.8</v>
      </c>
      <c r="R130" s="695">
        <v>4</v>
      </c>
      <c r="S130" s="700">
        <v>0.8</v>
      </c>
      <c r="T130" s="699">
        <v>3.5</v>
      </c>
      <c r="U130" s="701">
        <v>0.77777777777777779</v>
      </c>
    </row>
    <row r="131" spans="1:21" ht="14.4" customHeight="1" x14ac:dyDescent="0.3">
      <c r="A131" s="694">
        <v>25</v>
      </c>
      <c r="B131" s="695" t="s">
        <v>1026</v>
      </c>
      <c r="C131" s="695">
        <v>89301252</v>
      </c>
      <c r="D131" s="696" t="s">
        <v>1401</v>
      </c>
      <c r="E131" s="697" t="s">
        <v>1123</v>
      </c>
      <c r="F131" s="695" t="s">
        <v>1094</v>
      </c>
      <c r="G131" s="695" t="s">
        <v>1308</v>
      </c>
      <c r="H131" s="695" t="s">
        <v>535</v>
      </c>
      <c r="I131" s="695" t="s">
        <v>1326</v>
      </c>
      <c r="J131" s="695" t="s">
        <v>1327</v>
      </c>
      <c r="K131" s="695" t="s">
        <v>1328</v>
      </c>
      <c r="L131" s="698">
        <v>314.89999999999998</v>
      </c>
      <c r="M131" s="698">
        <v>314.89999999999998</v>
      </c>
      <c r="N131" s="695">
        <v>1</v>
      </c>
      <c r="O131" s="699">
        <v>1</v>
      </c>
      <c r="P131" s="698">
        <v>314.89999999999998</v>
      </c>
      <c r="Q131" s="700">
        <v>1</v>
      </c>
      <c r="R131" s="695">
        <v>1</v>
      </c>
      <c r="S131" s="700">
        <v>1</v>
      </c>
      <c r="T131" s="699">
        <v>1</v>
      </c>
      <c r="U131" s="701">
        <v>1</v>
      </c>
    </row>
    <row r="132" spans="1:21" ht="14.4" customHeight="1" x14ac:dyDescent="0.3">
      <c r="A132" s="694">
        <v>25</v>
      </c>
      <c r="B132" s="695" t="s">
        <v>1026</v>
      </c>
      <c r="C132" s="695">
        <v>89301252</v>
      </c>
      <c r="D132" s="696" t="s">
        <v>1401</v>
      </c>
      <c r="E132" s="697" t="s">
        <v>1123</v>
      </c>
      <c r="F132" s="695" t="s">
        <v>1094</v>
      </c>
      <c r="G132" s="695" t="s">
        <v>1329</v>
      </c>
      <c r="H132" s="695" t="s">
        <v>535</v>
      </c>
      <c r="I132" s="695" t="s">
        <v>1330</v>
      </c>
      <c r="J132" s="695" t="s">
        <v>626</v>
      </c>
      <c r="K132" s="695" t="s">
        <v>1331</v>
      </c>
      <c r="L132" s="698">
        <v>0</v>
      </c>
      <c r="M132" s="698">
        <v>0</v>
      </c>
      <c r="N132" s="695">
        <v>1</v>
      </c>
      <c r="O132" s="699">
        <v>1</v>
      </c>
      <c r="P132" s="698">
        <v>0</v>
      </c>
      <c r="Q132" s="700"/>
      <c r="R132" s="695">
        <v>1</v>
      </c>
      <c r="S132" s="700">
        <v>1</v>
      </c>
      <c r="T132" s="699">
        <v>1</v>
      </c>
      <c r="U132" s="701">
        <v>1</v>
      </c>
    </row>
    <row r="133" spans="1:21" ht="14.4" customHeight="1" x14ac:dyDescent="0.3">
      <c r="A133" s="694">
        <v>25</v>
      </c>
      <c r="B133" s="695" t="s">
        <v>1026</v>
      </c>
      <c r="C133" s="695">
        <v>89301252</v>
      </c>
      <c r="D133" s="696" t="s">
        <v>1401</v>
      </c>
      <c r="E133" s="697" t="s">
        <v>1123</v>
      </c>
      <c r="F133" s="695" t="s">
        <v>1094</v>
      </c>
      <c r="G133" s="695" t="s">
        <v>1259</v>
      </c>
      <c r="H133" s="695" t="s">
        <v>535</v>
      </c>
      <c r="I133" s="695" t="s">
        <v>610</v>
      </c>
      <c r="J133" s="695" t="s">
        <v>1260</v>
      </c>
      <c r="K133" s="695" t="s">
        <v>1261</v>
      </c>
      <c r="L133" s="698">
        <v>0</v>
      </c>
      <c r="M133" s="698">
        <v>0</v>
      </c>
      <c r="N133" s="695">
        <v>1</v>
      </c>
      <c r="O133" s="699">
        <v>0.5</v>
      </c>
      <c r="P133" s="698">
        <v>0</v>
      </c>
      <c r="Q133" s="700"/>
      <c r="R133" s="695">
        <v>1</v>
      </c>
      <c r="S133" s="700">
        <v>1</v>
      </c>
      <c r="T133" s="699">
        <v>0.5</v>
      </c>
      <c r="U133" s="701">
        <v>1</v>
      </c>
    </row>
    <row r="134" spans="1:21" ht="14.4" customHeight="1" x14ac:dyDescent="0.3">
      <c r="A134" s="694">
        <v>25</v>
      </c>
      <c r="B134" s="695" t="s">
        <v>1026</v>
      </c>
      <c r="C134" s="695">
        <v>89301252</v>
      </c>
      <c r="D134" s="696" t="s">
        <v>1401</v>
      </c>
      <c r="E134" s="697" t="s">
        <v>1124</v>
      </c>
      <c r="F134" s="695" t="s">
        <v>1094</v>
      </c>
      <c r="G134" s="695" t="s">
        <v>1136</v>
      </c>
      <c r="H134" s="695" t="s">
        <v>815</v>
      </c>
      <c r="I134" s="695" t="s">
        <v>906</v>
      </c>
      <c r="J134" s="695" t="s">
        <v>1071</v>
      </c>
      <c r="K134" s="695" t="s">
        <v>1072</v>
      </c>
      <c r="L134" s="698">
        <v>333.31</v>
      </c>
      <c r="M134" s="698">
        <v>4666.34</v>
      </c>
      <c r="N134" s="695">
        <v>14</v>
      </c>
      <c r="O134" s="699">
        <v>13.5</v>
      </c>
      <c r="P134" s="698">
        <v>1999.86</v>
      </c>
      <c r="Q134" s="700">
        <v>0.42857142857142855</v>
      </c>
      <c r="R134" s="695">
        <v>6</v>
      </c>
      <c r="S134" s="700">
        <v>0.42857142857142855</v>
      </c>
      <c r="T134" s="699">
        <v>6</v>
      </c>
      <c r="U134" s="701">
        <v>0.44444444444444442</v>
      </c>
    </row>
    <row r="135" spans="1:21" ht="14.4" customHeight="1" x14ac:dyDescent="0.3">
      <c r="A135" s="694">
        <v>25</v>
      </c>
      <c r="B135" s="695" t="s">
        <v>1026</v>
      </c>
      <c r="C135" s="695">
        <v>89301252</v>
      </c>
      <c r="D135" s="696" t="s">
        <v>1401</v>
      </c>
      <c r="E135" s="697" t="s">
        <v>1124</v>
      </c>
      <c r="F135" s="695" t="s">
        <v>1094</v>
      </c>
      <c r="G135" s="695" t="s">
        <v>1332</v>
      </c>
      <c r="H135" s="695" t="s">
        <v>535</v>
      </c>
      <c r="I135" s="695" t="s">
        <v>1333</v>
      </c>
      <c r="J135" s="695" t="s">
        <v>1334</v>
      </c>
      <c r="K135" s="695" t="s">
        <v>1335</v>
      </c>
      <c r="L135" s="698">
        <v>65.209999999999994</v>
      </c>
      <c r="M135" s="698">
        <v>65.209999999999994</v>
      </c>
      <c r="N135" s="695">
        <v>1</v>
      </c>
      <c r="O135" s="699">
        <v>0.5</v>
      </c>
      <c r="P135" s="698">
        <v>65.209999999999994</v>
      </c>
      <c r="Q135" s="700">
        <v>1</v>
      </c>
      <c r="R135" s="695">
        <v>1</v>
      </c>
      <c r="S135" s="700">
        <v>1</v>
      </c>
      <c r="T135" s="699">
        <v>0.5</v>
      </c>
      <c r="U135" s="701">
        <v>1</v>
      </c>
    </row>
    <row r="136" spans="1:21" ht="14.4" customHeight="1" x14ac:dyDescent="0.3">
      <c r="A136" s="694">
        <v>25</v>
      </c>
      <c r="B136" s="695" t="s">
        <v>1026</v>
      </c>
      <c r="C136" s="695">
        <v>89301252</v>
      </c>
      <c r="D136" s="696" t="s">
        <v>1401</v>
      </c>
      <c r="E136" s="697" t="s">
        <v>1124</v>
      </c>
      <c r="F136" s="695" t="s">
        <v>1094</v>
      </c>
      <c r="G136" s="695" t="s">
        <v>1149</v>
      </c>
      <c r="H136" s="695" t="s">
        <v>815</v>
      </c>
      <c r="I136" s="695" t="s">
        <v>914</v>
      </c>
      <c r="J136" s="695" t="s">
        <v>915</v>
      </c>
      <c r="K136" s="695" t="s">
        <v>1076</v>
      </c>
      <c r="L136" s="698">
        <v>184.22</v>
      </c>
      <c r="M136" s="698">
        <v>921.09999999999991</v>
      </c>
      <c r="N136" s="695">
        <v>5</v>
      </c>
      <c r="O136" s="699">
        <v>3.5</v>
      </c>
      <c r="P136" s="698">
        <v>552.66</v>
      </c>
      <c r="Q136" s="700">
        <v>0.6</v>
      </c>
      <c r="R136" s="695">
        <v>3</v>
      </c>
      <c r="S136" s="700">
        <v>0.6</v>
      </c>
      <c r="T136" s="699">
        <v>2.5</v>
      </c>
      <c r="U136" s="701">
        <v>0.7142857142857143</v>
      </c>
    </row>
    <row r="137" spans="1:21" ht="14.4" customHeight="1" x14ac:dyDescent="0.3">
      <c r="A137" s="694">
        <v>25</v>
      </c>
      <c r="B137" s="695" t="s">
        <v>1026</v>
      </c>
      <c r="C137" s="695">
        <v>89301252</v>
      </c>
      <c r="D137" s="696" t="s">
        <v>1401</v>
      </c>
      <c r="E137" s="697" t="s">
        <v>1124</v>
      </c>
      <c r="F137" s="695" t="s">
        <v>1094</v>
      </c>
      <c r="G137" s="695" t="s">
        <v>1336</v>
      </c>
      <c r="H137" s="695" t="s">
        <v>815</v>
      </c>
      <c r="I137" s="695" t="s">
        <v>1337</v>
      </c>
      <c r="J137" s="695" t="s">
        <v>1338</v>
      </c>
      <c r="K137" s="695" t="s">
        <v>1339</v>
      </c>
      <c r="L137" s="698">
        <v>413.22</v>
      </c>
      <c r="M137" s="698">
        <v>413.22</v>
      </c>
      <c r="N137" s="695">
        <v>1</v>
      </c>
      <c r="O137" s="699">
        <v>0.5</v>
      </c>
      <c r="P137" s="698">
        <v>413.22</v>
      </c>
      <c r="Q137" s="700">
        <v>1</v>
      </c>
      <c r="R137" s="695">
        <v>1</v>
      </c>
      <c r="S137" s="700">
        <v>1</v>
      </c>
      <c r="T137" s="699">
        <v>0.5</v>
      </c>
      <c r="U137" s="701">
        <v>1</v>
      </c>
    </row>
    <row r="138" spans="1:21" ht="14.4" customHeight="1" x14ac:dyDescent="0.3">
      <c r="A138" s="694">
        <v>25</v>
      </c>
      <c r="B138" s="695" t="s">
        <v>1026</v>
      </c>
      <c r="C138" s="695">
        <v>89301252</v>
      </c>
      <c r="D138" s="696" t="s">
        <v>1401</v>
      </c>
      <c r="E138" s="697" t="s">
        <v>1124</v>
      </c>
      <c r="F138" s="695" t="s">
        <v>1094</v>
      </c>
      <c r="G138" s="695" t="s">
        <v>1205</v>
      </c>
      <c r="H138" s="695" t="s">
        <v>535</v>
      </c>
      <c r="I138" s="695" t="s">
        <v>1340</v>
      </c>
      <c r="J138" s="695" t="s">
        <v>1207</v>
      </c>
      <c r="K138" s="695" t="s">
        <v>1341</v>
      </c>
      <c r="L138" s="698">
        <v>128.9</v>
      </c>
      <c r="M138" s="698">
        <v>128.9</v>
      </c>
      <c r="N138" s="695">
        <v>1</v>
      </c>
      <c r="O138" s="699">
        <v>0.5</v>
      </c>
      <c r="P138" s="698">
        <v>128.9</v>
      </c>
      <c r="Q138" s="700">
        <v>1</v>
      </c>
      <c r="R138" s="695">
        <v>1</v>
      </c>
      <c r="S138" s="700">
        <v>1</v>
      </c>
      <c r="T138" s="699">
        <v>0.5</v>
      </c>
      <c r="U138" s="701">
        <v>1</v>
      </c>
    </row>
    <row r="139" spans="1:21" ht="14.4" customHeight="1" x14ac:dyDescent="0.3">
      <c r="A139" s="694">
        <v>25</v>
      </c>
      <c r="B139" s="695" t="s">
        <v>1026</v>
      </c>
      <c r="C139" s="695">
        <v>89301252</v>
      </c>
      <c r="D139" s="696" t="s">
        <v>1401</v>
      </c>
      <c r="E139" s="697" t="s">
        <v>1124</v>
      </c>
      <c r="F139" s="695" t="s">
        <v>1094</v>
      </c>
      <c r="G139" s="695" t="s">
        <v>1139</v>
      </c>
      <c r="H139" s="695" t="s">
        <v>815</v>
      </c>
      <c r="I139" s="695" t="s">
        <v>922</v>
      </c>
      <c r="J139" s="695" t="s">
        <v>923</v>
      </c>
      <c r="K139" s="695" t="s">
        <v>924</v>
      </c>
      <c r="L139" s="698">
        <v>154.01</v>
      </c>
      <c r="M139" s="698">
        <v>1232.08</v>
      </c>
      <c r="N139" s="695">
        <v>8</v>
      </c>
      <c r="O139" s="699">
        <v>8</v>
      </c>
      <c r="P139" s="698">
        <v>770.05</v>
      </c>
      <c r="Q139" s="700">
        <v>0.625</v>
      </c>
      <c r="R139" s="695">
        <v>5</v>
      </c>
      <c r="S139" s="700">
        <v>0.625</v>
      </c>
      <c r="T139" s="699">
        <v>5</v>
      </c>
      <c r="U139" s="701">
        <v>0.625</v>
      </c>
    </row>
    <row r="140" spans="1:21" ht="14.4" customHeight="1" x14ac:dyDescent="0.3">
      <c r="A140" s="694">
        <v>25</v>
      </c>
      <c r="B140" s="695" t="s">
        <v>1026</v>
      </c>
      <c r="C140" s="695">
        <v>89301252</v>
      </c>
      <c r="D140" s="696" t="s">
        <v>1401</v>
      </c>
      <c r="E140" s="697" t="s">
        <v>1124</v>
      </c>
      <c r="F140" s="695" t="s">
        <v>1094</v>
      </c>
      <c r="G140" s="695" t="s">
        <v>1140</v>
      </c>
      <c r="H140" s="695" t="s">
        <v>535</v>
      </c>
      <c r="I140" s="695" t="s">
        <v>1342</v>
      </c>
      <c r="J140" s="695" t="s">
        <v>1343</v>
      </c>
      <c r="K140" s="695" t="s">
        <v>1344</v>
      </c>
      <c r="L140" s="698">
        <v>0</v>
      </c>
      <c r="M140" s="698">
        <v>0</v>
      </c>
      <c r="N140" s="695">
        <v>1</v>
      </c>
      <c r="O140" s="699">
        <v>1</v>
      </c>
      <c r="P140" s="698"/>
      <c r="Q140" s="700"/>
      <c r="R140" s="695"/>
      <c r="S140" s="700">
        <v>0</v>
      </c>
      <c r="T140" s="699"/>
      <c r="U140" s="701">
        <v>0</v>
      </c>
    </row>
    <row r="141" spans="1:21" ht="14.4" customHeight="1" x14ac:dyDescent="0.3">
      <c r="A141" s="694">
        <v>25</v>
      </c>
      <c r="B141" s="695" t="s">
        <v>1026</v>
      </c>
      <c r="C141" s="695">
        <v>89301252</v>
      </c>
      <c r="D141" s="696" t="s">
        <v>1401</v>
      </c>
      <c r="E141" s="697" t="s">
        <v>1124</v>
      </c>
      <c r="F141" s="695" t="s">
        <v>1094</v>
      </c>
      <c r="G141" s="695" t="s">
        <v>1188</v>
      </c>
      <c r="H141" s="695" t="s">
        <v>535</v>
      </c>
      <c r="I141" s="695" t="s">
        <v>1189</v>
      </c>
      <c r="J141" s="695" t="s">
        <v>1190</v>
      </c>
      <c r="K141" s="695" t="s">
        <v>1191</v>
      </c>
      <c r="L141" s="698">
        <v>0</v>
      </c>
      <c r="M141" s="698">
        <v>0</v>
      </c>
      <c r="N141" s="695">
        <v>6</v>
      </c>
      <c r="O141" s="699">
        <v>1.5</v>
      </c>
      <c r="P141" s="698"/>
      <c r="Q141" s="700"/>
      <c r="R141" s="695"/>
      <c r="S141" s="700">
        <v>0</v>
      </c>
      <c r="T141" s="699"/>
      <c r="U141" s="701">
        <v>0</v>
      </c>
    </row>
    <row r="142" spans="1:21" ht="14.4" customHeight="1" x14ac:dyDescent="0.3">
      <c r="A142" s="694">
        <v>25</v>
      </c>
      <c r="B142" s="695" t="s">
        <v>1026</v>
      </c>
      <c r="C142" s="695">
        <v>89301252</v>
      </c>
      <c r="D142" s="696" t="s">
        <v>1401</v>
      </c>
      <c r="E142" s="697" t="s">
        <v>1125</v>
      </c>
      <c r="F142" s="695" t="s">
        <v>1094</v>
      </c>
      <c r="G142" s="695" t="s">
        <v>1345</v>
      </c>
      <c r="H142" s="695" t="s">
        <v>535</v>
      </c>
      <c r="I142" s="695" t="s">
        <v>1346</v>
      </c>
      <c r="J142" s="695" t="s">
        <v>1347</v>
      </c>
      <c r="K142" s="695" t="s">
        <v>1348</v>
      </c>
      <c r="L142" s="698">
        <v>0</v>
      </c>
      <c r="M142" s="698">
        <v>0</v>
      </c>
      <c r="N142" s="695">
        <v>1</v>
      </c>
      <c r="O142" s="699">
        <v>1</v>
      </c>
      <c r="P142" s="698"/>
      <c r="Q142" s="700"/>
      <c r="R142" s="695"/>
      <c r="S142" s="700">
        <v>0</v>
      </c>
      <c r="T142" s="699"/>
      <c r="U142" s="701">
        <v>0</v>
      </c>
    </row>
    <row r="143" spans="1:21" ht="14.4" customHeight="1" x14ac:dyDescent="0.3">
      <c r="A143" s="694">
        <v>25</v>
      </c>
      <c r="B143" s="695" t="s">
        <v>1026</v>
      </c>
      <c r="C143" s="695">
        <v>89301252</v>
      </c>
      <c r="D143" s="696" t="s">
        <v>1401</v>
      </c>
      <c r="E143" s="697" t="s">
        <v>1125</v>
      </c>
      <c r="F143" s="695" t="s">
        <v>1094</v>
      </c>
      <c r="G143" s="695" t="s">
        <v>1136</v>
      </c>
      <c r="H143" s="695" t="s">
        <v>535</v>
      </c>
      <c r="I143" s="695" t="s">
        <v>1137</v>
      </c>
      <c r="J143" s="695" t="s">
        <v>1071</v>
      </c>
      <c r="K143" s="695" t="s">
        <v>1138</v>
      </c>
      <c r="L143" s="698">
        <v>0</v>
      </c>
      <c r="M143" s="698">
        <v>0</v>
      </c>
      <c r="N143" s="695">
        <v>6</v>
      </c>
      <c r="O143" s="699">
        <v>4.5</v>
      </c>
      <c r="P143" s="698">
        <v>0</v>
      </c>
      <c r="Q143" s="700"/>
      <c r="R143" s="695">
        <v>5</v>
      </c>
      <c r="S143" s="700">
        <v>0.83333333333333337</v>
      </c>
      <c r="T143" s="699">
        <v>4</v>
      </c>
      <c r="U143" s="701">
        <v>0.88888888888888884</v>
      </c>
    </row>
    <row r="144" spans="1:21" ht="14.4" customHeight="1" x14ac:dyDescent="0.3">
      <c r="A144" s="694">
        <v>25</v>
      </c>
      <c r="B144" s="695" t="s">
        <v>1026</v>
      </c>
      <c r="C144" s="695">
        <v>89301252</v>
      </c>
      <c r="D144" s="696" t="s">
        <v>1401</v>
      </c>
      <c r="E144" s="697" t="s">
        <v>1125</v>
      </c>
      <c r="F144" s="695" t="s">
        <v>1094</v>
      </c>
      <c r="G144" s="695" t="s">
        <v>1201</v>
      </c>
      <c r="H144" s="695" t="s">
        <v>535</v>
      </c>
      <c r="I144" s="695" t="s">
        <v>1349</v>
      </c>
      <c r="J144" s="695" t="s">
        <v>1350</v>
      </c>
      <c r="K144" s="695" t="s">
        <v>1351</v>
      </c>
      <c r="L144" s="698">
        <v>0</v>
      </c>
      <c r="M144" s="698">
        <v>0</v>
      </c>
      <c r="N144" s="695">
        <v>1</v>
      </c>
      <c r="O144" s="699">
        <v>1</v>
      </c>
      <c r="P144" s="698"/>
      <c r="Q144" s="700"/>
      <c r="R144" s="695"/>
      <c r="S144" s="700">
        <v>0</v>
      </c>
      <c r="T144" s="699"/>
      <c r="U144" s="701">
        <v>0</v>
      </c>
    </row>
    <row r="145" spans="1:21" ht="14.4" customHeight="1" x14ac:dyDescent="0.3">
      <c r="A145" s="694">
        <v>25</v>
      </c>
      <c r="B145" s="695" t="s">
        <v>1026</v>
      </c>
      <c r="C145" s="695">
        <v>89301252</v>
      </c>
      <c r="D145" s="696" t="s">
        <v>1401</v>
      </c>
      <c r="E145" s="697" t="s">
        <v>1125</v>
      </c>
      <c r="F145" s="695" t="s">
        <v>1094</v>
      </c>
      <c r="G145" s="695" t="s">
        <v>1352</v>
      </c>
      <c r="H145" s="695" t="s">
        <v>535</v>
      </c>
      <c r="I145" s="695" t="s">
        <v>1353</v>
      </c>
      <c r="J145" s="695" t="s">
        <v>1354</v>
      </c>
      <c r="K145" s="695" t="s">
        <v>1355</v>
      </c>
      <c r="L145" s="698">
        <v>0</v>
      </c>
      <c r="M145" s="698">
        <v>0</v>
      </c>
      <c r="N145" s="695">
        <v>1</v>
      </c>
      <c r="O145" s="699">
        <v>1</v>
      </c>
      <c r="P145" s="698">
        <v>0</v>
      </c>
      <c r="Q145" s="700"/>
      <c r="R145" s="695">
        <v>1</v>
      </c>
      <c r="S145" s="700">
        <v>1</v>
      </c>
      <c r="T145" s="699">
        <v>1</v>
      </c>
      <c r="U145" s="701">
        <v>1</v>
      </c>
    </row>
    <row r="146" spans="1:21" ht="14.4" customHeight="1" x14ac:dyDescent="0.3">
      <c r="A146" s="694">
        <v>25</v>
      </c>
      <c r="B146" s="695" t="s">
        <v>1026</v>
      </c>
      <c r="C146" s="695">
        <v>89301252</v>
      </c>
      <c r="D146" s="696" t="s">
        <v>1401</v>
      </c>
      <c r="E146" s="697" t="s">
        <v>1125</v>
      </c>
      <c r="F146" s="695" t="s">
        <v>1094</v>
      </c>
      <c r="G146" s="695" t="s">
        <v>1140</v>
      </c>
      <c r="H146" s="695" t="s">
        <v>535</v>
      </c>
      <c r="I146" s="695" t="s">
        <v>1356</v>
      </c>
      <c r="J146" s="695" t="s">
        <v>603</v>
      </c>
      <c r="K146" s="695" t="s">
        <v>1357</v>
      </c>
      <c r="L146" s="698">
        <v>0</v>
      </c>
      <c r="M146" s="698">
        <v>0</v>
      </c>
      <c r="N146" s="695">
        <v>1</v>
      </c>
      <c r="O146" s="699">
        <v>0.5</v>
      </c>
      <c r="P146" s="698"/>
      <c r="Q146" s="700"/>
      <c r="R146" s="695"/>
      <c r="S146" s="700">
        <v>0</v>
      </c>
      <c r="T146" s="699"/>
      <c r="U146" s="701">
        <v>0</v>
      </c>
    </row>
    <row r="147" spans="1:21" ht="14.4" customHeight="1" x14ac:dyDescent="0.3">
      <c r="A147" s="694">
        <v>25</v>
      </c>
      <c r="B147" s="695" t="s">
        <v>1026</v>
      </c>
      <c r="C147" s="695">
        <v>89301252</v>
      </c>
      <c r="D147" s="696" t="s">
        <v>1401</v>
      </c>
      <c r="E147" s="697" t="s">
        <v>1125</v>
      </c>
      <c r="F147" s="695" t="s">
        <v>1094</v>
      </c>
      <c r="G147" s="695" t="s">
        <v>1140</v>
      </c>
      <c r="H147" s="695" t="s">
        <v>535</v>
      </c>
      <c r="I147" s="695" t="s">
        <v>1358</v>
      </c>
      <c r="J147" s="695" t="s">
        <v>603</v>
      </c>
      <c r="K147" s="695" t="s">
        <v>1305</v>
      </c>
      <c r="L147" s="698">
        <v>0</v>
      </c>
      <c r="M147" s="698">
        <v>0</v>
      </c>
      <c r="N147" s="695">
        <v>1</v>
      </c>
      <c r="O147" s="699">
        <v>0.5</v>
      </c>
      <c r="P147" s="698">
        <v>0</v>
      </c>
      <c r="Q147" s="700"/>
      <c r="R147" s="695">
        <v>1</v>
      </c>
      <c r="S147" s="700">
        <v>1</v>
      </c>
      <c r="T147" s="699">
        <v>0.5</v>
      </c>
      <c r="U147" s="701">
        <v>1</v>
      </c>
    </row>
    <row r="148" spans="1:21" ht="14.4" customHeight="1" x14ac:dyDescent="0.3">
      <c r="A148" s="694">
        <v>25</v>
      </c>
      <c r="B148" s="695" t="s">
        <v>1026</v>
      </c>
      <c r="C148" s="695">
        <v>89301252</v>
      </c>
      <c r="D148" s="696" t="s">
        <v>1401</v>
      </c>
      <c r="E148" s="697" t="s">
        <v>1125</v>
      </c>
      <c r="F148" s="695" t="s">
        <v>1094</v>
      </c>
      <c r="G148" s="695" t="s">
        <v>1140</v>
      </c>
      <c r="H148" s="695" t="s">
        <v>535</v>
      </c>
      <c r="I148" s="695" t="s">
        <v>602</v>
      </c>
      <c r="J148" s="695" t="s">
        <v>603</v>
      </c>
      <c r="K148" s="695" t="s">
        <v>1236</v>
      </c>
      <c r="L148" s="698">
        <v>48.31</v>
      </c>
      <c r="M148" s="698">
        <v>48.31</v>
      </c>
      <c r="N148" s="695">
        <v>1</v>
      </c>
      <c r="O148" s="699">
        <v>0.5</v>
      </c>
      <c r="P148" s="698">
        <v>48.31</v>
      </c>
      <c r="Q148" s="700">
        <v>1</v>
      </c>
      <c r="R148" s="695">
        <v>1</v>
      </c>
      <c r="S148" s="700">
        <v>1</v>
      </c>
      <c r="T148" s="699">
        <v>0.5</v>
      </c>
      <c r="U148" s="701">
        <v>1</v>
      </c>
    </row>
    <row r="149" spans="1:21" ht="14.4" customHeight="1" x14ac:dyDescent="0.3">
      <c r="A149" s="694">
        <v>25</v>
      </c>
      <c r="B149" s="695" t="s">
        <v>1026</v>
      </c>
      <c r="C149" s="695">
        <v>89301252</v>
      </c>
      <c r="D149" s="696" t="s">
        <v>1401</v>
      </c>
      <c r="E149" s="697" t="s">
        <v>1125</v>
      </c>
      <c r="F149" s="695" t="s">
        <v>1094</v>
      </c>
      <c r="G149" s="695" t="s">
        <v>1195</v>
      </c>
      <c r="H149" s="695" t="s">
        <v>535</v>
      </c>
      <c r="I149" s="695" t="s">
        <v>1359</v>
      </c>
      <c r="J149" s="695" t="s">
        <v>1360</v>
      </c>
      <c r="K149" s="695" t="s">
        <v>1361</v>
      </c>
      <c r="L149" s="698">
        <v>0</v>
      </c>
      <c r="M149" s="698">
        <v>0</v>
      </c>
      <c r="N149" s="695">
        <v>1</v>
      </c>
      <c r="O149" s="699">
        <v>1</v>
      </c>
      <c r="P149" s="698"/>
      <c r="Q149" s="700"/>
      <c r="R149" s="695"/>
      <c r="S149" s="700">
        <v>0</v>
      </c>
      <c r="T149" s="699"/>
      <c r="U149" s="701">
        <v>0</v>
      </c>
    </row>
    <row r="150" spans="1:21" ht="14.4" customHeight="1" x14ac:dyDescent="0.3">
      <c r="A150" s="694">
        <v>25</v>
      </c>
      <c r="B150" s="695" t="s">
        <v>1026</v>
      </c>
      <c r="C150" s="695">
        <v>89301252</v>
      </c>
      <c r="D150" s="696" t="s">
        <v>1401</v>
      </c>
      <c r="E150" s="697" t="s">
        <v>1126</v>
      </c>
      <c r="F150" s="695" t="s">
        <v>1094</v>
      </c>
      <c r="G150" s="695" t="s">
        <v>1136</v>
      </c>
      <c r="H150" s="695" t="s">
        <v>815</v>
      </c>
      <c r="I150" s="695" t="s">
        <v>906</v>
      </c>
      <c r="J150" s="695" t="s">
        <v>1071</v>
      </c>
      <c r="K150" s="695" t="s">
        <v>1072</v>
      </c>
      <c r="L150" s="698">
        <v>333.31</v>
      </c>
      <c r="M150" s="698">
        <v>666.62</v>
      </c>
      <c r="N150" s="695">
        <v>2</v>
      </c>
      <c r="O150" s="699">
        <v>2</v>
      </c>
      <c r="P150" s="698">
        <v>333.31</v>
      </c>
      <c r="Q150" s="700">
        <v>0.5</v>
      </c>
      <c r="R150" s="695">
        <v>1</v>
      </c>
      <c r="S150" s="700">
        <v>0.5</v>
      </c>
      <c r="T150" s="699">
        <v>1</v>
      </c>
      <c r="U150" s="701">
        <v>0.5</v>
      </c>
    </row>
    <row r="151" spans="1:21" ht="14.4" customHeight="1" x14ac:dyDescent="0.3">
      <c r="A151" s="694">
        <v>25</v>
      </c>
      <c r="B151" s="695" t="s">
        <v>1026</v>
      </c>
      <c r="C151" s="695">
        <v>89301252</v>
      </c>
      <c r="D151" s="696" t="s">
        <v>1401</v>
      </c>
      <c r="E151" s="697" t="s">
        <v>1126</v>
      </c>
      <c r="F151" s="695" t="s">
        <v>1094</v>
      </c>
      <c r="G151" s="695" t="s">
        <v>1362</v>
      </c>
      <c r="H151" s="695" t="s">
        <v>815</v>
      </c>
      <c r="I151" s="695" t="s">
        <v>1363</v>
      </c>
      <c r="J151" s="695" t="s">
        <v>1364</v>
      </c>
      <c r="K151" s="695" t="s">
        <v>1365</v>
      </c>
      <c r="L151" s="698">
        <v>216.16</v>
      </c>
      <c r="M151" s="698">
        <v>216.16</v>
      </c>
      <c r="N151" s="695">
        <v>1</v>
      </c>
      <c r="O151" s="699">
        <v>1</v>
      </c>
      <c r="P151" s="698">
        <v>216.16</v>
      </c>
      <c r="Q151" s="700">
        <v>1</v>
      </c>
      <c r="R151" s="695">
        <v>1</v>
      </c>
      <c r="S151" s="700">
        <v>1</v>
      </c>
      <c r="T151" s="699">
        <v>1</v>
      </c>
      <c r="U151" s="701">
        <v>1</v>
      </c>
    </row>
    <row r="152" spans="1:21" ht="14.4" customHeight="1" x14ac:dyDescent="0.3">
      <c r="A152" s="694">
        <v>25</v>
      </c>
      <c r="B152" s="695" t="s">
        <v>1026</v>
      </c>
      <c r="C152" s="695">
        <v>89301252</v>
      </c>
      <c r="D152" s="696" t="s">
        <v>1401</v>
      </c>
      <c r="E152" s="697" t="s">
        <v>1126</v>
      </c>
      <c r="F152" s="695" t="s">
        <v>1094</v>
      </c>
      <c r="G152" s="695" t="s">
        <v>1201</v>
      </c>
      <c r="H152" s="695" t="s">
        <v>535</v>
      </c>
      <c r="I152" s="695" t="s">
        <v>1366</v>
      </c>
      <c r="J152" s="695" t="s">
        <v>1367</v>
      </c>
      <c r="K152" s="695" t="s">
        <v>1368</v>
      </c>
      <c r="L152" s="698">
        <v>0</v>
      </c>
      <c r="M152" s="698">
        <v>0</v>
      </c>
      <c r="N152" s="695">
        <v>1</v>
      </c>
      <c r="O152" s="699">
        <v>0.5</v>
      </c>
      <c r="P152" s="698"/>
      <c r="Q152" s="700"/>
      <c r="R152" s="695"/>
      <c r="S152" s="700">
        <v>0</v>
      </c>
      <c r="T152" s="699"/>
      <c r="U152" s="701">
        <v>0</v>
      </c>
    </row>
    <row r="153" spans="1:21" ht="14.4" customHeight="1" x14ac:dyDescent="0.3">
      <c r="A153" s="694">
        <v>25</v>
      </c>
      <c r="B153" s="695" t="s">
        <v>1026</v>
      </c>
      <c r="C153" s="695">
        <v>89301252</v>
      </c>
      <c r="D153" s="696" t="s">
        <v>1401</v>
      </c>
      <c r="E153" s="697" t="s">
        <v>1126</v>
      </c>
      <c r="F153" s="695" t="s">
        <v>1094</v>
      </c>
      <c r="G153" s="695" t="s">
        <v>1201</v>
      </c>
      <c r="H153" s="695" t="s">
        <v>535</v>
      </c>
      <c r="I153" s="695" t="s">
        <v>1369</v>
      </c>
      <c r="J153" s="695" t="s">
        <v>1350</v>
      </c>
      <c r="K153" s="695" t="s">
        <v>1370</v>
      </c>
      <c r="L153" s="698">
        <v>37.68</v>
      </c>
      <c r="M153" s="698">
        <v>37.68</v>
      </c>
      <c r="N153" s="695">
        <v>1</v>
      </c>
      <c r="O153" s="699">
        <v>1</v>
      </c>
      <c r="P153" s="698"/>
      <c r="Q153" s="700">
        <v>0</v>
      </c>
      <c r="R153" s="695"/>
      <c r="S153" s="700">
        <v>0</v>
      </c>
      <c r="T153" s="699"/>
      <c r="U153" s="701">
        <v>0</v>
      </c>
    </row>
    <row r="154" spans="1:21" ht="14.4" customHeight="1" x14ac:dyDescent="0.3">
      <c r="A154" s="694">
        <v>25</v>
      </c>
      <c r="B154" s="695" t="s">
        <v>1026</v>
      </c>
      <c r="C154" s="695">
        <v>89301252</v>
      </c>
      <c r="D154" s="696" t="s">
        <v>1401</v>
      </c>
      <c r="E154" s="697" t="s">
        <v>1126</v>
      </c>
      <c r="F154" s="695" t="s">
        <v>1094</v>
      </c>
      <c r="G154" s="695" t="s">
        <v>1161</v>
      </c>
      <c r="H154" s="695" t="s">
        <v>535</v>
      </c>
      <c r="I154" s="695" t="s">
        <v>1162</v>
      </c>
      <c r="J154" s="695" t="s">
        <v>1163</v>
      </c>
      <c r="K154" s="695" t="s">
        <v>1164</v>
      </c>
      <c r="L154" s="698">
        <v>0</v>
      </c>
      <c r="M154" s="698">
        <v>0</v>
      </c>
      <c r="N154" s="695">
        <v>3</v>
      </c>
      <c r="O154" s="699">
        <v>1.5</v>
      </c>
      <c r="P154" s="698">
        <v>0</v>
      </c>
      <c r="Q154" s="700"/>
      <c r="R154" s="695">
        <v>2</v>
      </c>
      <c r="S154" s="700">
        <v>0.66666666666666663</v>
      </c>
      <c r="T154" s="699">
        <v>1</v>
      </c>
      <c r="U154" s="701">
        <v>0.66666666666666663</v>
      </c>
    </row>
    <row r="155" spans="1:21" ht="14.4" customHeight="1" x14ac:dyDescent="0.3">
      <c r="A155" s="694">
        <v>25</v>
      </c>
      <c r="B155" s="695" t="s">
        <v>1026</v>
      </c>
      <c r="C155" s="695">
        <v>89301252</v>
      </c>
      <c r="D155" s="696" t="s">
        <v>1401</v>
      </c>
      <c r="E155" s="697" t="s">
        <v>1126</v>
      </c>
      <c r="F155" s="695" t="s">
        <v>1094</v>
      </c>
      <c r="G155" s="695" t="s">
        <v>1139</v>
      </c>
      <c r="H155" s="695" t="s">
        <v>815</v>
      </c>
      <c r="I155" s="695" t="s">
        <v>922</v>
      </c>
      <c r="J155" s="695" t="s">
        <v>923</v>
      </c>
      <c r="K155" s="695" t="s">
        <v>924</v>
      </c>
      <c r="L155" s="698">
        <v>154.01</v>
      </c>
      <c r="M155" s="698">
        <v>308.02</v>
      </c>
      <c r="N155" s="695">
        <v>2</v>
      </c>
      <c r="O155" s="699">
        <v>1</v>
      </c>
      <c r="P155" s="698"/>
      <c r="Q155" s="700">
        <v>0</v>
      </c>
      <c r="R155" s="695"/>
      <c r="S155" s="700">
        <v>0</v>
      </c>
      <c r="T155" s="699"/>
      <c r="U155" s="701">
        <v>0</v>
      </c>
    </row>
    <row r="156" spans="1:21" ht="14.4" customHeight="1" x14ac:dyDescent="0.3">
      <c r="A156" s="694">
        <v>25</v>
      </c>
      <c r="B156" s="695" t="s">
        <v>1026</v>
      </c>
      <c r="C156" s="695">
        <v>89301252</v>
      </c>
      <c r="D156" s="696" t="s">
        <v>1401</v>
      </c>
      <c r="E156" s="697" t="s">
        <v>1128</v>
      </c>
      <c r="F156" s="695" t="s">
        <v>1094</v>
      </c>
      <c r="G156" s="695" t="s">
        <v>1136</v>
      </c>
      <c r="H156" s="695" t="s">
        <v>815</v>
      </c>
      <c r="I156" s="695" t="s">
        <v>906</v>
      </c>
      <c r="J156" s="695" t="s">
        <v>1071</v>
      </c>
      <c r="K156" s="695" t="s">
        <v>1072</v>
      </c>
      <c r="L156" s="698">
        <v>333.31</v>
      </c>
      <c r="M156" s="698">
        <v>666.62</v>
      </c>
      <c r="N156" s="695">
        <v>2</v>
      </c>
      <c r="O156" s="699">
        <v>2</v>
      </c>
      <c r="P156" s="698">
        <v>333.31</v>
      </c>
      <c r="Q156" s="700">
        <v>0.5</v>
      </c>
      <c r="R156" s="695">
        <v>1</v>
      </c>
      <c r="S156" s="700">
        <v>0.5</v>
      </c>
      <c r="T156" s="699">
        <v>1</v>
      </c>
      <c r="U156" s="701">
        <v>0.5</v>
      </c>
    </row>
    <row r="157" spans="1:21" ht="14.4" customHeight="1" x14ac:dyDescent="0.3">
      <c r="A157" s="694">
        <v>25</v>
      </c>
      <c r="B157" s="695" t="s">
        <v>1026</v>
      </c>
      <c r="C157" s="695">
        <v>89301252</v>
      </c>
      <c r="D157" s="696" t="s">
        <v>1401</v>
      </c>
      <c r="E157" s="697" t="s">
        <v>1128</v>
      </c>
      <c r="F157" s="695" t="s">
        <v>1094</v>
      </c>
      <c r="G157" s="695" t="s">
        <v>1205</v>
      </c>
      <c r="H157" s="695" t="s">
        <v>535</v>
      </c>
      <c r="I157" s="695" t="s">
        <v>1371</v>
      </c>
      <c r="J157" s="695" t="s">
        <v>1207</v>
      </c>
      <c r="K157" s="695" t="s">
        <v>1372</v>
      </c>
      <c r="L157" s="698">
        <v>386.72</v>
      </c>
      <c r="M157" s="698">
        <v>386.72</v>
      </c>
      <c r="N157" s="695">
        <v>1</v>
      </c>
      <c r="O157" s="699">
        <v>1</v>
      </c>
      <c r="P157" s="698">
        <v>386.72</v>
      </c>
      <c r="Q157" s="700">
        <v>1</v>
      </c>
      <c r="R157" s="695">
        <v>1</v>
      </c>
      <c r="S157" s="700">
        <v>1</v>
      </c>
      <c r="T157" s="699">
        <v>1</v>
      </c>
      <c r="U157" s="701">
        <v>1</v>
      </c>
    </row>
    <row r="158" spans="1:21" ht="14.4" customHeight="1" x14ac:dyDescent="0.3">
      <c r="A158" s="694">
        <v>25</v>
      </c>
      <c r="B158" s="695" t="s">
        <v>1026</v>
      </c>
      <c r="C158" s="695">
        <v>89301252</v>
      </c>
      <c r="D158" s="696" t="s">
        <v>1401</v>
      </c>
      <c r="E158" s="697" t="s">
        <v>1128</v>
      </c>
      <c r="F158" s="695" t="s">
        <v>1094</v>
      </c>
      <c r="G158" s="695" t="s">
        <v>1139</v>
      </c>
      <c r="H158" s="695" t="s">
        <v>815</v>
      </c>
      <c r="I158" s="695" t="s">
        <v>922</v>
      </c>
      <c r="J158" s="695" t="s">
        <v>923</v>
      </c>
      <c r="K158" s="695" t="s">
        <v>924</v>
      </c>
      <c r="L158" s="698">
        <v>154.01</v>
      </c>
      <c r="M158" s="698">
        <v>308.02</v>
      </c>
      <c r="N158" s="695">
        <v>2</v>
      </c>
      <c r="O158" s="699">
        <v>1</v>
      </c>
      <c r="P158" s="698">
        <v>308.02</v>
      </c>
      <c r="Q158" s="700">
        <v>1</v>
      </c>
      <c r="R158" s="695">
        <v>2</v>
      </c>
      <c r="S158" s="700">
        <v>1</v>
      </c>
      <c r="T158" s="699">
        <v>1</v>
      </c>
      <c r="U158" s="701">
        <v>1</v>
      </c>
    </row>
    <row r="159" spans="1:21" ht="14.4" customHeight="1" x14ac:dyDescent="0.3">
      <c r="A159" s="694">
        <v>25</v>
      </c>
      <c r="B159" s="695" t="s">
        <v>1026</v>
      </c>
      <c r="C159" s="695">
        <v>89305252</v>
      </c>
      <c r="D159" s="696" t="s">
        <v>1402</v>
      </c>
      <c r="E159" s="697" t="s">
        <v>1108</v>
      </c>
      <c r="F159" s="695" t="s">
        <v>1094</v>
      </c>
      <c r="G159" s="695" t="s">
        <v>1136</v>
      </c>
      <c r="H159" s="695" t="s">
        <v>815</v>
      </c>
      <c r="I159" s="695" t="s">
        <v>906</v>
      </c>
      <c r="J159" s="695" t="s">
        <v>1071</v>
      </c>
      <c r="K159" s="695" t="s">
        <v>1072</v>
      </c>
      <c r="L159" s="698">
        <v>333.31</v>
      </c>
      <c r="M159" s="698">
        <v>333.31</v>
      </c>
      <c r="N159" s="695">
        <v>1</v>
      </c>
      <c r="O159" s="699">
        <v>0.5</v>
      </c>
      <c r="P159" s="698">
        <v>333.31</v>
      </c>
      <c r="Q159" s="700">
        <v>1</v>
      </c>
      <c r="R159" s="695">
        <v>1</v>
      </c>
      <c r="S159" s="700">
        <v>1</v>
      </c>
      <c r="T159" s="699">
        <v>0.5</v>
      </c>
      <c r="U159" s="701">
        <v>1</v>
      </c>
    </row>
    <row r="160" spans="1:21" ht="14.4" customHeight="1" x14ac:dyDescent="0.3">
      <c r="A160" s="694">
        <v>25</v>
      </c>
      <c r="B160" s="695" t="s">
        <v>1026</v>
      </c>
      <c r="C160" s="695">
        <v>89305252</v>
      </c>
      <c r="D160" s="696" t="s">
        <v>1402</v>
      </c>
      <c r="E160" s="697" t="s">
        <v>1108</v>
      </c>
      <c r="F160" s="695" t="s">
        <v>1094</v>
      </c>
      <c r="G160" s="695" t="s">
        <v>1140</v>
      </c>
      <c r="H160" s="695" t="s">
        <v>815</v>
      </c>
      <c r="I160" s="695" t="s">
        <v>1141</v>
      </c>
      <c r="J160" s="695" t="s">
        <v>603</v>
      </c>
      <c r="K160" s="695" t="s">
        <v>1142</v>
      </c>
      <c r="L160" s="698">
        <v>48.31</v>
      </c>
      <c r="M160" s="698">
        <v>48.31</v>
      </c>
      <c r="N160" s="695">
        <v>1</v>
      </c>
      <c r="O160" s="699">
        <v>0.5</v>
      </c>
      <c r="P160" s="698">
        <v>48.31</v>
      </c>
      <c r="Q160" s="700">
        <v>1</v>
      </c>
      <c r="R160" s="695">
        <v>1</v>
      </c>
      <c r="S160" s="700">
        <v>1</v>
      </c>
      <c r="T160" s="699">
        <v>0.5</v>
      </c>
      <c r="U160" s="701">
        <v>1</v>
      </c>
    </row>
    <row r="161" spans="1:21" ht="14.4" customHeight="1" x14ac:dyDescent="0.3">
      <c r="A161" s="694">
        <v>25</v>
      </c>
      <c r="B161" s="695" t="s">
        <v>1026</v>
      </c>
      <c r="C161" s="695">
        <v>89305252</v>
      </c>
      <c r="D161" s="696" t="s">
        <v>1402</v>
      </c>
      <c r="E161" s="697" t="s">
        <v>1111</v>
      </c>
      <c r="F161" s="695" t="s">
        <v>1094</v>
      </c>
      <c r="G161" s="695" t="s">
        <v>1136</v>
      </c>
      <c r="H161" s="695" t="s">
        <v>815</v>
      </c>
      <c r="I161" s="695" t="s">
        <v>906</v>
      </c>
      <c r="J161" s="695" t="s">
        <v>1071</v>
      </c>
      <c r="K161" s="695" t="s">
        <v>1072</v>
      </c>
      <c r="L161" s="698">
        <v>333.31</v>
      </c>
      <c r="M161" s="698">
        <v>2666.48</v>
      </c>
      <c r="N161" s="695">
        <v>8</v>
      </c>
      <c r="O161" s="699">
        <v>7.5</v>
      </c>
      <c r="P161" s="698">
        <v>999.93000000000006</v>
      </c>
      <c r="Q161" s="700">
        <v>0.375</v>
      </c>
      <c r="R161" s="695">
        <v>3</v>
      </c>
      <c r="S161" s="700">
        <v>0.375</v>
      </c>
      <c r="T161" s="699">
        <v>2.5</v>
      </c>
      <c r="U161" s="701">
        <v>0.33333333333333331</v>
      </c>
    </row>
    <row r="162" spans="1:21" ht="14.4" customHeight="1" x14ac:dyDescent="0.3">
      <c r="A162" s="694">
        <v>25</v>
      </c>
      <c r="B162" s="695" t="s">
        <v>1026</v>
      </c>
      <c r="C162" s="695">
        <v>89305252</v>
      </c>
      <c r="D162" s="696" t="s">
        <v>1402</v>
      </c>
      <c r="E162" s="697" t="s">
        <v>1111</v>
      </c>
      <c r="F162" s="695" t="s">
        <v>1094</v>
      </c>
      <c r="G162" s="695" t="s">
        <v>1136</v>
      </c>
      <c r="H162" s="695" t="s">
        <v>535</v>
      </c>
      <c r="I162" s="695" t="s">
        <v>1250</v>
      </c>
      <c r="J162" s="695" t="s">
        <v>1071</v>
      </c>
      <c r="K162" s="695" t="s">
        <v>1072</v>
      </c>
      <c r="L162" s="698">
        <v>333.31</v>
      </c>
      <c r="M162" s="698">
        <v>333.31</v>
      </c>
      <c r="N162" s="695">
        <v>1</v>
      </c>
      <c r="O162" s="699">
        <v>1</v>
      </c>
      <c r="P162" s="698">
        <v>333.31</v>
      </c>
      <c r="Q162" s="700">
        <v>1</v>
      </c>
      <c r="R162" s="695">
        <v>1</v>
      </c>
      <c r="S162" s="700">
        <v>1</v>
      </c>
      <c r="T162" s="699">
        <v>1</v>
      </c>
      <c r="U162" s="701">
        <v>1</v>
      </c>
    </row>
    <row r="163" spans="1:21" ht="14.4" customHeight="1" x14ac:dyDescent="0.3">
      <c r="A163" s="694">
        <v>25</v>
      </c>
      <c r="B163" s="695" t="s">
        <v>1026</v>
      </c>
      <c r="C163" s="695">
        <v>89305252</v>
      </c>
      <c r="D163" s="696" t="s">
        <v>1402</v>
      </c>
      <c r="E163" s="697" t="s">
        <v>1111</v>
      </c>
      <c r="F163" s="695" t="s">
        <v>1094</v>
      </c>
      <c r="G163" s="695" t="s">
        <v>1139</v>
      </c>
      <c r="H163" s="695" t="s">
        <v>815</v>
      </c>
      <c r="I163" s="695" t="s">
        <v>922</v>
      </c>
      <c r="J163" s="695" t="s">
        <v>923</v>
      </c>
      <c r="K163" s="695" t="s">
        <v>924</v>
      </c>
      <c r="L163" s="698">
        <v>154.01</v>
      </c>
      <c r="M163" s="698">
        <v>308.02</v>
      </c>
      <c r="N163" s="695">
        <v>2</v>
      </c>
      <c r="O163" s="699">
        <v>2</v>
      </c>
      <c r="P163" s="698"/>
      <c r="Q163" s="700">
        <v>0</v>
      </c>
      <c r="R163" s="695"/>
      <c r="S163" s="700">
        <v>0</v>
      </c>
      <c r="T163" s="699"/>
      <c r="U163" s="701">
        <v>0</v>
      </c>
    </row>
    <row r="164" spans="1:21" ht="14.4" customHeight="1" x14ac:dyDescent="0.3">
      <c r="A164" s="694">
        <v>25</v>
      </c>
      <c r="B164" s="695" t="s">
        <v>1026</v>
      </c>
      <c r="C164" s="695">
        <v>89305252</v>
      </c>
      <c r="D164" s="696" t="s">
        <v>1402</v>
      </c>
      <c r="E164" s="697" t="s">
        <v>1111</v>
      </c>
      <c r="F164" s="695" t="s">
        <v>1094</v>
      </c>
      <c r="G164" s="695" t="s">
        <v>1140</v>
      </c>
      <c r="H164" s="695" t="s">
        <v>815</v>
      </c>
      <c r="I164" s="695" t="s">
        <v>1141</v>
      </c>
      <c r="J164" s="695" t="s">
        <v>603</v>
      </c>
      <c r="K164" s="695" t="s">
        <v>1142</v>
      </c>
      <c r="L164" s="698">
        <v>48.31</v>
      </c>
      <c r="M164" s="698">
        <v>48.31</v>
      </c>
      <c r="N164" s="695">
        <v>1</v>
      </c>
      <c r="O164" s="699">
        <v>1</v>
      </c>
      <c r="P164" s="698"/>
      <c r="Q164" s="700">
        <v>0</v>
      </c>
      <c r="R164" s="695"/>
      <c r="S164" s="700">
        <v>0</v>
      </c>
      <c r="T164" s="699"/>
      <c r="U164" s="701">
        <v>0</v>
      </c>
    </row>
    <row r="165" spans="1:21" ht="14.4" customHeight="1" x14ac:dyDescent="0.3">
      <c r="A165" s="694">
        <v>25</v>
      </c>
      <c r="B165" s="695" t="s">
        <v>1026</v>
      </c>
      <c r="C165" s="695">
        <v>89305252</v>
      </c>
      <c r="D165" s="696" t="s">
        <v>1402</v>
      </c>
      <c r="E165" s="697" t="s">
        <v>1111</v>
      </c>
      <c r="F165" s="695" t="s">
        <v>1094</v>
      </c>
      <c r="G165" s="695" t="s">
        <v>1153</v>
      </c>
      <c r="H165" s="695" t="s">
        <v>535</v>
      </c>
      <c r="I165" s="695" t="s">
        <v>1217</v>
      </c>
      <c r="J165" s="695" t="s">
        <v>1155</v>
      </c>
      <c r="K165" s="695" t="s">
        <v>1218</v>
      </c>
      <c r="L165" s="698">
        <v>56.69</v>
      </c>
      <c r="M165" s="698">
        <v>56.69</v>
      </c>
      <c r="N165" s="695">
        <v>1</v>
      </c>
      <c r="O165" s="699">
        <v>0.5</v>
      </c>
      <c r="P165" s="698">
        <v>56.69</v>
      </c>
      <c r="Q165" s="700">
        <v>1</v>
      </c>
      <c r="R165" s="695">
        <v>1</v>
      </c>
      <c r="S165" s="700">
        <v>1</v>
      </c>
      <c r="T165" s="699">
        <v>0.5</v>
      </c>
      <c r="U165" s="701">
        <v>1</v>
      </c>
    </row>
    <row r="166" spans="1:21" ht="14.4" customHeight="1" x14ac:dyDescent="0.3">
      <c r="A166" s="694">
        <v>25</v>
      </c>
      <c r="B166" s="695" t="s">
        <v>1026</v>
      </c>
      <c r="C166" s="695">
        <v>89305252</v>
      </c>
      <c r="D166" s="696" t="s">
        <v>1402</v>
      </c>
      <c r="E166" s="697" t="s">
        <v>1114</v>
      </c>
      <c r="F166" s="695" t="s">
        <v>1094</v>
      </c>
      <c r="G166" s="695" t="s">
        <v>1136</v>
      </c>
      <c r="H166" s="695" t="s">
        <v>815</v>
      </c>
      <c r="I166" s="695" t="s">
        <v>906</v>
      </c>
      <c r="J166" s="695" t="s">
        <v>1071</v>
      </c>
      <c r="K166" s="695" t="s">
        <v>1072</v>
      </c>
      <c r="L166" s="698">
        <v>333.31</v>
      </c>
      <c r="M166" s="698">
        <v>999.93000000000006</v>
      </c>
      <c r="N166" s="695">
        <v>3</v>
      </c>
      <c r="O166" s="699">
        <v>3</v>
      </c>
      <c r="P166" s="698">
        <v>666.62</v>
      </c>
      <c r="Q166" s="700">
        <v>0.66666666666666663</v>
      </c>
      <c r="R166" s="695">
        <v>2</v>
      </c>
      <c r="S166" s="700">
        <v>0.66666666666666663</v>
      </c>
      <c r="T166" s="699">
        <v>2</v>
      </c>
      <c r="U166" s="701">
        <v>0.66666666666666663</v>
      </c>
    </row>
    <row r="167" spans="1:21" ht="14.4" customHeight="1" x14ac:dyDescent="0.3">
      <c r="A167" s="694">
        <v>25</v>
      </c>
      <c r="B167" s="695" t="s">
        <v>1026</v>
      </c>
      <c r="C167" s="695">
        <v>89305252</v>
      </c>
      <c r="D167" s="696" t="s">
        <v>1402</v>
      </c>
      <c r="E167" s="697" t="s">
        <v>1114</v>
      </c>
      <c r="F167" s="695" t="s">
        <v>1094</v>
      </c>
      <c r="G167" s="695" t="s">
        <v>1139</v>
      </c>
      <c r="H167" s="695" t="s">
        <v>815</v>
      </c>
      <c r="I167" s="695" t="s">
        <v>922</v>
      </c>
      <c r="J167" s="695" t="s">
        <v>923</v>
      </c>
      <c r="K167" s="695" t="s">
        <v>924</v>
      </c>
      <c r="L167" s="698">
        <v>154.01</v>
      </c>
      <c r="M167" s="698">
        <v>154.01</v>
      </c>
      <c r="N167" s="695">
        <v>1</v>
      </c>
      <c r="O167" s="699">
        <v>1</v>
      </c>
      <c r="P167" s="698">
        <v>154.01</v>
      </c>
      <c r="Q167" s="700">
        <v>1</v>
      </c>
      <c r="R167" s="695">
        <v>1</v>
      </c>
      <c r="S167" s="700">
        <v>1</v>
      </c>
      <c r="T167" s="699">
        <v>1</v>
      </c>
      <c r="U167" s="701">
        <v>1</v>
      </c>
    </row>
    <row r="168" spans="1:21" ht="14.4" customHeight="1" x14ac:dyDescent="0.3">
      <c r="A168" s="694">
        <v>25</v>
      </c>
      <c r="B168" s="695" t="s">
        <v>1026</v>
      </c>
      <c r="C168" s="695">
        <v>89305252</v>
      </c>
      <c r="D168" s="696" t="s">
        <v>1402</v>
      </c>
      <c r="E168" s="697" t="s">
        <v>1117</v>
      </c>
      <c r="F168" s="695" t="s">
        <v>1094</v>
      </c>
      <c r="G168" s="695" t="s">
        <v>1136</v>
      </c>
      <c r="H168" s="695" t="s">
        <v>815</v>
      </c>
      <c r="I168" s="695" t="s">
        <v>906</v>
      </c>
      <c r="J168" s="695" t="s">
        <v>1071</v>
      </c>
      <c r="K168" s="695" t="s">
        <v>1072</v>
      </c>
      <c r="L168" s="698">
        <v>333.31</v>
      </c>
      <c r="M168" s="698">
        <v>333.31</v>
      </c>
      <c r="N168" s="695">
        <v>1</v>
      </c>
      <c r="O168" s="699">
        <v>1</v>
      </c>
      <c r="P168" s="698"/>
      <c r="Q168" s="700">
        <v>0</v>
      </c>
      <c r="R168" s="695"/>
      <c r="S168" s="700">
        <v>0</v>
      </c>
      <c r="T168" s="699"/>
      <c r="U168" s="701">
        <v>0</v>
      </c>
    </row>
    <row r="169" spans="1:21" ht="14.4" customHeight="1" x14ac:dyDescent="0.3">
      <c r="A169" s="694">
        <v>25</v>
      </c>
      <c r="B169" s="695" t="s">
        <v>1026</v>
      </c>
      <c r="C169" s="695">
        <v>89305252</v>
      </c>
      <c r="D169" s="696" t="s">
        <v>1402</v>
      </c>
      <c r="E169" s="697" t="s">
        <v>1123</v>
      </c>
      <c r="F169" s="695" t="s">
        <v>1094</v>
      </c>
      <c r="G169" s="695" t="s">
        <v>1136</v>
      </c>
      <c r="H169" s="695" t="s">
        <v>815</v>
      </c>
      <c r="I169" s="695" t="s">
        <v>906</v>
      </c>
      <c r="J169" s="695" t="s">
        <v>1071</v>
      </c>
      <c r="K169" s="695" t="s">
        <v>1072</v>
      </c>
      <c r="L169" s="698">
        <v>333.31</v>
      </c>
      <c r="M169" s="698">
        <v>333.31</v>
      </c>
      <c r="N169" s="695">
        <v>1</v>
      </c>
      <c r="O169" s="699">
        <v>1</v>
      </c>
      <c r="P169" s="698">
        <v>333.31</v>
      </c>
      <c r="Q169" s="700">
        <v>1</v>
      </c>
      <c r="R169" s="695">
        <v>1</v>
      </c>
      <c r="S169" s="700">
        <v>1</v>
      </c>
      <c r="T169" s="699">
        <v>1</v>
      </c>
      <c r="U169" s="701">
        <v>1</v>
      </c>
    </row>
    <row r="170" spans="1:21" ht="14.4" customHeight="1" x14ac:dyDescent="0.3">
      <c r="A170" s="694">
        <v>25</v>
      </c>
      <c r="B170" s="695" t="s">
        <v>1026</v>
      </c>
      <c r="C170" s="695">
        <v>89305252</v>
      </c>
      <c r="D170" s="696" t="s">
        <v>1402</v>
      </c>
      <c r="E170" s="697" t="s">
        <v>1123</v>
      </c>
      <c r="F170" s="695" t="s">
        <v>1094</v>
      </c>
      <c r="G170" s="695" t="s">
        <v>1139</v>
      </c>
      <c r="H170" s="695" t="s">
        <v>815</v>
      </c>
      <c r="I170" s="695" t="s">
        <v>922</v>
      </c>
      <c r="J170" s="695" t="s">
        <v>923</v>
      </c>
      <c r="K170" s="695" t="s">
        <v>924</v>
      </c>
      <c r="L170" s="698">
        <v>154.01</v>
      </c>
      <c r="M170" s="698">
        <v>154.01</v>
      </c>
      <c r="N170" s="695">
        <v>1</v>
      </c>
      <c r="O170" s="699">
        <v>1</v>
      </c>
      <c r="P170" s="698"/>
      <c r="Q170" s="700">
        <v>0</v>
      </c>
      <c r="R170" s="695"/>
      <c r="S170" s="700">
        <v>0</v>
      </c>
      <c r="T170" s="699"/>
      <c r="U170" s="701">
        <v>0</v>
      </c>
    </row>
    <row r="171" spans="1:21" ht="14.4" customHeight="1" x14ac:dyDescent="0.3">
      <c r="A171" s="694">
        <v>25</v>
      </c>
      <c r="B171" s="695" t="s">
        <v>1026</v>
      </c>
      <c r="C171" s="695">
        <v>89305252</v>
      </c>
      <c r="D171" s="696" t="s">
        <v>1402</v>
      </c>
      <c r="E171" s="697" t="s">
        <v>1124</v>
      </c>
      <c r="F171" s="695" t="s">
        <v>1094</v>
      </c>
      <c r="G171" s="695" t="s">
        <v>1136</v>
      </c>
      <c r="H171" s="695" t="s">
        <v>815</v>
      </c>
      <c r="I171" s="695" t="s">
        <v>906</v>
      </c>
      <c r="J171" s="695" t="s">
        <v>1071</v>
      </c>
      <c r="K171" s="695" t="s">
        <v>1072</v>
      </c>
      <c r="L171" s="698">
        <v>333.31</v>
      </c>
      <c r="M171" s="698">
        <v>3999.7200000000003</v>
      </c>
      <c r="N171" s="695">
        <v>12</v>
      </c>
      <c r="O171" s="699">
        <v>10</v>
      </c>
      <c r="P171" s="698">
        <v>2999.79</v>
      </c>
      <c r="Q171" s="700">
        <v>0.74999999999999989</v>
      </c>
      <c r="R171" s="695">
        <v>9</v>
      </c>
      <c r="S171" s="700">
        <v>0.75</v>
      </c>
      <c r="T171" s="699">
        <v>7</v>
      </c>
      <c r="U171" s="701">
        <v>0.7</v>
      </c>
    </row>
    <row r="172" spans="1:21" ht="14.4" customHeight="1" x14ac:dyDescent="0.3">
      <c r="A172" s="694">
        <v>25</v>
      </c>
      <c r="B172" s="695" t="s">
        <v>1026</v>
      </c>
      <c r="C172" s="695">
        <v>89305252</v>
      </c>
      <c r="D172" s="696" t="s">
        <v>1402</v>
      </c>
      <c r="E172" s="697" t="s">
        <v>1124</v>
      </c>
      <c r="F172" s="695" t="s">
        <v>1094</v>
      </c>
      <c r="G172" s="695" t="s">
        <v>1149</v>
      </c>
      <c r="H172" s="695" t="s">
        <v>815</v>
      </c>
      <c r="I172" s="695" t="s">
        <v>914</v>
      </c>
      <c r="J172" s="695" t="s">
        <v>915</v>
      </c>
      <c r="K172" s="695" t="s">
        <v>1076</v>
      </c>
      <c r="L172" s="698">
        <v>184.22</v>
      </c>
      <c r="M172" s="698">
        <v>736.88</v>
      </c>
      <c r="N172" s="695">
        <v>4</v>
      </c>
      <c r="O172" s="699">
        <v>3</v>
      </c>
      <c r="P172" s="698">
        <v>552.66</v>
      </c>
      <c r="Q172" s="700">
        <v>0.75</v>
      </c>
      <c r="R172" s="695">
        <v>3</v>
      </c>
      <c r="S172" s="700">
        <v>0.75</v>
      </c>
      <c r="T172" s="699">
        <v>2</v>
      </c>
      <c r="U172" s="701">
        <v>0.66666666666666663</v>
      </c>
    </row>
    <row r="173" spans="1:21" ht="14.4" customHeight="1" x14ac:dyDescent="0.3">
      <c r="A173" s="694">
        <v>25</v>
      </c>
      <c r="B173" s="695" t="s">
        <v>1026</v>
      </c>
      <c r="C173" s="695">
        <v>89305252</v>
      </c>
      <c r="D173" s="696" t="s">
        <v>1402</v>
      </c>
      <c r="E173" s="697" t="s">
        <v>1124</v>
      </c>
      <c r="F173" s="695" t="s">
        <v>1094</v>
      </c>
      <c r="G173" s="695" t="s">
        <v>1140</v>
      </c>
      <c r="H173" s="695" t="s">
        <v>815</v>
      </c>
      <c r="I173" s="695" t="s">
        <v>1141</v>
      </c>
      <c r="J173" s="695" t="s">
        <v>603</v>
      </c>
      <c r="K173" s="695" t="s">
        <v>1142</v>
      </c>
      <c r="L173" s="698">
        <v>48.31</v>
      </c>
      <c r="M173" s="698">
        <v>96.62</v>
      </c>
      <c r="N173" s="695">
        <v>2</v>
      </c>
      <c r="O173" s="699">
        <v>1</v>
      </c>
      <c r="P173" s="698">
        <v>96.62</v>
      </c>
      <c r="Q173" s="700">
        <v>1</v>
      </c>
      <c r="R173" s="695">
        <v>2</v>
      </c>
      <c r="S173" s="700">
        <v>1</v>
      </c>
      <c r="T173" s="699">
        <v>1</v>
      </c>
      <c r="U173" s="701">
        <v>1</v>
      </c>
    </row>
    <row r="174" spans="1:21" ht="14.4" customHeight="1" x14ac:dyDescent="0.3">
      <c r="A174" s="694">
        <v>25</v>
      </c>
      <c r="B174" s="695" t="s">
        <v>1026</v>
      </c>
      <c r="C174" s="695">
        <v>89305252</v>
      </c>
      <c r="D174" s="696" t="s">
        <v>1402</v>
      </c>
      <c r="E174" s="697" t="s">
        <v>1124</v>
      </c>
      <c r="F174" s="695" t="s">
        <v>1094</v>
      </c>
      <c r="G174" s="695" t="s">
        <v>1140</v>
      </c>
      <c r="H174" s="695" t="s">
        <v>535</v>
      </c>
      <c r="I174" s="695" t="s">
        <v>1342</v>
      </c>
      <c r="J174" s="695" t="s">
        <v>1343</v>
      </c>
      <c r="K174" s="695" t="s">
        <v>1344</v>
      </c>
      <c r="L174" s="698">
        <v>0</v>
      </c>
      <c r="M174" s="698">
        <v>0</v>
      </c>
      <c r="N174" s="695">
        <v>1</v>
      </c>
      <c r="O174" s="699">
        <v>0.5</v>
      </c>
      <c r="P174" s="698">
        <v>0</v>
      </c>
      <c r="Q174" s="700"/>
      <c r="R174" s="695">
        <v>1</v>
      </c>
      <c r="S174" s="700">
        <v>1</v>
      </c>
      <c r="T174" s="699">
        <v>0.5</v>
      </c>
      <c r="U174" s="701">
        <v>1</v>
      </c>
    </row>
    <row r="175" spans="1:21" ht="14.4" customHeight="1" x14ac:dyDescent="0.3">
      <c r="A175" s="694">
        <v>25</v>
      </c>
      <c r="B175" s="695" t="s">
        <v>1026</v>
      </c>
      <c r="C175" s="695">
        <v>89305252</v>
      </c>
      <c r="D175" s="696" t="s">
        <v>1402</v>
      </c>
      <c r="E175" s="697" t="s">
        <v>1124</v>
      </c>
      <c r="F175" s="695" t="s">
        <v>1094</v>
      </c>
      <c r="G175" s="695" t="s">
        <v>1140</v>
      </c>
      <c r="H175" s="695" t="s">
        <v>535</v>
      </c>
      <c r="I175" s="695" t="s">
        <v>602</v>
      </c>
      <c r="J175" s="695" t="s">
        <v>603</v>
      </c>
      <c r="K175" s="695" t="s">
        <v>1236</v>
      </c>
      <c r="L175" s="698">
        <v>48.31</v>
      </c>
      <c r="M175" s="698">
        <v>48.31</v>
      </c>
      <c r="N175" s="695">
        <v>1</v>
      </c>
      <c r="O175" s="699">
        <v>0.5</v>
      </c>
      <c r="P175" s="698">
        <v>48.31</v>
      </c>
      <c r="Q175" s="700">
        <v>1</v>
      </c>
      <c r="R175" s="695">
        <v>1</v>
      </c>
      <c r="S175" s="700">
        <v>1</v>
      </c>
      <c r="T175" s="699">
        <v>0.5</v>
      </c>
      <c r="U175" s="701">
        <v>1</v>
      </c>
    </row>
    <row r="176" spans="1:21" ht="14.4" customHeight="1" x14ac:dyDescent="0.3">
      <c r="A176" s="694">
        <v>25</v>
      </c>
      <c r="B176" s="695" t="s">
        <v>1026</v>
      </c>
      <c r="C176" s="695">
        <v>89305252</v>
      </c>
      <c r="D176" s="696" t="s">
        <v>1402</v>
      </c>
      <c r="E176" s="697" t="s">
        <v>1128</v>
      </c>
      <c r="F176" s="695" t="s">
        <v>1094</v>
      </c>
      <c r="G176" s="695" t="s">
        <v>1139</v>
      </c>
      <c r="H176" s="695" t="s">
        <v>815</v>
      </c>
      <c r="I176" s="695" t="s">
        <v>1157</v>
      </c>
      <c r="J176" s="695" t="s">
        <v>1158</v>
      </c>
      <c r="K176" s="695" t="s">
        <v>1159</v>
      </c>
      <c r="L176" s="698">
        <v>77.010000000000005</v>
      </c>
      <c r="M176" s="698">
        <v>77.010000000000005</v>
      </c>
      <c r="N176" s="695">
        <v>1</v>
      </c>
      <c r="O176" s="699">
        <v>1</v>
      </c>
      <c r="P176" s="698">
        <v>77.010000000000005</v>
      </c>
      <c r="Q176" s="700">
        <v>1</v>
      </c>
      <c r="R176" s="695">
        <v>1</v>
      </c>
      <c r="S176" s="700">
        <v>1</v>
      </c>
      <c r="T176" s="699">
        <v>1</v>
      </c>
      <c r="U176" s="701">
        <v>1</v>
      </c>
    </row>
    <row r="177" spans="1:21" ht="14.4" customHeight="1" x14ac:dyDescent="0.3">
      <c r="A177" s="694">
        <v>25</v>
      </c>
      <c r="B177" s="695" t="s">
        <v>1026</v>
      </c>
      <c r="C177" s="695">
        <v>89870255</v>
      </c>
      <c r="D177" s="696" t="s">
        <v>1403</v>
      </c>
      <c r="E177" s="697" t="s">
        <v>1105</v>
      </c>
      <c r="F177" s="695" t="s">
        <v>1094</v>
      </c>
      <c r="G177" s="695" t="s">
        <v>1136</v>
      </c>
      <c r="H177" s="695" t="s">
        <v>815</v>
      </c>
      <c r="I177" s="695" t="s">
        <v>906</v>
      </c>
      <c r="J177" s="695" t="s">
        <v>1071</v>
      </c>
      <c r="K177" s="695" t="s">
        <v>1072</v>
      </c>
      <c r="L177" s="698">
        <v>333.31</v>
      </c>
      <c r="M177" s="698">
        <v>2333.17</v>
      </c>
      <c r="N177" s="695">
        <v>7</v>
      </c>
      <c r="O177" s="699">
        <v>7</v>
      </c>
      <c r="P177" s="698"/>
      <c r="Q177" s="700">
        <v>0</v>
      </c>
      <c r="R177" s="695"/>
      <c r="S177" s="700">
        <v>0</v>
      </c>
      <c r="T177" s="699"/>
      <c r="U177" s="701">
        <v>0</v>
      </c>
    </row>
    <row r="178" spans="1:21" ht="14.4" customHeight="1" x14ac:dyDescent="0.3">
      <c r="A178" s="694">
        <v>25</v>
      </c>
      <c r="B178" s="695" t="s">
        <v>1026</v>
      </c>
      <c r="C178" s="695">
        <v>89870255</v>
      </c>
      <c r="D178" s="696" t="s">
        <v>1403</v>
      </c>
      <c r="E178" s="697" t="s">
        <v>1105</v>
      </c>
      <c r="F178" s="695" t="s">
        <v>1094</v>
      </c>
      <c r="G178" s="695" t="s">
        <v>1136</v>
      </c>
      <c r="H178" s="695" t="s">
        <v>815</v>
      </c>
      <c r="I178" s="695" t="s">
        <v>1262</v>
      </c>
      <c r="J178" s="695" t="s">
        <v>1263</v>
      </c>
      <c r="K178" s="695" t="s">
        <v>1264</v>
      </c>
      <c r="L178" s="698">
        <v>79.36</v>
      </c>
      <c r="M178" s="698">
        <v>79.36</v>
      </c>
      <c r="N178" s="695">
        <v>1</v>
      </c>
      <c r="O178" s="699">
        <v>1</v>
      </c>
      <c r="P178" s="698"/>
      <c r="Q178" s="700">
        <v>0</v>
      </c>
      <c r="R178" s="695"/>
      <c r="S178" s="700">
        <v>0</v>
      </c>
      <c r="T178" s="699"/>
      <c r="U178" s="701">
        <v>0</v>
      </c>
    </row>
    <row r="179" spans="1:21" ht="14.4" customHeight="1" x14ac:dyDescent="0.3">
      <c r="A179" s="694">
        <v>25</v>
      </c>
      <c r="B179" s="695" t="s">
        <v>1026</v>
      </c>
      <c r="C179" s="695">
        <v>89870255</v>
      </c>
      <c r="D179" s="696" t="s">
        <v>1403</v>
      </c>
      <c r="E179" s="697" t="s">
        <v>1105</v>
      </c>
      <c r="F179" s="695" t="s">
        <v>1094</v>
      </c>
      <c r="G179" s="695" t="s">
        <v>1136</v>
      </c>
      <c r="H179" s="695" t="s">
        <v>815</v>
      </c>
      <c r="I179" s="695" t="s">
        <v>1373</v>
      </c>
      <c r="J179" s="695" t="s">
        <v>1374</v>
      </c>
      <c r="K179" s="695" t="s">
        <v>1375</v>
      </c>
      <c r="L179" s="698">
        <v>304.74</v>
      </c>
      <c r="M179" s="698">
        <v>304.74</v>
      </c>
      <c r="N179" s="695">
        <v>1</v>
      </c>
      <c r="O179" s="699">
        <v>1</v>
      </c>
      <c r="P179" s="698"/>
      <c r="Q179" s="700">
        <v>0</v>
      </c>
      <c r="R179" s="695"/>
      <c r="S179" s="700">
        <v>0</v>
      </c>
      <c r="T179" s="699"/>
      <c r="U179" s="701">
        <v>0</v>
      </c>
    </row>
    <row r="180" spans="1:21" ht="14.4" customHeight="1" x14ac:dyDescent="0.3">
      <c r="A180" s="694">
        <v>25</v>
      </c>
      <c r="B180" s="695" t="s">
        <v>1026</v>
      </c>
      <c r="C180" s="695">
        <v>89870255</v>
      </c>
      <c r="D180" s="696" t="s">
        <v>1403</v>
      </c>
      <c r="E180" s="697" t="s">
        <v>1105</v>
      </c>
      <c r="F180" s="695" t="s">
        <v>1094</v>
      </c>
      <c r="G180" s="695" t="s">
        <v>1136</v>
      </c>
      <c r="H180" s="695" t="s">
        <v>535</v>
      </c>
      <c r="I180" s="695" t="s">
        <v>1250</v>
      </c>
      <c r="J180" s="695" t="s">
        <v>1071</v>
      </c>
      <c r="K180" s="695" t="s">
        <v>1072</v>
      </c>
      <c r="L180" s="698">
        <v>333.31</v>
      </c>
      <c r="M180" s="698">
        <v>333.31</v>
      </c>
      <c r="N180" s="695">
        <v>1</v>
      </c>
      <c r="O180" s="699">
        <v>1</v>
      </c>
      <c r="P180" s="698"/>
      <c r="Q180" s="700">
        <v>0</v>
      </c>
      <c r="R180" s="695"/>
      <c r="S180" s="700">
        <v>0</v>
      </c>
      <c r="T180" s="699"/>
      <c r="U180" s="701">
        <v>0</v>
      </c>
    </row>
    <row r="181" spans="1:21" ht="14.4" customHeight="1" x14ac:dyDescent="0.3">
      <c r="A181" s="694">
        <v>25</v>
      </c>
      <c r="B181" s="695" t="s">
        <v>1026</v>
      </c>
      <c r="C181" s="695">
        <v>89870255</v>
      </c>
      <c r="D181" s="696" t="s">
        <v>1403</v>
      </c>
      <c r="E181" s="697" t="s">
        <v>1105</v>
      </c>
      <c r="F181" s="695" t="s">
        <v>1094</v>
      </c>
      <c r="G181" s="695" t="s">
        <v>1149</v>
      </c>
      <c r="H181" s="695" t="s">
        <v>815</v>
      </c>
      <c r="I181" s="695" t="s">
        <v>914</v>
      </c>
      <c r="J181" s="695" t="s">
        <v>915</v>
      </c>
      <c r="K181" s="695" t="s">
        <v>1076</v>
      </c>
      <c r="L181" s="698">
        <v>184.22</v>
      </c>
      <c r="M181" s="698">
        <v>368.44</v>
      </c>
      <c r="N181" s="695">
        <v>2</v>
      </c>
      <c r="O181" s="699">
        <v>2</v>
      </c>
      <c r="P181" s="698"/>
      <c r="Q181" s="700">
        <v>0</v>
      </c>
      <c r="R181" s="695"/>
      <c r="S181" s="700">
        <v>0</v>
      </c>
      <c r="T181" s="699"/>
      <c r="U181" s="701">
        <v>0</v>
      </c>
    </row>
    <row r="182" spans="1:21" ht="14.4" customHeight="1" x14ac:dyDescent="0.3">
      <c r="A182" s="694">
        <v>25</v>
      </c>
      <c r="B182" s="695" t="s">
        <v>1026</v>
      </c>
      <c r="C182" s="695">
        <v>89870255</v>
      </c>
      <c r="D182" s="696" t="s">
        <v>1403</v>
      </c>
      <c r="E182" s="697" t="s">
        <v>1106</v>
      </c>
      <c r="F182" s="695" t="s">
        <v>1094</v>
      </c>
      <c r="G182" s="695" t="s">
        <v>1136</v>
      </c>
      <c r="H182" s="695" t="s">
        <v>815</v>
      </c>
      <c r="I182" s="695" t="s">
        <v>906</v>
      </c>
      <c r="J182" s="695" t="s">
        <v>1071</v>
      </c>
      <c r="K182" s="695" t="s">
        <v>1072</v>
      </c>
      <c r="L182" s="698">
        <v>333.31</v>
      </c>
      <c r="M182" s="698">
        <v>2666.48</v>
      </c>
      <c r="N182" s="695">
        <v>8</v>
      </c>
      <c r="O182" s="699">
        <v>8</v>
      </c>
      <c r="P182" s="698"/>
      <c r="Q182" s="700">
        <v>0</v>
      </c>
      <c r="R182" s="695"/>
      <c r="S182" s="700">
        <v>0</v>
      </c>
      <c r="T182" s="699"/>
      <c r="U182" s="701">
        <v>0</v>
      </c>
    </row>
    <row r="183" spans="1:21" ht="14.4" customHeight="1" x14ac:dyDescent="0.3">
      <c r="A183" s="694">
        <v>25</v>
      </c>
      <c r="B183" s="695" t="s">
        <v>1026</v>
      </c>
      <c r="C183" s="695">
        <v>89870255</v>
      </c>
      <c r="D183" s="696" t="s">
        <v>1403</v>
      </c>
      <c r="E183" s="697" t="s">
        <v>1107</v>
      </c>
      <c r="F183" s="695" t="s">
        <v>1094</v>
      </c>
      <c r="G183" s="695" t="s">
        <v>1136</v>
      </c>
      <c r="H183" s="695" t="s">
        <v>815</v>
      </c>
      <c r="I183" s="695" t="s">
        <v>906</v>
      </c>
      <c r="J183" s="695" t="s">
        <v>1071</v>
      </c>
      <c r="K183" s="695" t="s">
        <v>1072</v>
      </c>
      <c r="L183" s="698">
        <v>333.31</v>
      </c>
      <c r="M183" s="698">
        <v>4333.03</v>
      </c>
      <c r="N183" s="695">
        <v>13</v>
      </c>
      <c r="O183" s="699">
        <v>1</v>
      </c>
      <c r="P183" s="698"/>
      <c r="Q183" s="700">
        <v>0</v>
      </c>
      <c r="R183" s="695"/>
      <c r="S183" s="700">
        <v>0</v>
      </c>
      <c r="T183" s="699"/>
      <c r="U183" s="701">
        <v>0</v>
      </c>
    </row>
    <row r="184" spans="1:21" ht="14.4" customHeight="1" x14ac:dyDescent="0.3">
      <c r="A184" s="694">
        <v>25</v>
      </c>
      <c r="B184" s="695" t="s">
        <v>1026</v>
      </c>
      <c r="C184" s="695">
        <v>89870255</v>
      </c>
      <c r="D184" s="696" t="s">
        <v>1403</v>
      </c>
      <c r="E184" s="697" t="s">
        <v>1107</v>
      </c>
      <c r="F184" s="695" t="s">
        <v>1094</v>
      </c>
      <c r="G184" s="695" t="s">
        <v>1136</v>
      </c>
      <c r="H184" s="695" t="s">
        <v>815</v>
      </c>
      <c r="I184" s="695" t="s">
        <v>1376</v>
      </c>
      <c r="J184" s="695" t="s">
        <v>1374</v>
      </c>
      <c r="K184" s="695" t="s">
        <v>1377</v>
      </c>
      <c r="L184" s="698">
        <v>152.36000000000001</v>
      </c>
      <c r="M184" s="698">
        <v>152.36000000000001</v>
      </c>
      <c r="N184" s="695">
        <v>1</v>
      </c>
      <c r="O184" s="699"/>
      <c r="P184" s="698"/>
      <c r="Q184" s="700">
        <v>0</v>
      </c>
      <c r="R184" s="695"/>
      <c r="S184" s="700">
        <v>0</v>
      </c>
      <c r="T184" s="699"/>
      <c r="U184" s="701"/>
    </row>
    <row r="185" spans="1:21" ht="14.4" customHeight="1" x14ac:dyDescent="0.3">
      <c r="A185" s="694">
        <v>25</v>
      </c>
      <c r="B185" s="695" t="s">
        <v>1026</v>
      </c>
      <c r="C185" s="695">
        <v>89870255</v>
      </c>
      <c r="D185" s="696" t="s">
        <v>1403</v>
      </c>
      <c r="E185" s="697" t="s">
        <v>1107</v>
      </c>
      <c r="F185" s="695" t="s">
        <v>1094</v>
      </c>
      <c r="G185" s="695" t="s">
        <v>1378</v>
      </c>
      <c r="H185" s="695" t="s">
        <v>535</v>
      </c>
      <c r="I185" s="695" t="s">
        <v>1379</v>
      </c>
      <c r="J185" s="695" t="s">
        <v>1380</v>
      </c>
      <c r="K185" s="695" t="s">
        <v>1381</v>
      </c>
      <c r="L185" s="698">
        <v>0</v>
      </c>
      <c r="M185" s="698">
        <v>0</v>
      </c>
      <c r="N185" s="695">
        <v>1</v>
      </c>
      <c r="O185" s="699"/>
      <c r="P185" s="698"/>
      <c r="Q185" s="700"/>
      <c r="R185" s="695"/>
      <c r="S185" s="700">
        <v>0</v>
      </c>
      <c r="T185" s="699"/>
      <c r="U185" s="701"/>
    </row>
    <row r="186" spans="1:21" ht="14.4" customHeight="1" x14ac:dyDescent="0.3">
      <c r="A186" s="694">
        <v>25</v>
      </c>
      <c r="B186" s="695" t="s">
        <v>1026</v>
      </c>
      <c r="C186" s="695">
        <v>89870255</v>
      </c>
      <c r="D186" s="696" t="s">
        <v>1403</v>
      </c>
      <c r="E186" s="697" t="s">
        <v>1107</v>
      </c>
      <c r="F186" s="695" t="s">
        <v>1094</v>
      </c>
      <c r="G186" s="695" t="s">
        <v>1139</v>
      </c>
      <c r="H186" s="695" t="s">
        <v>815</v>
      </c>
      <c r="I186" s="695" t="s">
        <v>922</v>
      </c>
      <c r="J186" s="695" t="s">
        <v>923</v>
      </c>
      <c r="K186" s="695" t="s">
        <v>924</v>
      </c>
      <c r="L186" s="698">
        <v>154.01</v>
      </c>
      <c r="M186" s="698">
        <v>308.02</v>
      </c>
      <c r="N186" s="695">
        <v>2</v>
      </c>
      <c r="O186" s="699"/>
      <c r="P186" s="698"/>
      <c r="Q186" s="700">
        <v>0</v>
      </c>
      <c r="R186" s="695"/>
      <c r="S186" s="700">
        <v>0</v>
      </c>
      <c r="T186" s="699"/>
      <c r="U186" s="701"/>
    </row>
    <row r="187" spans="1:21" ht="14.4" customHeight="1" x14ac:dyDescent="0.3">
      <c r="A187" s="694">
        <v>25</v>
      </c>
      <c r="B187" s="695" t="s">
        <v>1026</v>
      </c>
      <c r="C187" s="695">
        <v>89870255</v>
      </c>
      <c r="D187" s="696" t="s">
        <v>1403</v>
      </c>
      <c r="E187" s="697" t="s">
        <v>1108</v>
      </c>
      <c r="F187" s="695" t="s">
        <v>1094</v>
      </c>
      <c r="G187" s="695" t="s">
        <v>1136</v>
      </c>
      <c r="H187" s="695" t="s">
        <v>815</v>
      </c>
      <c r="I187" s="695" t="s">
        <v>906</v>
      </c>
      <c r="J187" s="695" t="s">
        <v>1071</v>
      </c>
      <c r="K187" s="695" t="s">
        <v>1072</v>
      </c>
      <c r="L187" s="698">
        <v>333.31</v>
      </c>
      <c r="M187" s="698">
        <v>5999.5800000000017</v>
      </c>
      <c r="N187" s="695">
        <v>18</v>
      </c>
      <c r="O187" s="699">
        <v>14</v>
      </c>
      <c r="P187" s="698"/>
      <c r="Q187" s="700">
        <v>0</v>
      </c>
      <c r="R187" s="695"/>
      <c r="S187" s="700">
        <v>0</v>
      </c>
      <c r="T187" s="699"/>
      <c r="U187" s="701">
        <v>0</v>
      </c>
    </row>
    <row r="188" spans="1:21" ht="14.4" customHeight="1" x14ac:dyDescent="0.3">
      <c r="A188" s="694">
        <v>25</v>
      </c>
      <c r="B188" s="695" t="s">
        <v>1026</v>
      </c>
      <c r="C188" s="695">
        <v>89870255</v>
      </c>
      <c r="D188" s="696" t="s">
        <v>1403</v>
      </c>
      <c r="E188" s="697" t="s">
        <v>1108</v>
      </c>
      <c r="F188" s="695" t="s">
        <v>1094</v>
      </c>
      <c r="G188" s="695" t="s">
        <v>1136</v>
      </c>
      <c r="H188" s="695" t="s">
        <v>815</v>
      </c>
      <c r="I188" s="695" t="s">
        <v>991</v>
      </c>
      <c r="J188" s="695" t="s">
        <v>1091</v>
      </c>
      <c r="K188" s="695" t="s">
        <v>1092</v>
      </c>
      <c r="L188" s="698">
        <v>333.31</v>
      </c>
      <c r="M188" s="698">
        <v>333.31</v>
      </c>
      <c r="N188" s="695">
        <v>1</v>
      </c>
      <c r="O188" s="699">
        <v>1</v>
      </c>
      <c r="P188" s="698"/>
      <c r="Q188" s="700">
        <v>0</v>
      </c>
      <c r="R188" s="695"/>
      <c r="S188" s="700">
        <v>0</v>
      </c>
      <c r="T188" s="699"/>
      <c r="U188" s="701">
        <v>0</v>
      </c>
    </row>
    <row r="189" spans="1:21" ht="14.4" customHeight="1" x14ac:dyDescent="0.3">
      <c r="A189" s="694">
        <v>25</v>
      </c>
      <c r="B189" s="695" t="s">
        <v>1026</v>
      </c>
      <c r="C189" s="695">
        <v>89870255</v>
      </c>
      <c r="D189" s="696" t="s">
        <v>1403</v>
      </c>
      <c r="E189" s="697" t="s">
        <v>1108</v>
      </c>
      <c r="F189" s="695" t="s">
        <v>1094</v>
      </c>
      <c r="G189" s="695" t="s">
        <v>1139</v>
      </c>
      <c r="H189" s="695" t="s">
        <v>815</v>
      </c>
      <c r="I189" s="695" t="s">
        <v>922</v>
      </c>
      <c r="J189" s="695" t="s">
        <v>923</v>
      </c>
      <c r="K189" s="695" t="s">
        <v>924</v>
      </c>
      <c r="L189" s="698">
        <v>154.01</v>
      </c>
      <c r="M189" s="698">
        <v>308.02</v>
      </c>
      <c r="N189" s="695">
        <v>2</v>
      </c>
      <c r="O189" s="699">
        <v>2</v>
      </c>
      <c r="P189" s="698"/>
      <c r="Q189" s="700">
        <v>0</v>
      </c>
      <c r="R189" s="695"/>
      <c r="S189" s="700">
        <v>0</v>
      </c>
      <c r="T189" s="699"/>
      <c r="U189" s="701">
        <v>0</v>
      </c>
    </row>
    <row r="190" spans="1:21" ht="14.4" customHeight="1" x14ac:dyDescent="0.3">
      <c r="A190" s="694">
        <v>25</v>
      </c>
      <c r="B190" s="695" t="s">
        <v>1026</v>
      </c>
      <c r="C190" s="695">
        <v>89870255</v>
      </c>
      <c r="D190" s="696" t="s">
        <v>1403</v>
      </c>
      <c r="E190" s="697" t="s">
        <v>1108</v>
      </c>
      <c r="F190" s="695" t="s">
        <v>1094</v>
      </c>
      <c r="G190" s="695" t="s">
        <v>1140</v>
      </c>
      <c r="H190" s="695" t="s">
        <v>815</v>
      </c>
      <c r="I190" s="695" t="s">
        <v>1141</v>
      </c>
      <c r="J190" s="695" t="s">
        <v>603</v>
      </c>
      <c r="K190" s="695" t="s">
        <v>1142</v>
      </c>
      <c r="L190" s="698">
        <v>48.31</v>
      </c>
      <c r="M190" s="698">
        <v>676.33999999999992</v>
      </c>
      <c r="N190" s="695">
        <v>14</v>
      </c>
      <c r="O190" s="699">
        <v>11</v>
      </c>
      <c r="P190" s="698"/>
      <c r="Q190" s="700">
        <v>0</v>
      </c>
      <c r="R190" s="695"/>
      <c r="S190" s="700">
        <v>0</v>
      </c>
      <c r="T190" s="699"/>
      <c r="U190" s="701">
        <v>0</v>
      </c>
    </row>
    <row r="191" spans="1:21" ht="14.4" customHeight="1" x14ac:dyDescent="0.3">
      <c r="A191" s="694">
        <v>25</v>
      </c>
      <c r="B191" s="695" t="s">
        <v>1026</v>
      </c>
      <c r="C191" s="695">
        <v>89870255</v>
      </c>
      <c r="D191" s="696" t="s">
        <v>1403</v>
      </c>
      <c r="E191" s="697" t="s">
        <v>1109</v>
      </c>
      <c r="F191" s="695" t="s">
        <v>1094</v>
      </c>
      <c r="G191" s="695" t="s">
        <v>1136</v>
      </c>
      <c r="H191" s="695" t="s">
        <v>815</v>
      </c>
      <c r="I191" s="695" t="s">
        <v>906</v>
      </c>
      <c r="J191" s="695" t="s">
        <v>1071</v>
      </c>
      <c r="K191" s="695" t="s">
        <v>1072</v>
      </c>
      <c r="L191" s="698">
        <v>333.31</v>
      </c>
      <c r="M191" s="698">
        <v>333.31</v>
      </c>
      <c r="N191" s="695">
        <v>1</v>
      </c>
      <c r="O191" s="699">
        <v>1</v>
      </c>
      <c r="P191" s="698"/>
      <c r="Q191" s="700">
        <v>0</v>
      </c>
      <c r="R191" s="695"/>
      <c r="S191" s="700">
        <v>0</v>
      </c>
      <c r="T191" s="699"/>
      <c r="U191" s="701">
        <v>0</v>
      </c>
    </row>
    <row r="192" spans="1:21" ht="14.4" customHeight="1" x14ac:dyDescent="0.3">
      <c r="A192" s="694">
        <v>25</v>
      </c>
      <c r="B192" s="695" t="s">
        <v>1026</v>
      </c>
      <c r="C192" s="695">
        <v>89870255</v>
      </c>
      <c r="D192" s="696" t="s">
        <v>1403</v>
      </c>
      <c r="E192" s="697" t="s">
        <v>1110</v>
      </c>
      <c r="F192" s="695" t="s">
        <v>1094</v>
      </c>
      <c r="G192" s="695" t="s">
        <v>1345</v>
      </c>
      <c r="H192" s="695" t="s">
        <v>535</v>
      </c>
      <c r="I192" s="695" t="s">
        <v>1346</v>
      </c>
      <c r="J192" s="695" t="s">
        <v>1347</v>
      </c>
      <c r="K192" s="695" t="s">
        <v>1348</v>
      </c>
      <c r="L192" s="698">
        <v>0</v>
      </c>
      <c r="M192" s="698">
        <v>0</v>
      </c>
      <c r="N192" s="695">
        <v>1</v>
      </c>
      <c r="O192" s="699">
        <v>0.5</v>
      </c>
      <c r="P192" s="698"/>
      <c r="Q192" s="700"/>
      <c r="R192" s="695"/>
      <c r="S192" s="700">
        <v>0</v>
      </c>
      <c r="T192" s="699"/>
      <c r="U192" s="701">
        <v>0</v>
      </c>
    </row>
    <row r="193" spans="1:21" ht="14.4" customHeight="1" x14ac:dyDescent="0.3">
      <c r="A193" s="694">
        <v>25</v>
      </c>
      <c r="B193" s="695" t="s">
        <v>1026</v>
      </c>
      <c r="C193" s="695">
        <v>89870255</v>
      </c>
      <c r="D193" s="696" t="s">
        <v>1403</v>
      </c>
      <c r="E193" s="697" t="s">
        <v>1110</v>
      </c>
      <c r="F193" s="695" t="s">
        <v>1094</v>
      </c>
      <c r="G193" s="695" t="s">
        <v>1136</v>
      </c>
      <c r="H193" s="695" t="s">
        <v>815</v>
      </c>
      <c r="I193" s="695" t="s">
        <v>906</v>
      </c>
      <c r="J193" s="695" t="s">
        <v>1071</v>
      </c>
      <c r="K193" s="695" t="s">
        <v>1072</v>
      </c>
      <c r="L193" s="698">
        <v>333.31</v>
      </c>
      <c r="M193" s="698">
        <v>333.31</v>
      </c>
      <c r="N193" s="695">
        <v>1</v>
      </c>
      <c r="O193" s="699">
        <v>1</v>
      </c>
      <c r="P193" s="698"/>
      <c r="Q193" s="700">
        <v>0</v>
      </c>
      <c r="R193" s="695"/>
      <c r="S193" s="700">
        <v>0</v>
      </c>
      <c r="T193" s="699"/>
      <c r="U193" s="701">
        <v>0</v>
      </c>
    </row>
    <row r="194" spans="1:21" ht="14.4" customHeight="1" x14ac:dyDescent="0.3">
      <c r="A194" s="694">
        <v>25</v>
      </c>
      <c r="B194" s="695" t="s">
        <v>1026</v>
      </c>
      <c r="C194" s="695">
        <v>89870255</v>
      </c>
      <c r="D194" s="696" t="s">
        <v>1403</v>
      </c>
      <c r="E194" s="697" t="s">
        <v>1110</v>
      </c>
      <c r="F194" s="695" t="s">
        <v>1094</v>
      </c>
      <c r="G194" s="695" t="s">
        <v>1136</v>
      </c>
      <c r="H194" s="695" t="s">
        <v>815</v>
      </c>
      <c r="I194" s="695" t="s">
        <v>1382</v>
      </c>
      <c r="J194" s="695" t="s">
        <v>1383</v>
      </c>
      <c r="K194" s="695" t="s">
        <v>1384</v>
      </c>
      <c r="L194" s="698">
        <v>333.31</v>
      </c>
      <c r="M194" s="698">
        <v>333.31</v>
      </c>
      <c r="N194" s="695">
        <v>1</v>
      </c>
      <c r="O194" s="699">
        <v>1</v>
      </c>
      <c r="P194" s="698"/>
      <c r="Q194" s="700">
        <v>0</v>
      </c>
      <c r="R194" s="695"/>
      <c r="S194" s="700">
        <v>0</v>
      </c>
      <c r="T194" s="699"/>
      <c r="U194" s="701">
        <v>0</v>
      </c>
    </row>
    <row r="195" spans="1:21" ht="14.4" customHeight="1" x14ac:dyDescent="0.3">
      <c r="A195" s="694">
        <v>25</v>
      </c>
      <c r="B195" s="695" t="s">
        <v>1026</v>
      </c>
      <c r="C195" s="695">
        <v>89870255</v>
      </c>
      <c r="D195" s="696" t="s">
        <v>1403</v>
      </c>
      <c r="E195" s="697" t="s">
        <v>1110</v>
      </c>
      <c r="F195" s="695" t="s">
        <v>1094</v>
      </c>
      <c r="G195" s="695" t="s">
        <v>1139</v>
      </c>
      <c r="H195" s="695" t="s">
        <v>535</v>
      </c>
      <c r="I195" s="695" t="s">
        <v>1235</v>
      </c>
      <c r="J195" s="695" t="s">
        <v>923</v>
      </c>
      <c r="K195" s="695" t="s">
        <v>924</v>
      </c>
      <c r="L195" s="698">
        <v>154.01</v>
      </c>
      <c r="M195" s="698">
        <v>154.01</v>
      </c>
      <c r="N195" s="695">
        <v>1</v>
      </c>
      <c r="O195" s="699">
        <v>0.5</v>
      </c>
      <c r="P195" s="698"/>
      <c r="Q195" s="700">
        <v>0</v>
      </c>
      <c r="R195" s="695"/>
      <c r="S195" s="700">
        <v>0</v>
      </c>
      <c r="T195" s="699"/>
      <c r="U195" s="701">
        <v>0</v>
      </c>
    </row>
    <row r="196" spans="1:21" ht="14.4" customHeight="1" x14ac:dyDescent="0.3">
      <c r="A196" s="694">
        <v>25</v>
      </c>
      <c r="B196" s="695" t="s">
        <v>1026</v>
      </c>
      <c r="C196" s="695">
        <v>89870255</v>
      </c>
      <c r="D196" s="696" t="s">
        <v>1403</v>
      </c>
      <c r="E196" s="697" t="s">
        <v>1114</v>
      </c>
      <c r="F196" s="695" t="s">
        <v>1094</v>
      </c>
      <c r="G196" s="695" t="s">
        <v>1136</v>
      </c>
      <c r="H196" s="695" t="s">
        <v>815</v>
      </c>
      <c r="I196" s="695" t="s">
        <v>906</v>
      </c>
      <c r="J196" s="695" t="s">
        <v>1071</v>
      </c>
      <c r="K196" s="695" t="s">
        <v>1072</v>
      </c>
      <c r="L196" s="698">
        <v>333.31</v>
      </c>
      <c r="M196" s="698">
        <v>4666.34</v>
      </c>
      <c r="N196" s="695">
        <v>14</v>
      </c>
      <c r="O196" s="699">
        <v>14</v>
      </c>
      <c r="P196" s="698">
        <v>333.31</v>
      </c>
      <c r="Q196" s="700">
        <v>7.1428571428571425E-2</v>
      </c>
      <c r="R196" s="695">
        <v>1</v>
      </c>
      <c r="S196" s="700">
        <v>7.1428571428571425E-2</v>
      </c>
      <c r="T196" s="699">
        <v>1</v>
      </c>
      <c r="U196" s="701">
        <v>7.1428571428571425E-2</v>
      </c>
    </row>
    <row r="197" spans="1:21" ht="14.4" customHeight="1" x14ac:dyDescent="0.3">
      <c r="A197" s="694">
        <v>25</v>
      </c>
      <c r="B197" s="695" t="s">
        <v>1026</v>
      </c>
      <c r="C197" s="695">
        <v>89870255</v>
      </c>
      <c r="D197" s="696" t="s">
        <v>1403</v>
      </c>
      <c r="E197" s="697" t="s">
        <v>1114</v>
      </c>
      <c r="F197" s="695" t="s">
        <v>1094</v>
      </c>
      <c r="G197" s="695" t="s">
        <v>1139</v>
      </c>
      <c r="H197" s="695" t="s">
        <v>815</v>
      </c>
      <c r="I197" s="695" t="s">
        <v>922</v>
      </c>
      <c r="J197" s="695" t="s">
        <v>923</v>
      </c>
      <c r="K197" s="695" t="s">
        <v>924</v>
      </c>
      <c r="L197" s="698">
        <v>154.01</v>
      </c>
      <c r="M197" s="698">
        <v>308.02</v>
      </c>
      <c r="N197" s="695">
        <v>2</v>
      </c>
      <c r="O197" s="699">
        <v>2</v>
      </c>
      <c r="P197" s="698"/>
      <c r="Q197" s="700">
        <v>0</v>
      </c>
      <c r="R197" s="695"/>
      <c r="S197" s="700">
        <v>0</v>
      </c>
      <c r="T197" s="699"/>
      <c r="U197" s="701">
        <v>0</v>
      </c>
    </row>
    <row r="198" spans="1:21" ht="14.4" customHeight="1" x14ac:dyDescent="0.3">
      <c r="A198" s="694">
        <v>25</v>
      </c>
      <c r="B198" s="695" t="s">
        <v>1026</v>
      </c>
      <c r="C198" s="695">
        <v>89870255</v>
      </c>
      <c r="D198" s="696" t="s">
        <v>1403</v>
      </c>
      <c r="E198" s="697" t="s">
        <v>1115</v>
      </c>
      <c r="F198" s="695" t="s">
        <v>1094</v>
      </c>
      <c r="G198" s="695" t="s">
        <v>1136</v>
      </c>
      <c r="H198" s="695" t="s">
        <v>815</v>
      </c>
      <c r="I198" s="695" t="s">
        <v>906</v>
      </c>
      <c r="J198" s="695" t="s">
        <v>1071</v>
      </c>
      <c r="K198" s="695" t="s">
        <v>1072</v>
      </c>
      <c r="L198" s="698">
        <v>333.31</v>
      </c>
      <c r="M198" s="698">
        <v>1333.24</v>
      </c>
      <c r="N198" s="695">
        <v>4</v>
      </c>
      <c r="O198" s="699">
        <v>4</v>
      </c>
      <c r="P198" s="698"/>
      <c r="Q198" s="700">
        <v>0</v>
      </c>
      <c r="R198" s="695"/>
      <c r="S198" s="700">
        <v>0</v>
      </c>
      <c r="T198" s="699"/>
      <c r="U198" s="701">
        <v>0</v>
      </c>
    </row>
    <row r="199" spans="1:21" ht="14.4" customHeight="1" x14ac:dyDescent="0.3">
      <c r="A199" s="694">
        <v>25</v>
      </c>
      <c r="B199" s="695" t="s">
        <v>1026</v>
      </c>
      <c r="C199" s="695">
        <v>89870255</v>
      </c>
      <c r="D199" s="696" t="s">
        <v>1403</v>
      </c>
      <c r="E199" s="697" t="s">
        <v>1115</v>
      </c>
      <c r="F199" s="695" t="s">
        <v>1094</v>
      </c>
      <c r="G199" s="695" t="s">
        <v>1136</v>
      </c>
      <c r="H199" s="695" t="s">
        <v>535</v>
      </c>
      <c r="I199" s="695" t="s">
        <v>1250</v>
      </c>
      <c r="J199" s="695" t="s">
        <v>1071</v>
      </c>
      <c r="K199" s="695" t="s">
        <v>1072</v>
      </c>
      <c r="L199" s="698">
        <v>333.31</v>
      </c>
      <c r="M199" s="698">
        <v>666.62</v>
      </c>
      <c r="N199" s="695">
        <v>2</v>
      </c>
      <c r="O199" s="699">
        <v>2</v>
      </c>
      <c r="P199" s="698"/>
      <c r="Q199" s="700">
        <v>0</v>
      </c>
      <c r="R199" s="695"/>
      <c r="S199" s="700">
        <v>0</v>
      </c>
      <c r="T199" s="699"/>
      <c r="U199" s="701">
        <v>0</v>
      </c>
    </row>
    <row r="200" spans="1:21" ht="14.4" customHeight="1" x14ac:dyDescent="0.3">
      <c r="A200" s="694">
        <v>25</v>
      </c>
      <c r="B200" s="695" t="s">
        <v>1026</v>
      </c>
      <c r="C200" s="695">
        <v>89870255</v>
      </c>
      <c r="D200" s="696" t="s">
        <v>1403</v>
      </c>
      <c r="E200" s="697" t="s">
        <v>1115</v>
      </c>
      <c r="F200" s="695" t="s">
        <v>1094</v>
      </c>
      <c r="G200" s="695" t="s">
        <v>1139</v>
      </c>
      <c r="H200" s="695" t="s">
        <v>815</v>
      </c>
      <c r="I200" s="695" t="s">
        <v>922</v>
      </c>
      <c r="J200" s="695" t="s">
        <v>923</v>
      </c>
      <c r="K200" s="695" t="s">
        <v>924</v>
      </c>
      <c r="L200" s="698">
        <v>154.01</v>
      </c>
      <c r="M200" s="698">
        <v>154.01</v>
      </c>
      <c r="N200" s="695">
        <v>1</v>
      </c>
      <c r="O200" s="699">
        <v>1</v>
      </c>
      <c r="P200" s="698"/>
      <c r="Q200" s="700">
        <v>0</v>
      </c>
      <c r="R200" s="695"/>
      <c r="S200" s="700">
        <v>0</v>
      </c>
      <c r="T200" s="699"/>
      <c r="U200" s="701">
        <v>0</v>
      </c>
    </row>
    <row r="201" spans="1:21" ht="14.4" customHeight="1" x14ac:dyDescent="0.3">
      <c r="A201" s="694">
        <v>25</v>
      </c>
      <c r="B201" s="695" t="s">
        <v>1026</v>
      </c>
      <c r="C201" s="695">
        <v>89870255</v>
      </c>
      <c r="D201" s="696" t="s">
        <v>1403</v>
      </c>
      <c r="E201" s="697" t="s">
        <v>1116</v>
      </c>
      <c r="F201" s="695" t="s">
        <v>1094</v>
      </c>
      <c r="G201" s="695" t="s">
        <v>1136</v>
      </c>
      <c r="H201" s="695" t="s">
        <v>815</v>
      </c>
      <c r="I201" s="695" t="s">
        <v>906</v>
      </c>
      <c r="J201" s="695" t="s">
        <v>1071</v>
      </c>
      <c r="K201" s="695" t="s">
        <v>1072</v>
      </c>
      <c r="L201" s="698">
        <v>333.31</v>
      </c>
      <c r="M201" s="698">
        <v>1666.55</v>
      </c>
      <c r="N201" s="695">
        <v>5</v>
      </c>
      <c r="O201" s="699">
        <v>5</v>
      </c>
      <c r="P201" s="698"/>
      <c r="Q201" s="700">
        <v>0</v>
      </c>
      <c r="R201" s="695"/>
      <c r="S201" s="700">
        <v>0</v>
      </c>
      <c r="T201" s="699"/>
      <c r="U201" s="701">
        <v>0</v>
      </c>
    </row>
    <row r="202" spans="1:21" ht="14.4" customHeight="1" x14ac:dyDescent="0.3">
      <c r="A202" s="694">
        <v>25</v>
      </c>
      <c r="B202" s="695" t="s">
        <v>1026</v>
      </c>
      <c r="C202" s="695">
        <v>89870255</v>
      </c>
      <c r="D202" s="696" t="s">
        <v>1403</v>
      </c>
      <c r="E202" s="697" t="s">
        <v>1116</v>
      </c>
      <c r="F202" s="695" t="s">
        <v>1094</v>
      </c>
      <c r="G202" s="695" t="s">
        <v>1136</v>
      </c>
      <c r="H202" s="695" t="s">
        <v>535</v>
      </c>
      <c r="I202" s="695" t="s">
        <v>1250</v>
      </c>
      <c r="J202" s="695" t="s">
        <v>1071</v>
      </c>
      <c r="K202" s="695" t="s">
        <v>1072</v>
      </c>
      <c r="L202" s="698">
        <v>333.31</v>
      </c>
      <c r="M202" s="698">
        <v>333.31</v>
      </c>
      <c r="N202" s="695">
        <v>1</v>
      </c>
      <c r="O202" s="699">
        <v>1</v>
      </c>
      <c r="P202" s="698"/>
      <c r="Q202" s="700">
        <v>0</v>
      </c>
      <c r="R202" s="695"/>
      <c r="S202" s="700">
        <v>0</v>
      </c>
      <c r="T202" s="699"/>
      <c r="U202" s="701">
        <v>0</v>
      </c>
    </row>
    <row r="203" spans="1:21" ht="14.4" customHeight="1" x14ac:dyDescent="0.3">
      <c r="A203" s="694">
        <v>25</v>
      </c>
      <c r="B203" s="695" t="s">
        <v>1026</v>
      </c>
      <c r="C203" s="695">
        <v>89870255</v>
      </c>
      <c r="D203" s="696" t="s">
        <v>1403</v>
      </c>
      <c r="E203" s="697" t="s">
        <v>1116</v>
      </c>
      <c r="F203" s="695" t="s">
        <v>1094</v>
      </c>
      <c r="G203" s="695" t="s">
        <v>1139</v>
      </c>
      <c r="H203" s="695" t="s">
        <v>815</v>
      </c>
      <c r="I203" s="695" t="s">
        <v>922</v>
      </c>
      <c r="J203" s="695" t="s">
        <v>923</v>
      </c>
      <c r="K203" s="695" t="s">
        <v>924</v>
      </c>
      <c r="L203" s="698">
        <v>154.01</v>
      </c>
      <c r="M203" s="698">
        <v>154.01</v>
      </c>
      <c r="N203" s="695">
        <v>1</v>
      </c>
      <c r="O203" s="699">
        <v>1</v>
      </c>
      <c r="P203" s="698"/>
      <c r="Q203" s="700">
        <v>0</v>
      </c>
      <c r="R203" s="695"/>
      <c r="S203" s="700">
        <v>0</v>
      </c>
      <c r="T203" s="699"/>
      <c r="U203" s="701">
        <v>0</v>
      </c>
    </row>
    <row r="204" spans="1:21" ht="14.4" customHeight="1" x14ac:dyDescent="0.3">
      <c r="A204" s="694">
        <v>25</v>
      </c>
      <c r="B204" s="695" t="s">
        <v>1026</v>
      </c>
      <c r="C204" s="695">
        <v>89870255</v>
      </c>
      <c r="D204" s="696" t="s">
        <v>1403</v>
      </c>
      <c r="E204" s="697" t="s">
        <v>1117</v>
      </c>
      <c r="F204" s="695" t="s">
        <v>1094</v>
      </c>
      <c r="G204" s="695" t="s">
        <v>1136</v>
      </c>
      <c r="H204" s="695" t="s">
        <v>815</v>
      </c>
      <c r="I204" s="695" t="s">
        <v>906</v>
      </c>
      <c r="J204" s="695" t="s">
        <v>1071</v>
      </c>
      <c r="K204" s="695" t="s">
        <v>1072</v>
      </c>
      <c r="L204" s="698">
        <v>333.31</v>
      </c>
      <c r="M204" s="698">
        <v>3666.41</v>
      </c>
      <c r="N204" s="695">
        <v>11</v>
      </c>
      <c r="O204" s="699">
        <v>11</v>
      </c>
      <c r="P204" s="698">
        <v>333.31</v>
      </c>
      <c r="Q204" s="700">
        <v>9.0909090909090912E-2</v>
      </c>
      <c r="R204" s="695">
        <v>1</v>
      </c>
      <c r="S204" s="700">
        <v>9.0909090909090912E-2</v>
      </c>
      <c r="T204" s="699">
        <v>1</v>
      </c>
      <c r="U204" s="701">
        <v>9.0909090909090912E-2</v>
      </c>
    </row>
    <row r="205" spans="1:21" ht="14.4" customHeight="1" x14ac:dyDescent="0.3">
      <c r="A205" s="694">
        <v>25</v>
      </c>
      <c r="B205" s="695" t="s">
        <v>1026</v>
      </c>
      <c r="C205" s="695">
        <v>89870255</v>
      </c>
      <c r="D205" s="696" t="s">
        <v>1403</v>
      </c>
      <c r="E205" s="697" t="s">
        <v>1117</v>
      </c>
      <c r="F205" s="695" t="s">
        <v>1094</v>
      </c>
      <c r="G205" s="695" t="s">
        <v>1136</v>
      </c>
      <c r="H205" s="695" t="s">
        <v>815</v>
      </c>
      <c r="I205" s="695" t="s">
        <v>991</v>
      </c>
      <c r="J205" s="695" t="s">
        <v>1091</v>
      </c>
      <c r="K205" s="695" t="s">
        <v>1092</v>
      </c>
      <c r="L205" s="698">
        <v>333.31</v>
      </c>
      <c r="M205" s="698">
        <v>333.31</v>
      </c>
      <c r="N205" s="695">
        <v>1</v>
      </c>
      <c r="O205" s="699">
        <v>1</v>
      </c>
      <c r="P205" s="698"/>
      <c r="Q205" s="700">
        <v>0</v>
      </c>
      <c r="R205" s="695"/>
      <c r="S205" s="700">
        <v>0</v>
      </c>
      <c r="T205" s="699"/>
      <c r="U205" s="701">
        <v>0</v>
      </c>
    </row>
    <row r="206" spans="1:21" ht="14.4" customHeight="1" x14ac:dyDescent="0.3">
      <c r="A206" s="694">
        <v>25</v>
      </c>
      <c r="B206" s="695" t="s">
        <v>1026</v>
      </c>
      <c r="C206" s="695">
        <v>89870255</v>
      </c>
      <c r="D206" s="696" t="s">
        <v>1403</v>
      </c>
      <c r="E206" s="697" t="s">
        <v>1117</v>
      </c>
      <c r="F206" s="695" t="s">
        <v>1094</v>
      </c>
      <c r="G206" s="695" t="s">
        <v>1139</v>
      </c>
      <c r="H206" s="695" t="s">
        <v>815</v>
      </c>
      <c r="I206" s="695" t="s">
        <v>922</v>
      </c>
      <c r="J206" s="695" t="s">
        <v>923</v>
      </c>
      <c r="K206" s="695" t="s">
        <v>924</v>
      </c>
      <c r="L206" s="698">
        <v>154.01</v>
      </c>
      <c r="M206" s="698">
        <v>154.01</v>
      </c>
      <c r="N206" s="695">
        <v>1</v>
      </c>
      <c r="O206" s="699">
        <v>1</v>
      </c>
      <c r="P206" s="698"/>
      <c r="Q206" s="700">
        <v>0</v>
      </c>
      <c r="R206" s="695"/>
      <c r="S206" s="700">
        <v>0</v>
      </c>
      <c r="T206" s="699"/>
      <c r="U206" s="701">
        <v>0</v>
      </c>
    </row>
    <row r="207" spans="1:21" ht="14.4" customHeight="1" x14ac:dyDescent="0.3">
      <c r="A207" s="694">
        <v>25</v>
      </c>
      <c r="B207" s="695" t="s">
        <v>1026</v>
      </c>
      <c r="C207" s="695">
        <v>89870255</v>
      </c>
      <c r="D207" s="696" t="s">
        <v>1403</v>
      </c>
      <c r="E207" s="697" t="s">
        <v>1117</v>
      </c>
      <c r="F207" s="695" t="s">
        <v>1094</v>
      </c>
      <c r="G207" s="695" t="s">
        <v>1140</v>
      </c>
      <c r="H207" s="695" t="s">
        <v>535</v>
      </c>
      <c r="I207" s="695" t="s">
        <v>602</v>
      </c>
      <c r="J207" s="695" t="s">
        <v>603</v>
      </c>
      <c r="K207" s="695" t="s">
        <v>1236</v>
      </c>
      <c r="L207" s="698">
        <v>48.31</v>
      </c>
      <c r="M207" s="698">
        <v>48.31</v>
      </c>
      <c r="N207" s="695">
        <v>1</v>
      </c>
      <c r="O207" s="699">
        <v>1</v>
      </c>
      <c r="P207" s="698"/>
      <c r="Q207" s="700">
        <v>0</v>
      </c>
      <c r="R207" s="695"/>
      <c r="S207" s="700">
        <v>0</v>
      </c>
      <c r="T207" s="699"/>
      <c r="U207" s="701">
        <v>0</v>
      </c>
    </row>
    <row r="208" spans="1:21" ht="14.4" customHeight="1" x14ac:dyDescent="0.3">
      <c r="A208" s="694">
        <v>25</v>
      </c>
      <c r="B208" s="695" t="s">
        <v>1026</v>
      </c>
      <c r="C208" s="695">
        <v>89870255</v>
      </c>
      <c r="D208" s="696" t="s">
        <v>1403</v>
      </c>
      <c r="E208" s="697" t="s">
        <v>1118</v>
      </c>
      <c r="F208" s="695" t="s">
        <v>1094</v>
      </c>
      <c r="G208" s="695" t="s">
        <v>1136</v>
      </c>
      <c r="H208" s="695" t="s">
        <v>815</v>
      </c>
      <c r="I208" s="695" t="s">
        <v>906</v>
      </c>
      <c r="J208" s="695" t="s">
        <v>1071</v>
      </c>
      <c r="K208" s="695" t="s">
        <v>1072</v>
      </c>
      <c r="L208" s="698">
        <v>333.31</v>
      </c>
      <c r="M208" s="698">
        <v>999.93000000000006</v>
      </c>
      <c r="N208" s="695">
        <v>3</v>
      </c>
      <c r="O208" s="699">
        <v>3</v>
      </c>
      <c r="P208" s="698"/>
      <c r="Q208" s="700">
        <v>0</v>
      </c>
      <c r="R208" s="695"/>
      <c r="S208" s="700">
        <v>0</v>
      </c>
      <c r="T208" s="699"/>
      <c r="U208" s="701">
        <v>0</v>
      </c>
    </row>
    <row r="209" spans="1:21" ht="14.4" customHeight="1" x14ac:dyDescent="0.3">
      <c r="A209" s="694">
        <v>25</v>
      </c>
      <c r="B209" s="695" t="s">
        <v>1026</v>
      </c>
      <c r="C209" s="695">
        <v>89870255</v>
      </c>
      <c r="D209" s="696" t="s">
        <v>1403</v>
      </c>
      <c r="E209" s="697" t="s">
        <v>1118</v>
      </c>
      <c r="F209" s="695" t="s">
        <v>1094</v>
      </c>
      <c r="G209" s="695" t="s">
        <v>1385</v>
      </c>
      <c r="H209" s="695" t="s">
        <v>535</v>
      </c>
      <c r="I209" s="695" t="s">
        <v>1386</v>
      </c>
      <c r="J209" s="695" t="s">
        <v>1387</v>
      </c>
      <c r="K209" s="695" t="s">
        <v>1388</v>
      </c>
      <c r="L209" s="698">
        <v>63.67</v>
      </c>
      <c r="M209" s="698">
        <v>127.34</v>
      </c>
      <c r="N209" s="695">
        <v>2</v>
      </c>
      <c r="O209" s="699">
        <v>1.5</v>
      </c>
      <c r="P209" s="698"/>
      <c r="Q209" s="700">
        <v>0</v>
      </c>
      <c r="R209" s="695"/>
      <c r="S209" s="700">
        <v>0</v>
      </c>
      <c r="T209" s="699"/>
      <c r="U209" s="701">
        <v>0</v>
      </c>
    </row>
    <row r="210" spans="1:21" ht="14.4" customHeight="1" x14ac:dyDescent="0.3">
      <c r="A210" s="694">
        <v>25</v>
      </c>
      <c r="B210" s="695" t="s">
        <v>1026</v>
      </c>
      <c r="C210" s="695">
        <v>89870255</v>
      </c>
      <c r="D210" s="696" t="s">
        <v>1403</v>
      </c>
      <c r="E210" s="697" t="s">
        <v>1118</v>
      </c>
      <c r="F210" s="695" t="s">
        <v>1094</v>
      </c>
      <c r="G210" s="695" t="s">
        <v>1139</v>
      </c>
      <c r="H210" s="695" t="s">
        <v>535</v>
      </c>
      <c r="I210" s="695" t="s">
        <v>1389</v>
      </c>
      <c r="J210" s="695" t="s">
        <v>923</v>
      </c>
      <c r="K210" s="695" t="s">
        <v>1390</v>
      </c>
      <c r="L210" s="698">
        <v>0</v>
      </c>
      <c r="M210" s="698">
        <v>0</v>
      </c>
      <c r="N210" s="695">
        <v>1</v>
      </c>
      <c r="O210" s="699">
        <v>0.5</v>
      </c>
      <c r="P210" s="698"/>
      <c r="Q210" s="700"/>
      <c r="R210" s="695"/>
      <c r="S210" s="700">
        <v>0</v>
      </c>
      <c r="T210" s="699"/>
      <c r="U210" s="701">
        <v>0</v>
      </c>
    </row>
    <row r="211" spans="1:21" ht="14.4" customHeight="1" x14ac:dyDescent="0.3">
      <c r="A211" s="694">
        <v>25</v>
      </c>
      <c r="B211" s="695" t="s">
        <v>1026</v>
      </c>
      <c r="C211" s="695">
        <v>89870255</v>
      </c>
      <c r="D211" s="696" t="s">
        <v>1403</v>
      </c>
      <c r="E211" s="697" t="s">
        <v>1121</v>
      </c>
      <c r="F211" s="695" t="s">
        <v>1094</v>
      </c>
      <c r="G211" s="695" t="s">
        <v>1136</v>
      </c>
      <c r="H211" s="695" t="s">
        <v>535</v>
      </c>
      <c r="I211" s="695" t="s">
        <v>1137</v>
      </c>
      <c r="J211" s="695" t="s">
        <v>1071</v>
      </c>
      <c r="K211" s="695" t="s">
        <v>1138</v>
      </c>
      <c r="L211" s="698">
        <v>0</v>
      </c>
      <c r="M211" s="698">
        <v>0</v>
      </c>
      <c r="N211" s="695">
        <v>1</v>
      </c>
      <c r="O211" s="699">
        <v>1</v>
      </c>
      <c r="P211" s="698"/>
      <c r="Q211" s="700"/>
      <c r="R211" s="695"/>
      <c r="S211" s="700">
        <v>0</v>
      </c>
      <c r="T211" s="699"/>
      <c r="U211" s="701">
        <v>0</v>
      </c>
    </row>
    <row r="212" spans="1:21" ht="14.4" customHeight="1" x14ac:dyDescent="0.3">
      <c r="A212" s="694">
        <v>25</v>
      </c>
      <c r="B212" s="695" t="s">
        <v>1026</v>
      </c>
      <c r="C212" s="695">
        <v>89870255</v>
      </c>
      <c r="D212" s="696" t="s">
        <v>1403</v>
      </c>
      <c r="E212" s="697" t="s">
        <v>1121</v>
      </c>
      <c r="F212" s="695" t="s">
        <v>1094</v>
      </c>
      <c r="G212" s="695" t="s">
        <v>1136</v>
      </c>
      <c r="H212" s="695" t="s">
        <v>815</v>
      </c>
      <c r="I212" s="695" t="s">
        <v>906</v>
      </c>
      <c r="J212" s="695" t="s">
        <v>1071</v>
      </c>
      <c r="K212" s="695" t="s">
        <v>1072</v>
      </c>
      <c r="L212" s="698">
        <v>333.31</v>
      </c>
      <c r="M212" s="698">
        <v>999.93000000000006</v>
      </c>
      <c r="N212" s="695">
        <v>3</v>
      </c>
      <c r="O212" s="699">
        <v>3</v>
      </c>
      <c r="P212" s="698"/>
      <c r="Q212" s="700">
        <v>0</v>
      </c>
      <c r="R212" s="695"/>
      <c r="S212" s="700">
        <v>0</v>
      </c>
      <c r="T212" s="699"/>
      <c r="U212" s="701">
        <v>0</v>
      </c>
    </row>
    <row r="213" spans="1:21" ht="14.4" customHeight="1" x14ac:dyDescent="0.3">
      <c r="A213" s="694">
        <v>25</v>
      </c>
      <c r="B213" s="695" t="s">
        <v>1026</v>
      </c>
      <c r="C213" s="695">
        <v>89870255</v>
      </c>
      <c r="D213" s="696" t="s">
        <v>1403</v>
      </c>
      <c r="E213" s="697" t="s">
        <v>1121</v>
      </c>
      <c r="F213" s="695" t="s">
        <v>1094</v>
      </c>
      <c r="G213" s="695" t="s">
        <v>1136</v>
      </c>
      <c r="H213" s="695" t="s">
        <v>535</v>
      </c>
      <c r="I213" s="695" t="s">
        <v>1250</v>
      </c>
      <c r="J213" s="695" t="s">
        <v>1071</v>
      </c>
      <c r="K213" s="695" t="s">
        <v>1072</v>
      </c>
      <c r="L213" s="698">
        <v>333.31</v>
      </c>
      <c r="M213" s="698">
        <v>666.62</v>
      </c>
      <c r="N213" s="695">
        <v>2</v>
      </c>
      <c r="O213" s="699">
        <v>2</v>
      </c>
      <c r="P213" s="698"/>
      <c r="Q213" s="700">
        <v>0</v>
      </c>
      <c r="R213" s="695"/>
      <c r="S213" s="700">
        <v>0</v>
      </c>
      <c r="T213" s="699"/>
      <c r="U213" s="701">
        <v>0</v>
      </c>
    </row>
    <row r="214" spans="1:21" ht="14.4" customHeight="1" x14ac:dyDescent="0.3">
      <c r="A214" s="694">
        <v>25</v>
      </c>
      <c r="B214" s="695" t="s">
        <v>1026</v>
      </c>
      <c r="C214" s="695">
        <v>89870255</v>
      </c>
      <c r="D214" s="696" t="s">
        <v>1403</v>
      </c>
      <c r="E214" s="697" t="s">
        <v>1121</v>
      </c>
      <c r="F214" s="695" t="s">
        <v>1094</v>
      </c>
      <c r="G214" s="695" t="s">
        <v>1139</v>
      </c>
      <c r="H214" s="695" t="s">
        <v>815</v>
      </c>
      <c r="I214" s="695" t="s">
        <v>922</v>
      </c>
      <c r="J214" s="695" t="s">
        <v>923</v>
      </c>
      <c r="K214" s="695" t="s">
        <v>924</v>
      </c>
      <c r="L214" s="698">
        <v>154.01</v>
      </c>
      <c r="M214" s="698">
        <v>154.01</v>
      </c>
      <c r="N214" s="695">
        <v>1</v>
      </c>
      <c r="O214" s="699">
        <v>1</v>
      </c>
      <c r="P214" s="698"/>
      <c r="Q214" s="700">
        <v>0</v>
      </c>
      <c r="R214" s="695"/>
      <c r="S214" s="700">
        <v>0</v>
      </c>
      <c r="T214" s="699"/>
      <c r="U214" s="701">
        <v>0</v>
      </c>
    </row>
    <row r="215" spans="1:21" ht="14.4" customHeight="1" x14ac:dyDescent="0.3">
      <c r="A215" s="694">
        <v>25</v>
      </c>
      <c r="B215" s="695" t="s">
        <v>1026</v>
      </c>
      <c r="C215" s="695">
        <v>89870255</v>
      </c>
      <c r="D215" s="696" t="s">
        <v>1403</v>
      </c>
      <c r="E215" s="697" t="s">
        <v>1124</v>
      </c>
      <c r="F215" s="695" t="s">
        <v>1094</v>
      </c>
      <c r="G215" s="695" t="s">
        <v>1136</v>
      </c>
      <c r="H215" s="695" t="s">
        <v>815</v>
      </c>
      <c r="I215" s="695" t="s">
        <v>906</v>
      </c>
      <c r="J215" s="695" t="s">
        <v>1071</v>
      </c>
      <c r="K215" s="695" t="s">
        <v>1072</v>
      </c>
      <c r="L215" s="698">
        <v>333.31</v>
      </c>
      <c r="M215" s="698">
        <v>3999.72</v>
      </c>
      <c r="N215" s="695">
        <v>12</v>
      </c>
      <c r="O215" s="699">
        <v>12</v>
      </c>
      <c r="P215" s="698"/>
      <c r="Q215" s="700">
        <v>0</v>
      </c>
      <c r="R215" s="695"/>
      <c r="S215" s="700">
        <v>0</v>
      </c>
      <c r="T215" s="699"/>
      <c r="U215" s="701">
        <v>0</v>
      </c>
    </row>
    <row r="216" spans="1:21" ht="14.4" customHeight="1" x14ac:dyDescent="0.3">
      <c r="A216" s="694">
        <v>25</v>
      </c>
      <c r="B216" s="695" t="s">
        <v>1026</v>
      </c>
      <c r="C216" s="695">
        <v>89870255</v>
      </c>
      <c r="D216" s="696" t="s">
        <v>1403</v>
      </c>
      <c r="E216" s="697" t="s">
        <v>1124</v>
      </c>
      <c r="F216" s="695" t="s">
        <v>1094</v>
      </c>
      <c r="G216" s="695" t="s">
        <v>1136</v>
      </c>
      <c r="H216" s="695" t="s">
        <v>815</v>
      </c>
      <c r="I216" s="695" t="s">
        <v>991</v>
      </c>
      <c r="J216" s="695" t="s">
        <v>1091</v>
      </c>
      <c r="K216" s="695" t="s">
        <v>1092</v>
      </c>
      <c r="L216" s="698">
        <v>333.31</v>
      </c>
      <c r="M216" s="698">
        <v>333.31</v>
      </c>
      <c r="N216" s="695">
        <v>1</v>
      </c>
      <c r="O216" s="699">
        <v>1</v>
      </c>
      <c r="P216" s="698"/>
      <c r="Q216" s="700">
        <v>0</v>
      </c>
      <c r="R216" s="695"/>
      <c r="S216" s="700">
        <v>0</v>
      </c>
      <c r="T216" s="699"/>
      <c r="U216" s="701">
        <v>0</v>
      </c>
    </row>
    <row r="217" spans="1:21" ht="14.4" customHeight="1" x14ac:dyDescent="0.3">
      <c r="A217" s="694">
        <v>25</v>
      </c>
      <c r="B217" s="695" t="s">
        <v>1026</v>
      </c>
      <c r="C217" s="695">
        <v>89870255</v>
      </c>
      <c r="D217" s="696" t="s">
        <v>1403</v>
      </c>
      <c r="E217" s="697" t="s">
        <v>1124</v>
      </c>
      <c r="F217" s="695" t="s">
        <v>1094</v>
      </c>
      <c r="G217" s="695" t="s">
        <v>1149</v>
      </c>
      <c r="H217" s="695" t="s">
        <v>815</v>
      </c>
      <c r="I217" s="695" t="s">
        <v>914</v>
      </c>
      <c r="J217" s="695" t="s">
        <v>915</v>
      </c>
      <c r="K217" s="695" t="s">
        <v>1076</v>
      </c>
      <c r="L217" s="698">
        <v>184.22</v>
      </c>
      <c r="M217" s="698">
        <v>368.44</v>
      </c>
      <c r="N217" s="695">
        <v>2</v>
      </c>
      <c r="O217" s="699">
        <v>1</v>
      </c>
      <c r="P217" s="698"/>
      <c r="Q217" s="700">
        <v>0</v>
      </c>
      <c r="R217" s="695"/>
      <c r="S217" s="700">
        <v>0</v>
      </c>
      <c r="T217" s="699"/>
      <c r="U217" s="701">
        <v>0</v>
      </c>
    </row>
    <row r="218" spans="1:21" ht="14.4" customHeight="1" x14ac:dyDescent="0.3">
      <c r="A218" s="694">
        <v>25</v>
      </c>
      <c r="B218" s="695" t="s">
        <v>1026</v>
      </c>
      <c r="C218" s="695">
        <v>89870255</v>
      </c>
      <c r="D218" s="696" t="s">
        <v>1403</v>
      </c>
      <c r="E218" s="697" t="s">
        <v>1124</v>
      </c>
      <c r="F218" s="695" t="s">
        <v>1094</v>
      </c>
      <c r="G218" s="695" t="s">
        <v>1139</v>
      </c>
      <c r="H218" s="695" t="s">
        <v>815</v>
      </c>
      <c r="I218" s="695" t="s">
        <v>922</v>
      </c>
      <c r="J218" s="695" t="s">
        <v>923</v>
      </c>
      <c r="K218" s="695" t="s">
        <v>924</v>
      </c>
      <c r="L218" s="698">
        <v>154.01</v>
      </c>
      <c r="M218" s="698">
        <v>308.02</v>
      </c>
      <c r="N218" s="695">
        <v>2</v>
      </c>
      <c r="O218" s="699">
        <v>2</v>
      </c>
      <c r="P218" s="698"/>
      <c r="Q218" s="700">
        <v>0</v>
      </c>
      <c r="R218" s="695"/>
      <c r="S218" s="700">
        <v>0</v>
      </c>
      <c r="T218" s="699"/>
      <c r="U218" s="701">
        <v>0</v>
      </c>
    </row>
    <row r="219" spans="1:21" ht="14.4" customHeight="1" x14ac:dyDescent="0.3">
      <c r="A219" s="694">
        <v>25</v>
      </c>
      <c r="B219" s="695" t="s">
        <v>1026</v>
      </c>
      <c r="C219" s="695">
        <v>89870255</v>
      </c>
      <c r="D219" s="696" t="s">
        <v>1403</v>
      </c>
      <c r="E219" s="697" t="s">
        <v>1127</v>
      </c>
      <c r="F219" s="695" t="s">
        <v>1094</v>
      </c>
      <c r="G219" s="695" t="s">
        <v>1136</v>
      </c>
      <c r="H219" s="695" t="s">
        <v>815</v>
      </c>
      <c r="I219" s="695" t="s">
        <v>906</v>
      </c>
      <c r="J219" s="695" t="s">
        <v>1071</v>
      </c>
      <c r="K219" s="695" t="s">
        <v>1072</v>
      </c>
      <c r="L219" s="698">
        <v>333.31</v>
      </c>
      <c r="M219" s="698">
        <v>1333.24</v>
      </c>
      <c r="N219" s="695">
        <v>4</v>
      </c>
      <c r="O219" s="699">
        <v>4</v>
      </c>
      <c r="P219" s="698">
        <v>333.31</v>
      </c>
      <c r="Q219" s="700">
        <v>0.25</v>
      </c>
      <c r="R219" s="695">
        <v>1</v>
      </c>
      <c r="S219" s="700">
        <v>0.25</v>
      </c>
      <c r="T219" s="699">
        <v>1</v>
      </c>
      <c r="U219" s="701">
        <v>0.25</v>
      </c>
    </row>
    <row r="220" spans="1:21" ht="14.4" customHeight="1" x14ac:dyDescent="0.3">
      <c r="A220" s="694">
        <v>25</v>
      </c>
      <c r="B220" s="695" t="s">
        <v>1026</v>
      </c>
      <c r="C220" s="695">
        <v>89870255</v>
      </c>
      <c r="D220" s="696" t="s">
        <v>1403</v>
      </c>
      <c r="E220" s="697" t="s">
        <v>1127</v>
      </c>
      <c r="F220" s="695" t="s">
        <v>1094</v>
      </c>
      <c r="G220" s="695" t="s">
        <v>1139</v>
      </c>
      <c r="H220" s="695" t="s">
        <v>815</v>
      </c>
      <c r="I220" s="695" t="s">
        <v>1391</v>
      </c>
      <c r="J220" s="695" t="s">
        <v>1078</v>
      </c>
      <c r="K220" s="695" t="s">
        <v>1392</v>
      </c>
      <c r="L220" s="698">
        <v>82.92</v>
      </c>
      <c r="M220" s="698">
        <v>82.92</v>
      </c>
      <c r="N220" s="695">
        <v>1</v>
      </c>
      <c r="O220" s="699">
        <v>1</v>
      </c>
      <c r="P220" s="698"/>
      <c r="Q220" s="700">
        <v>0</v>
      </c>
      <c r="R220" s="695"/>
      <c r="S220" s="700">
        <v>0</v>
      </c>
      <c r="T220" s="699"/>
      <c r="U220" s="701">
        <v>0</v>
      </c>
    </row>
    <row r="221" spans="1:21" ht="14.4" customHeight="1" x14ac:dyDescent="0.3">
      <c r="A221" s="694">
        <v>25</v>
      </c>
      <c r="B221" s="695" t="s">
        <v>1026</v>
      </c>
      <c r="C221" s="695">
        <v>89870255</v>
      </c>
      <c r="D221" s="696" t="s">
        <v>1403</v>
      </c>
      <c r="E221" s="697" t="s">
        <v>1129</v>
      </c>
      <c r="F221" s="695" t="s">
        <v>1094</v>
      </c>
      <c r="G221" s="695" t="s">
        <v>1393</v>
      </c>
      <c r="H221" s="695" t="s">
        <v>535</v>
      </c>
      <c r="I221" s="695" t="s">
        <v>1394</v>
      </c>
      <c r="J221" s="695" t="s">
        <v>1395</v>
      </c>
      <c r="K221" s="695" t="s">
        <v>1396</v>
      </c>
      <c r="L221" s="698">
        <v>43.32</v>
      </c>
      <c r="M221" s="698">
        <v>43.32</v>
      </c>
      <c r="N221" s="695">
        <v>1</v>
      </c>
      <c r="O221" s="699">
        <v>1</v>
      </c>
      <c r="P221" s="698"/>
      <c r="Q221" s="700">
        <v>0</v>
      </c>
      <c r="R221" s="695"/>
      <c r="S221" s="700">
        <v>0</v>
      </c>
      <c r="T221" s="699"/>
      <c r="U221" s="701">
        <v>0</v>
      </c>
    </row>
    <row r="222" spans="1:21" ht="14.4" customHeight="1" x14ac:dyDescent="0.3">
      <c r="A222" s="694">
        <v>25</v>
      </c>
      <c r="B222" s="695" t="s">
        <v>1026</v>
      </c>
      <c r="C222" s="695">
        <v>89870255</v>
      </c>
      <c r="D222" s="696" t="s">
        <v>1403</v>
      </c>
      <c r="E222" s="697" t="s">
        <v>1129</v>
      </c>
      <c r="F222" s="695" t="s">
        <v>1094</v>
      </c>
      <c r="G222" s="695" t="s">
        <v>1136</v>
      </c>
      <c r="H222" s="695" t="s">
        <v>815</v>
      </c>
      <c r="I222" s="695" t="s">
        <v>906</v>
      </c>
      <c r="J222" s="695" t="s">
        <v>1071</v>
      </c>
      <c r="K222" s="695" t="s">
        <v>1072</v>
      </c>
      <c r="L222" s="698">
        <v>333.31</v>
      </c>
      <c r="M222" s="698">
        <v>2999.79</v>
      </c>
      <c r="N222" s="695">
        <v>9</v>
      </c>
      <c r="O222" s="699">
        <v>8.5</v>
      </c>
      <c r="P222" s="698"/>
      <c r="Q222" s="700">
        <v>0</v>
      </c>
      <c r="R222" s="695"/>
      <c r="S222" s="700">
        <v>0</v>
      </c>
      <c r="T222" s="699"/>
      <c r="U222" s="701">
        <v>0</v>
      </c>
    </row>
    <row r="223" spans="1:21" ht="14.4" customHeight="1" x14ac:dyDescent="0.3">
      <c r="A223" s="694">
        <v>25</v>
      </c>
      <c r="B223" s="695" t="s">
        <v>1026</v>
      </c>
      <c r="C223" s="695">
        <v>89870255</v>
      </c>
      <c r="D223" s="696" t="s">
        <v>1403</v>
      </c>
      <c r="E223" s="697" t="s">
        <v>1129</v>
      </c>
      <c r="F223" s="695" t="s">
        <v>1094</v>
      </c>
      <c r="G223" s="695" t="s">
        <v>1302</v>
      </c>
      <c r="H223" s="695" t="s">
        <v>535</v>
      </c>
      <c r="I223" s="695" t="s">
        <v>1397</v>
      </c>
      <c r="J223" s="695" t="s">
        <v>1398</v>
      </c>
      <c r="K223" s="695" t="s">
        <v>1399</v>
      </c>
      <c r="L223" s="698">
        <v>83.09</v>
      </c>
      <c r="M223" s="698">
        <v>83.09</v>
      </c>
      <c r="N223" s="695">
        <v>1</v>
      </c>
      <c r="O223" s="699">
        <v>1</v>
      </c>
      <c r="P223" s="698"/>
      <c r="Q223" s="700">
        <v>0</v>
      </c>
      <c r="R223" s="695"/>
      <c r="S223" s="700">
        <v>0</v>
      </c>
      <c r="T223" s="699"/>
      <c r="U223" s="701">
        <v>0</v>
      </c>
    </row>
    <row r="224" spans="1:21" ht="14.4" customHeight="1" x14ac:dyDescent="0.3">
      <c r="A224" s="694">
        <v>25</v>
      </c>
      <c r="B224" s="695" t="s">
        <v>1026</v>
      </c>
      <c r="C224" s="695">
        <v>89870255</v>
      </c>
      <c r="D224" s="696" t="s">
        <v>1403</v>
      </c>
      <c r="E224" s="697" t="s">
        <v>1129</v>
      </c>
      <c r="F224" s="695" t="s">
        <v>1094</v>
      </c>
      <c r="G224" s="695" t="s">
        <v>1245</v>
      </c>
      <c r="H224" s="695" t="s">
        <v>535</v>
      </c>
      <c r="I224" s="695" t="s">
        <v>1246</v>
      </c>
      <c r="J224" s="695" t="s">
        <v>1247</v>
      </c>
      <c r="K224" s="695" t="s">
        <v>1248</v>
      </c>
      <c r="L224" s="698">
        <v>0</v>
      </c>
      <c r="M224" s="698">
        <v>0</v>
      </c>
      <c r="N224" s="695">
        <v>1</v>
      </c>
      <c r="O224" s="699">
        <v>0.5</v>
      </c>
      <c r="P224" s="698"/>
      <c r="Q224" s="700"/>
      <c r="R224" s="695"/>
      <c r="S224" s="700">
        <v>0</v>
      </c>
      <c r="T224" s="699"/>
      <c r="U224" s="701">
        <v>0</v>
      </c>
    </row>
    <row r="225" spans="1:21" ht="14.4" customHeight="1" x14ac:dyDescent="0.3">
      <c r="A225" s="694">
        <v>25</v>
      </c>
      <c r="B225" s="695" t="s">
        <v>1026</v>
      </c>
      <c r="C225" s="695">
        <v>89870255</v>
      </c>
      <c r="D225" s="696" t="s">
        <v>1403</v>
      </c>
      <c r="E225" s="697" t="s">
        <v>1130</v>
      </c>
      <c r="F225" s="695" t="s">
        <v>1094</v>
      </c>
      <c r="G225" s="695" t="s">
        <v>1136</v>
      </c>
      <c r="H225" s="695" t="s">
        <v>815</v>
      </c>
      <c r="I225" s="695" t="s">
        <v>906</v>
      </c>
      <c r="J225" s="695" t="s">
        <v>1071</v>
      </c>
      <c r="K225" s="695" t="s">
        <v>1072</v>
      </c>
      <c r="L225" s="698">
        <v>333.31</v>
      </c>
      <c r="M225" s="698">
        <v>999.93000000000006</v>
      </c>
      <c r="N225" s="695">
        <v>3</v>
      </c>
      <c r="O225" s="699">
        <v>3</v>
      </c>
      <c r="P225" s="698"/>
      <c r="Q225" s="700">
        <v>0</v>
      </c>
      <c r="R225" s="695"/>
      <c r="S225" s="700">
        <v>0</v>
      </c>
      <c r="T225" s="699"/>
      <c r="U225" s="701">
        <v>0</v>
      </c>
    </row>
    <row r="226" spans="1:21" ht="14.4" customHeight="1" x14ac:dyDescent="0.3">
      <c r="A226" s="694">
        <v>25</v>
      </c>
      <c r="B226" s="695" t="s">
        <v>1026</v>
      </c>
      <c r="C226" s="695">
        <v>89870255</v>
      </c>
      <c r="D226" s="696" t="s">
        <v>1403</v>
      </c>
      <c r="E226" s="697" t="s">
        <v>1130</v>
      </c>
      <c r="F226" s="695" t="s">
        <v>1094</v>
      </c>
      <c r="G226" s="695" t="s">
        <v>1139</v>
      </c>
      <c r="H226" s="695" t="s">
        <v>815</v>
      </c>
      <c r="I226" s="695" t="s">
        <v>922</v>
      </c>
      <c r="J226" s="695" t="s">
        <v>923</v>
      </c>
      <c r="K226" s="695" t="s">
        <v>924</v>
      </c>
      <c r="L226" s="698">
        <v>154.01</v>
      </c>
      <c r="M226" s="698">
        <v>154.01</v>
      </c>
      <c r="N226" s="695">
        <v>1</v>
      </c>
      <c r="O226" s="699">
        <v>1</v>
      </c>
      <c r="P226" s="698"/>
      <c r="Q226" s="700">
        <v>0</v>
      </c>
      <c r="R226" s="695"/>
      <c r="S226" s="700">
        <v>0</v>
      </c>
      <c r="T226" s="699"/>
      <c r="U226" s="701">
        <v>0</v>
      </c>
    </row>
    <row r="227" spans="1:21" ht="14.4" customHeight="1" thickBot="1" x14ac:dyDescent="0.35">
      <c r="A227" s="702">
        <v>25</v>
      </c>
      <c r="B227" s="703" t="s">
        <v>1026</v>
      </c>
      <c r="C227" s="703">
        <v>89870255</v>
      </c>
      <c r="D227" s="704" t="s">
        <v>1403</v>
      </c>
      <c r="E227" s="705" t="s">
        <v>1131</v>
      </c>
      <c r="F227" s="703" t="s">
        <v>1094</v>
      </c>
      <c r="G227" s="703" t="s">
        <v>1136</v>
      </c>
      <c r="H227" s="703" t="s">
        <v>815</v>
      </c>
      <c r="I227" s="703" t="s">
        <v>991</v>
      </c>
      <c r="J227" s="703" t="s">
        <v>1091</v>
      </c>
      <c r="K227" s="703" t="s">
        <v>1092</v>
      </c>
      <c r="L227" s="706">
        <v>333.31</v>
      </c>
      <c r="M227" s="706">
        <v>999.93000000000006</v>
      </c>
      <c r="N227" s="703">
        <v>3</v>
      </c>
      <c r="O227" s="707">
        <v>3</v>
      </c>
      <c r="P227" s="706"/>
      <c r="Q227" s="708">
        <v>0</v>
      </c>
      <c r="R227" s="703"/>
      <c r="S227" s="708">
        <v>0</v>
      </c>
      <c r="T227" s="707"/>
      <c r="U227" s="7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1405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236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1116</v>
      </c>
      <c r="B5" s="627">
        <v>4333.0300000000007</v>
      </c>
      <c r="C5" s="645">
        <v>0.20248002433668744</v>
      </c>
      <c r="D5" s="627">
        <v>17066.759999999998</v>
      </c>
      <c r="E5" s="645">
        <v>0.79751997566331245</v>
      </c>
      <c r="F5" s="628">
        <v>21399.79</v>
      </c>
    </row>
    <row r="6" spans="1:6" ht="14.4" customHeight="1" x14ac:dyDescent="0.3">
      <c r="A6" s="717" t="s">
        <v>1121</v>
      </c>
      <c r="B6" s="710">
        <v>666.62</v>
      </c>
      <c r="C6" s="700">
        <v>0.36616206002548668</v>
      </c>
      <c r="D6" s="710">
        <v>1153.94</v>
      </c>
      <c r="E6" s="700">
        <v>0.63383793997451343</v>
      </c>
      <c r="F6" s="711">
        <v>1820.56</v>
      </c>
    </row>
    <row r="7" spans="1:6" ht="14.4" customHeight="1" x14ac:dyDescent="0.3">
      <c r="A7" s="717" t="s">
        <v>1115</v>
      </c>
      <c r="B7" s="710">
        <v>666.62</v>
      </c>
      <c r="C7" s="700">
        <v>0.30949871626421283</v>
      </c>
      <c r="D7" s="710">
        <v>1487.25</v>
      </c>
      <c r="E7" s="700">
        <v>0.69050128373578723</v>
      </c>
      <c r="F7" s="711">
        <v>2153.87</v>
      </c>
    </row>
    <row r="8" spans="1:6" ht="14.4" customHeight="1" x14ac:dyDescent="0.3">
      <c r="A8" s="717" t="s">
        <v>1111</v>
      </c>
      <c r="B8" s="710">
        <v>344.04</v>
      </c>
      <c r="C8" s="700">
        <v>5.8062294949167655E-2</v>
      </c>
      <c r="D8" s="710">
        <v>5581.32</v>
      </c>
      <c r="E8" s="700">
        <v>0.94193770505083241</v>
      </c>
      <c r="F8" s="711">
        <v>5925.36</v>
      </c>
    </row>
    <row r="9" spans="1:6" ht="14.4" customHeight="1" x14ac:dyDescent="0.3">
      <c r="A9" s="717" t="s">
        <v>1105</v>
      </c>
      <c r="B9" s="710">
        <v>333.31</v>
      </c>
      <c r="C9" s="700">
        <v>9.7486999198600766E-2</v>
      </c>
      <c r="D9" s="710">
        <v>3085.71</v>
      </c>
      <c r="E9" s="700">
        <v>0.90251300080139929</v>
      </c>
      <c r="F9" s="711">
        <v>3419.02</v>
      </c>
    </row>
    <row r="10" spans="1:6" ht="14.4" customHeight="1" x14ac:dyDescent="0.3">
      <c r="A10" s="717" t="s">
        <v>1119</v>
      </c>
      <c r="B10" s="710">
        <v>200.07</v>
      </c>
      <c r="C10" s="700">
        <v>2.8826328825032096E-2</v>
      </c>
      <c r="D10" s="710">
        <v>6740.4599999999991</v>
      </c>
      <c r="E10" s="700">
        <v>0.97117367117496789</v>
      </c>
      <c r="F10" s="711">
        <v>6940.5299999999988</v>
      </c>
    </row>
    <row r="11" spans="1:6" ht="14.4" customHeight="1" x14ac:dyDescent="0.3">
      <c r="A11" s="717" t="s">
        <v>1113</v>
      </c>
      <c r="B11" s="710">
        <v>154.01</v>
      </c>
      <c r="C11" s="700">
        <v>3.7077518278751866E-2</v>
      </c>
      <c r="D11" s="710">
        <v>3999.7200000000003</v>
      </c>
      <c r="E11" s="700">
        <v>0.96292248172124806</v>
      </c>
      <c r="F11" s="711">
        <v>4153.7300000000005</v>
      </c>
    </row>
    <row r="12" spans="1:6" ht="14.4" customHeight="1" x14ac:dyDescent="0.3">
      <c r="A12" s="717" t="s">
        <v>1110</v>
      </c>
      <c r="B12" s="710">
        <v>154.01</v>
      </c>
      <c r="C12" s="700">
        <v>0.18767288546604438</v>
      </c>
      <c r="D12" s="710">
        <v>666.62</v>
      </c>
      <c r="E12" s="700">
        <v>0.81232711453395567</v>
      </c>
      <c r="F12" s="711">
        <v>820.63</v>
      </c>
    </row>
    <row r="13" spans="1:6" ht="14.4" customHeight="1" x14ac:dyDescent="0.3">
      <c r="A13" s="717" t="s">
        <v>1129</v>
      </c>
      <c r="B13" s="710"/>
      <c r="C13" s="700">
        <v>0</v>
      </c>
      <c r="D13" s="710">
        <v>2999.79</v>
      </c>
      <c r="E13" s="700">
        <v>1</v>
      </c>
      <c r="F13" s="711">
        <v>2999.79</v>
      </c>
    </row>
    <row r="14" spans="1:6" ht="14.4" customHeight="1" x14ac:dyDescent="0.3">
      <c r="A14" s="717" t="s">
        <v>1125</v>
      </c>
      <c r="B14" s="710">
        <v>0</v>
      </c>
      <c r="C14" s="700"/>
      <c r="D14" s="710"/>
      <c r="E14" s="700"/>
      <c r="F14" s="711">
        <v>0</v>
      </c>
    </row>
    <row r="15" spans="1:6" ht="14.4" customHeight="1" x14ac:dyDescent="0.3">
      <c r="A15" s="717" t="s">
        <v>1123</v>
      </c>
      <c r="B15" s="710">
        <v>0</v>
      </c>
      <c r="C15" s="700">
        <v>0</v>
      </c>
      <c r="D15" s="710">
        <v>10591.08</v>
      </c>
      <c r="E15" s="700">
        <v>1</v>
      </c>
      <c r="F15" s="711">
        <v>10591.08</v>
      </c>
    </row>
    <row r="16" spans="1:6" ht="14.4" customHeight="1" x14ac:dyDescent="0.3">
      <c r="A16" s="717" t="s">
        <v>1114</v>
      </c>
      <c r="B16" s="710"/>
      <c r="C16" s="700">
        <v>0</v>
      </c>
      <c r="D16" s="710">
        <v>15006.910000000002</v>
      </c>
      <c r="E16" s="700">
        <v>1</v>
      </c>
      <c r="F16" s="711">
        <v>15006.910000000002</v>
      </c>
    </row>
    <row r="17" spans="1:6" ht="14.4" customHeight="1" x14ac:dyDescent="0.3">
      <c r="A17" s="717" t="s">
        <v>1127</v>
      </c>
      <c r="B17" s="710"/>
      <c r="C17" s="700">
        <v>0</v>
      </c>
      <c r="D17" s="710">
        <v>1416.16</v>
      </c>
      <c r="E17" s="700">
        <v>1</v>
      </c>
      <c r="F17" s="711">
        <v>1416.16</v>
      </c>
    </row>
    <row r="18" spans="1:6" ht="14.4" customHeight="1" x14ac:dyDescent="0.3">
      <c r="A18" s="717" t="s">
        <v>1107</v>
      </c>
      <c r="B18" s="710"/>
      <c r="C18" s="700">
        <v>0</v>
      </c>
      <c r="D18" s="710">
        <v>4793.4099999999989</v>
      </c>
      <c r="E18" s="700">
        <v>1</v>
      </c>
      <c r="F18" s="711">
        <v>4793.4099999999989</v>
      </c>
    </row>
    <row r="19" spans="1:6" ht="14.4" customHeight="1" x14ac:dyDescent="0.3">
      <c r="A19" s="717" t="s">
        <v>1130</v>
      </c>
      <c r="B19" s="710"/>
      <c r="C19" s="700">
        <v>0</v>
      </c>
      <c r="D19" s="710">
        <v>1153.94</v>
      </c>
      <c r="E19" s="700">
        <v>1</v>
      </c>
      <c r="F19" s="711">
        <v>1153.94</v>
      </c>
    </row>
    <row r="20" spans="1:6" ht="14.4" customHeight="1" x14ac:dyDescent="0.3">
      <c r="A20" s="717" t="s">
        <v>1108</v>
      </c>
      <c r="B20" s="710"/>
      <c r="C20" s="700">
        <v>0</v>
      </c>
      <c r="D20" s="710">
        <v>16191.490000000002</v>
      </c>
      <c r="E20" s="700">
        <v>1</v>
      </c>
      <c r="F20" s="711">
        <v>16191.490000000002</v>
      </c>
    </row>
    <row r="21" spans="1:6" ht="14.4" customHeight="1" x14ac:dyDescent="0.3">
      <c r="A21" s="717" t="s">
        <v>1124</v>
      </c>
      <c r="B21" s="710">
        <v>0</v>
      </c>
      <c r="C21" s="700">
        <v>0</v>
      </c>
      <c r="D21" s="710">
        <v>17075.45</v>
      </c>
      <c r="E21" s="700">
        <v>1</v>
      </c>
      <c r="F21" s="711">
        <v>17075.45</v>
      </c>
    </row>
    <row r="22" spans="1:6" ht="14.4" customHeight="1" x14ac:dyDescent="0.3">
      <c r="A22" s="717" t="s">
        <v>1117</v>
      </c>
      <c r="B22" s="710"/>
      <c r="C22" s="700">
        <v>0</v>
      </c>
      <c r="D22" s="710">
        <v>21585.130000000005</v>
      </c>
      <c r="E22" s="700">
        <v>1</v>
      </c>
      <c r="F22" s="711">
        <v>21585.130000000005</v>
      </c>
    </row>
    <row r="23" spans="1:6" ht="14.4" customHeight="1" x14ac:dyDescent="0.3">
      <c r="A23" s="717" t="s">
        <v>1126</v>
      </c>
      <c r="B23" s="710"/>
      <c r="C23" s="700">
        <v>0</v>
      </c>
      <c r="D23" s="710">
        <v>2344.7399999999998</v>
      </c>
      <c r="E23" s="700">
        <v>1</v>
      </c>
      <c r="F23" s="711">
        <v>2344.7399999999998</v>
      </c>
    </row>
    <row r="24" spans="1:6" ht="14.4" customHeight="1" x14ac:dyDescent="0.3">
      <c r="A24" s="717" t="s">
        <v>1109</v>
      </c>
      <c r="B24" s="710"/>
      <c r="C24" s="700">
        <v>0</v>
      </c>
      <c r="D24" s="710">
        <v>333.31</v>
      </c>
      <c r="E24" s="700">
        <v>1</v>
      </c>
      <c r="F24" s="711">
        <v>333.31</v>
      </c>
    </row>
    <row r="25" spans="1:6" ht="14.4" customHeight="1" x14ac:dyDescent="0.3">
      <c r="A25" s="717" t="s">
        <v>1128</v>
      </c>
      <c r="B25" s="710"/>
      <c r="C25" s="700">
        <v>0</v>
      </c>
      <c r="D25" s="710">
        <v>1051.6500000000001</v>
      </c>
      <c r="E25" s="700">
        <v>1</v>
      </c>
      <c r="F25" s="711">
        <v>1051.6500000000001</v>
      </c>
    </row>
    <row r="26" spans="1:6" ht="14.4" customHeight="1" x14ac:dyDescent="0.3">
      <c r="A26" s="717" t="s">
        <v>1120</v>
      </c>
      <c r="B26" s="710">
        <v>0</v>
      </c>
      <c r="C26" s="700">
        <v>0</v>
      </c>
      <c r="D26" s="710">
        <v>9390.4600000000009</v>
      </c>
      <c r="E26" s="700">
        <v>1</v>
      </c>
      <c r="F26" s="711">
        <v>9390.4600000000009</v>
      </c>
    </row>
    <row r="27" spans="1:6" ht="14.4" customHeight="1" x14ac:dyDescent="0.3">
      <c r="A27" s="717" t="s">
        <v>1118</v>
      </c>
      <c r="B27" s="710">
        <v>0</v>
      </c>
      <c r="C27" s="700">
        <v>0</v>
      </c>
      <c r="D27" s="710">
        <v>999.93000000000006</v>
      </c>
      <c r="E27" s="700">
        <v>1</v>
      </c>
      <c r="F27" s="711">
        <v>999.93000000000006</v>
      </c>
    </row>
    <row r="28" spans="1:6" ht="14.4" customHeight="1" x14ac:dyDescent="0.3">
      <c r="A28" s="717" t="s">
        <v>1131</v>
      </c>
      <c r="B28" s="710"/>
      <c r="C28" s="700">
        <v>0</v>
      </c>
      <c r="D28" s="710">
        <v>999.93000000000006</v>
      </c>
      <c r="E28" s="700">
        <v>1</v>
      </c>
      <c r="F28" s="711">
        <v>999.93000000000006</v>
      </c>
    </row>
    <row r="29" spans="1:6" ht="14.4" customHeight="1" x14ac:dyDescent="0.3">
      <c r="A29" s="717" t="s">
        <v>1112</v>
      </c>
      <c r="B29" s="710"/>
      <c r="C29" s="700">
        <v>0</v>
      </c>
      <c r="D29" s="710">
        <v>333.31</v>
      </c>
      <c r="E29" s="700">
        <v>1</v>
      </c>
      <c r="F29" s="711">
        <v>333.31</v>
      </c>
    </row>
    <row r="30" spans="1:6" ht="14.4" customHeight="1" x14ac:dyDescent="0.3">
      <c r="A30" s="717" t="s">
        <v>1106</v>
      </c>
      <c r="B30" s="710"/>
      <c r="C30" s="700">
        <v>0</v>
      </c>
      <c r="D30" s="710">
        <v>2666.48</v>
      </c>
      <c r="E30" s="700">
        <v>1</v>
      </c>
      <c r="F30" s="711">
        <v>2666.48</v>
      </c>
    </row>
    <row r="31" spans="1:6" ht="14.4" customHeight="1" thickBot="1" x14ac:dyDescent="0.35">
      <c r="A31" s="718" t="s">
        <v>1122</v>
      </c>
      <c r="B31" s="714"/>
      <c r="C31" s="715">
        <v>0</v>
      </c>
      <c r="D31" s="714">
        <v>9529.82</v>
      </c>
      <c r="E31" s="715">
        <v>1</v>
      </c>
      <c r="F31" s="716">
        <v>9529.82</v>
      </c>
    </row>
    <row r="32" spans="1:6" ht="14.4" customHeight="1" thickBot="1" x14ac:dyDescent="0.35">
      <c r="A32" s="651" t="s">
        <v>3</v>
      </c>
      <c r="B32" s="652">
        <v>6851.71</v>
      </c>
      <c r="C32" s="653">
        <v>4.1501248239817101E-2</v>
      </c>
      <c r="D32" s="652">
        <v>158244.76999999999</v>
      </c>
      <c r="E32" s="653">
        <v>0.95849875176018273</v>
      </c>
      <c r="F32" s="654">
        <v>165096.48000000001</v>
      </c>
    </row>
    <row r="33" spans="1:6" ht="14.4" customHeight="1" thickBot="1" x14ac:dyDescent="0.35"/>
    <row r="34" spans="1:6" ht="14.4" customHeight="1" x14ac:dyDescent="0.3">
      <c r="A34" s="655" t="s">
        <v>1046</v>
      </c>
      <c r="B34" s="627">
        <v>6332.8900000000021</v>
      </c>
      <c r="C34" s="645">
        <v>4.898831531416966E-2</v>
      </c>
      <c r="D34" s="627">
        <v>122940.58999999994</v>
      </c>
      <c r="E34" s="645">
        <v>0.95101168468583042</v>
      </c>
      <c r="F34" s="628">
        <v>129273.47999999994</v>
      </c>
    </row>
    <row r="35" spans="1:6" ht="14.4" customHeight="1" x14ac:dyDescent="0.3">
      <c r="A35" s="717" t="s">
        <v>1048</v>
      </c>
      <c r="B35" s="710">
        <v>308.02</v>
      </c>
      <c r="C35" s="700">
        <v>1.5204617164700722E-2</v>
      </c>
      <c r="D35" s="710">
        <v>19950.300000000003</v>
      </c>
      <c r="E35" s="700">
        <v>0.98479538283529922</v>
      </c>
      <c r="F35" s="711">
        <v>20258.320000000003</v>
      </c>
    </row>
    <row r="36" spans="1:6" ht="14.4" customHeight="1" x14ac:dyDescent="0.3">
      <c r="A36" s="717" t="s">
        <v>1406</v>
      </c>
      <c r="B36" s="710">
        <v>200.07</v>
      </c>
      <c r="C36" s="700">
        <v>1</v>
      </c>
      <c r="D36" s="710"/>
      <c r="E36" s="700">
        <v>0</v>
      </c>
      <c r="F36" s="711">
        <v>200.07</v>
      </c>
    </row>
    <row r="37" spans="1:6" ht="14.4" customHeight="1" x14ac:dyDescent="0.3">
      <c r="A37" s="717" t="s">
        <v>1407</v>
      </c>
      <c r="B37" s="710">
        <v>10.73</v>
      </c>
      <c r="C37" s="700">
        <v>1</v>
      </c>
      <c r="D37" s="710"/>
      <c r="E37" s="700">
        <v>0</v>
      </c>
      <c r="F37" s="711">
        <v>10.73</v>
      </c>
    </row>
    <row r="38" spans="1:6" ht="14.4" customHeight="1" x14ac:dyDescent="0.3">
      <c r="A38" s="717" t="s">
        <v>1050</v>
      </c>
      <c r="B38" s="710">
        <v>0</v>
      </c>
      <c r="C38" s="700">
        <v>0</v>
      </c>
      <c r="D38" s="710">
        <v>3285.1499999999992</v>
      </c>
      <c r="E38" s="700">
        <v>1</v>
      </c>
      <c r="F38" s="711">
        <v>3285.1499999999992</v>
      </c>
    </row>
    <row r="39" spans="1:6" ht="14.4" customHeight="1" x14ac:dyDescent="0.3">
      <c r="A39" s="717" t="s">
        <v>1408</v>
      </c>
      <c r="B39" s="710">
        <v>0</v>
      </c>
      <c r="C39" s="700"/>
      <c r="D39" s="710"/>
      <c r="E39" s="700"/>
      <c r="F39" s="711">
        <v>0</v>
      </c>
    </row>
    <row r="40" spans="1:6" ht="14.4" customHeight="1" x14ac:dyDescent="0.3">
      <c r="A40" s="717" t="s">
        <v>1042</v>
      </c>
      <c r="B40" s="710">
        <v>0</v>
      </c>
      <c r="C40" s="700">
        <v>0</v>
      </c>
      <c r="D40" s="710">
        <v>5802.92</v>
      </c>
      <c r="E40" s="700">
        <v>1</v>
      </c>
      <c r="F40" s="711">
        <v>5802.92</v>
      </c>
    </row>
    <row r="41" spans="1:6" ht="14.4" customHeight="1" x14ac:dyDescent="0.3">
      <c r="A41" s="717" t="s">
        <v>1409</v>
      </c>
      <c r="B41" s="710">
        <v>0</v>
      </c>
      <c r="C41" s="700"/>
      <c r="D41" s="710"/>
      <c r="E41" s="700"/>
      <c r="F41" s="711">
        <v>0</v>
      </c>
    </row>
    <row r="42" spans="1:6" ht="14.4" customHeight="1" x14ac:dyDescent="0.3">
      <c r="A42" s="717" t="s">
        <v>1410</v>
      </c>
      <c r="B42" s="710"/>
      <c r="C42" s="700">
        <v>0</v>
      </c>
      <c r="D42" s="710">
        <v>137.66</v>
      </c>
      <c r="E42" s="700">
        <v>1</v>
      </c>
      <c r="F42" s="711">
        <v>137.66</v>
      </c>
    </row>
    <row r="43" spans="1:6" ht="14.4" customHeight="1" x14ac:dyDescent="0.3">
      <c r="A43" s="717" t="s">
        <v>1411</v>
      </c>
      <c r="B43" s="710"/>
      <c r="C43" s="700">
        <v>0</v>
      </c>
      <c r="D43" s="710">
        <v>216.16</v>
      </c>
      <c r="E43" s="700">
        <v>1</v>
      </c>
      <c r="F43" s="711">
        <v>216.16</v>
      </c>
    </row>
    <row r="44" spans="1:6" ht="14.4" customHeight="1" x14ac:dyDescent="0.3">
      <c r="A44" s="717" t="s">
        <v>1412</v>
      </c>
      <c r="B44" s="710"/>
      <c r="C44" s="700">
        <v>0</v>
      </c>
      <c r="D44" s="710">
        <v>413.22</v>
      </c>
      <c r="E44" s="700">
        <v>1</v>
      </c>
      <c r="F44" s="711">
        <v>413.22</v>
      </c>
    </row>
    <row r="45" spans="1:6" ht="14.4" customHeight="1" x14ac:dyDescent="0.3">
      <c r="A45" s="717" t="s">
        <v>1413</v>
      </c>
      <c r="B45" s="710"/>
      <c r="C45" s="700">
        <v>0</v>
      </c>
      <c r="D45" s="710">
        <v>83.1</v>
      </c>
      <c r="E45" s="700">
        <v>1</v>
      </c>
      <c r="F45" s="711">
        <v>83.1</v>
      </c>
    </row>
    <row r="46" spans="1:6" ht="14.4" customHeight="1" thickBot="1" x14ac:dyDescent="0.35">
      <c r="A46" s="718" t="s">
        <v>1041</v>
      </c>
      <c r="B46" s="714"/>
      <c r="C46" s="715">
        <v>0</v>
      </c>
      <c r="D46" s="714">
        <v>5415.67</v>
      </c>
      <c r="E46" s="715">
        <v>1</v>
      </c>
      <c r="F46" s="716">
        <v>5415.67</v>
      </c>
    </row>
    <row r="47" spans="1:6" ht="14.4" customHeight="1" thickBot="1" x14ac:dyDescent="0.35">
      <c r="A47" s="651" t="s">
        <v>3</v>
      </c>
      <c r="B47" s="652">
        <v>6851.7100000000009</v>
      </c>
      <c r="C47" s="653">
        <v>4.1501248239817115E-2</v>
      </c>
      <c r="D47" s="652">
        <v>158244.76999999996</v>
      </c>
      <c r="E47" s="653">
        <v>0.95849875176018273</v>
      </c>
      <c r="F47" s="654">
        <v>165096.47999999998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3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{164A9A51-C4FA-4EFF-A8CD-9C1C4F771DF2}</x14:id>
        </ext>
      </extLst>
    </cfRule>
  </conditionalFormatting>
  <conditionalFormatting sqref="F34:F4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{44E64268-6A52-46E2-B584-46A1D8D85C2D}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4A9A51-C4FA-4EFF-A8CD-9C1C4F771D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F5:F31</xm:sqref>
        </x14:conditionalFormatting>
        <x14:conditionalFormatting xmlns:xm="http://schemas.microsoft.com/office/excel/2006/main">
          <x14:cfRule type="dataBar" id="{44E64268-6A52-46E2-B584-46A1D8D85C2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F34:F46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1422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44</v>
      </c>
      <c r="G3" s="47">
        <f>SUBTOTAL(9,G6:G1048576)</f>
        <v>6851.71</v>
      </c>
      <c r="H3" s="48">
        <f>IF(M3=0,0,G3/M3)</f>
        <v>4.1501248239817094E-2</v>
      </c>
      <c r="I3" s="47">
        <f>SUBTOTAL(9,I6:I1048576)</f>
        <v>615</v>
      </c>
      <c r="J3" s="47">
        <f>SUBTOTAL(9,J6:J1048576)</f>
        <v>158244.77000000005</v>
      </c>
      <c r="K3" s="48">
        <f>IF(M3=0,0,J3/M3)</f>
        <v>0.95849875176018295</v>
      </c>
      <c r="L3" s="47">
        <f>SUBTOTAL(9,L6:L1048576)</f>
        <v>659</v>
      </c>
      <c r="M3" s="49">
        <f>SUBTOTAL(9,M6:M1048576)</f>
        <v>165096.48000000004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168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1105</v>
      </c>
      <c r="B6" s="624" t="s">
        <v>1070</v>
      </c>
      <c r="C6" s="624" t="s">
        <v>906</v>
      </c>
      <c r="D6" s="624" t="s">
        <v>1071</v>
      </c>
      <c r="E6" s="624" t="s">
        <v>1072</v>
      </c>
      <c r="F6" s="627"/>
      <c r="G6" s="627"/>
      <c r="H6" s="645">
        <v>0</v>
      </c>
      <c r="I6" s="627">
        <v>7</v>
      </c>
      <c r="J6" s="627">
        <v>2333.17</v>
      </c>
      <c r="K6" s="645">
        <v>1</v>
      </c>
      <c r="L6" s="627">
        <v>7</v>
      </c>
      <c r="M6" s="628">
        <v>2333.17</v>
      </c>
    </row>
    <row r="7" spans="1:13" ht="14.4" customHeight="1" x14ac:dyDescent="0.3">
      <c r="A7" s="694" t="s">
        <v>1105</v>
      </c>
      <c r="B7" s="695" t="s">
        <v>1070</v>
      </c>
      <c r="C7" s="695" t="s">
        <v>1262</v>
      </c>
      <c r="D7" s="695" t="s">
        <v>1263</v>
      </c>
      <c r="E7" s="695" t="s">
        <v>1264</v>
      </c>
      <c r="F7" s="710"/>
      <c r="G7" s="710"/>
      <c r="H7" s="700">
        <v>0</v>
      </c>
      <c r="I7" s="710">
        <v>1</v>
      </c>
      <c r="J7" s="710">
        <v>79.36</v>
      </c>
      <c r="K7" s="700">
        <v>1</v>
      </c>
      <c r="L7" s="710">
        <v>1</v>
      </c>
      <c r="M7" s="711">
        <v>79.36</v>
      </c>
    </row>
    <row r="8" spans="1:13" ht="14.4" customHeight="1" x14ac:dyDescent="0.3">
      <c r="A8" s="694" t="s">
        <v>1105</v>
      </c>
      <c r="B8" s="695" t="s">
        <v>1070</v>
      </c>
      <c r="C8" s="695" t="s">
        <v>1373</v>
      </c>
      <c r="D8" s="695" t="s">
        <v>1374</v>
      </c>
      <c r="E8" s="695" t="s">
        <v>1375</v>
      </c>
      <c r="F8" s="710"/>
      <c r="G8" s="710"/>
      <c r="H8" s="700">
        <v>0</v>
      </c>
      <c r="I8" s="710">
        <v>1</v>
      </c>
      <c r="J8" s="710">
        <v>304.74</v>
      </c>
      <c r="K8" s="700">
        <v>1</v>
      </c>
      <c r="L8" s="710">
        <v>1</v>
      </c>
      <c r="M8" s="711">
        <v>304.74</v>
      </c>
    </row>
    <row r="9" spans="1:13" ht="14.4" customHeight="1" x14ac:dyDescent="0.3">
      <c r="A9" s="694" t="s">
        <v>1105</v>
      </c>
      <c r="B9" s="695" t="s">
        <v>1070</v>
      </c>
      <c r="C9" s="695" t="s">
        <v>1250</v>
      </c>
      <c r="D9" s="695" t="s">
        <v>1071</v>
      </c>
      <c r="E9" s="695" t="s">
        <v>1072</v>
      </c>
      <c r="F9" s="710">
        <v>1</v>
      </c>
      <c r="G9" s="710">
        <v>333.31</v>
      </c>
      <c r="H9" s="700">
        <v>1</v>
      </c>
      <c r="I9" s="710"/>
      <c r="J9" s="710"/>
      <c r="K9" s="700">
        <v>0</v>
      </c>
      <c r="L9" s="710">
        <v>1</v>
      </c>
      <c r="M9" s="711">
        <v>333.31</v>
      </c>
    </row>
    <row r="10" spans="1:13" ht="14.4" customHeight="1" x14ac:dyDescent="0.3">
      <c r="A10" s="694" t="s">
        <v>1105</v>
      </c>
      <c r="B10" s="695" t="s">
        <v>1075</v>
      </c>
      <c r="C10" s="695" t="s">
        <v>914</v>
      </c>
      <c r="D10" s="695" t="s">
        <v>915</v>
      </c>
      <c r="E10" s="695" t="s">
        <v>1076</v>
      </c>
      <c r="F10" s="710"/>
      <c r="G10" s="710"/>
      <c r="H10" s="700">
        <v>0</v>
      </c>
      <c r="I10" s="710">
        <v>2</v>
      </c>
      <c r="J10" s="710">
        <v>368.44</v>
      </c>
      <c r="K10" s="700">
        <v>1</v>
      </c>
      <c r="L10" s="710">
        <v>2</v>
      </c>
      <c r="M10" s="711">
        <v>368.44</v>
      </c>
    </row>
    <row r="11" spans="1:13" ht="14.4" customHeight="1" x14ac:dyDescent="0.3">
      <c r="A11" s="694" t="s">
        <v>1106</v>
      </c>
      <c r="B11" s="695" t="s">
        <v>1070</v>
      </c>
      <c r="C11" s="695" t="s">
        <v>906</v>
      </c>
      <c r="D11" s="695" t="s">
        <v>1071</v>
      </c>
      <c r="E11" s="695" t="s">
        <v>1072</v>
      </c>
      <c r="F11" s="710"/>
      <c r="G11" s="710"/>
      <c r="H11" s="700">
        <v>0</v>
      </c>
      <c r="I11" s="710">
        <v>8</v>
      </c>
      <c r="J11" s="710">
        <v>2666.48</v>
      </c>
      <c r="K11" s="700">
        <v>1</v>
      </c>
      <c r="L11" s="710">
        <v>8</v>
      </c>
      <c r="M11" s="711">
        <v>2666.48</v>
      </c>
    </row>
    <row r="12" spans="1:13" ht="14.4" customHeight="1" x14ac:dyDescent="0.3">
      <c r="A12" s="694" t="s">
        <v>1107</v>
      </c>
      <c r="B12" s="695" t="s">
        <v>1070</v>
      </c>
      <c r="C12" s="695" t="s">
        <v>906</v>
      </c>
      <c r="D12" s="695" t="s">
        <v>1071</v>
      </c>
      <c r="E12" s="695" t="s">
        <v>1072</v>
      </c>
      <c r="F12" s="710"/>
      <c r="G12" s="710"/>
      <c r="H12" s="700">
        <v>0</v>
      </c>
      <c r="I12" s="710">
        <v>13</v>
      </c>
      <c r="J12" s="710">
        <v>4333.03</v>
      </c>
      <c r="K12" s="700">
        <v>1</v>
      </c>
      <c r="L12" s="710">
        <v>13</v>
      </c>
      <c r="M12" s="711">
        <v>4333.03</v>
      </c>
    </row>
    <row r="13" spans="1:13" ht="14.4" customHeight="1" x14ac:dyDescent="0.3">
      <c r="A13" s="694" t="s">
        <v>1107</v>
      </c>
      <c r="B13" s="695" t="s">
        <v>1070</v>
      </c>
      <c r="C13" s="695" t="s">
        <v>1376</v>
      </c>
      <c r="D13" s="695" t="s">
        <v>1374</v>
      </c>
      <c r="E13" s="695" t="s">
        <v>1377</v>
      </c>
      <c r="F13" s="710"/>
      <c r="G13" s="710"/>
      <c r="H13" s="700">
        <v>0</v>
      </c>
      <c r="I13" s="710">
        <v>1</v>
      </c>
      <c r="J13" s="710">
        <v>152.36000000000001</v>
      </c>
      <c r="K13" s="700">
        <v>1</v>
      </c>
      <c r="L13" s="710">
        <v>1</v>
      </c>
      <c r="M13" s="711">
        <v>152.36000000000001</v>
      </c>
    </row>
    <row r="14" spans="1:13" ht="14.4" customHeight="1" x14ac:dyDescent="0.3">
      <c r="A14" s="694" t="s">
        <v>1107</v>
      </c>
      <c r="B14" s="695" t="s">
        <v>1077</v>
      </c>
      <c r="C14" s="695" t="s">
        <v>922</v>
      </c>
      <c r="D14" s="695" t="s">
        <v>923</v>
      </c>
      <c r="E14" s="695" t="s">
        <v>924</v>
      </c>
      <c r="F14" s="710"/>
      <c r="G14" s="710"/>
      <c r="H14" s="700">
        <v>0</v>
      </c>
      <c r="I14" s="710">
        <v>2</v>
      </c>
      <c r="J14" s="710">
        <v>308.02</v>
      </c>
      <c r="K14" s="700">
        <v>1</v>
      </c>
      <c r="L14" s="710">
        <v>2</v>
      </c>
      <c r="M14" s="711">
        <v>308.02</v>
      </c>
    </row>
    <row r="15" spans="1:13" ht="14.4" customHeight="1" x14ac:dyDescent="0.3">
      <c r="A15" s="694" t="s">
        <v>1108</v>
      </c>
      <c r="B15" s="695" t="s">
        <v>1070</v>
      </c>
      <c r="C15" s="695" t="s">
        <v>906</v>
      </c>
      <c r="D15" s="695" t="s">
        <v>1071</v>
      </c>
      <c r="E15" s="695" t="s">
        <v>1072</v>
      </c>
      <c r="F15" s="710"/>
      <c r="G15" s="710"/>
      <c r="H15" s="700">
        <v>0</v>
      </c>
      <c r="I15" s="710">
        <v>33</v>
      </c>
      <c r="J15" s="710">
        <v>10999.23</v>
      </c>
      <c r="K15" s="700">
        <v>1</v>
      </c>
      <c r="L15" s="710">
        <v>33</v>
      </c>
      <c r="M15" s="711">
        <v>10999.23</v>
      </c>
    </row>
    <row r="16" spans="1:13" ht="14.4" customHeight="1" x14ac:dyDescent="0.3">
      <c r="A16" s="694" t="s">
        <v>1108</v>
      </c>
      <c r="B16" s="695" t="s">
        <v>1070</v>
      </c>
      <c r="C16" s="695" t="s">
        <v>991</v>
      </c>
      <c r="D16" s="695" t="s">
        <v>1091</v>
      </c>
      <c r="E16" s="695" t="s">
        <v>1092</v>
      </c>
      <c r="F16" s="710"/>
      <c r="G16" s="710"/>
      <c r="H16" s="700">
        <v>0</v>
      </c>
      <c r="I16" s="710">
        <v>1</v>
      </c>
      <c r="J16" s="710">
        <v>333.31</v>
      </c>
      <c r="K16" s="700">
        <v>1</v>
      </c>
      <c r="L16" s="710">
        <v>1</v>
      </c>
      <c r="M16" s="711">
        <v>333.31</v>
      </c>
    </row>
    <row r="17" spans="1:13" ht="14.4" customHeight="1" x14ac:dyDescent="0.3">
      <c r="A17" s="694" t="s">
        <v>1108</v>
      </c>
      <c r="B17" s="695" t="s">
        <v>1075</v>
      </c>
      <c r="C17" s="695" t="s">
        <v>1165</v>
      </c>
      <c r="D17" s="695" t="s">
        <v>1166</v>
      </c>
      <c r="E17" s="695" t="s">
        <v>1167</v>
      </c>
      <c r="F17" s="710"/>
      <c r="G17" s="710"/>
      <c r="H17" s="700">
        <v>0</v>
      </c>
      <c r="I17" s="710">
        <v>2</v>
      </c>
      <c r="J17" s="710">
        <v>276.32</v>
      </c>
      <c r="K17" s="700">
        <v>1</v>
      </c>
      <c r="L17" s="710">
        <v>2</v>
      </c>
      <c r="M17" s="711">
        <v>276.32</v>
      </c>
    </row>
    <row r="18" spans="1:13" ht="14.4" customHeight="1" x14ac:dyDescent="0.3">
      <c r="A18" s="694" t="s">
        <v>1108</v>
      </c>
      <c r="B18" s="695" t="s">
        <v>1075</v>
      </c>
      <c r="C18" s="695" t="s">
        <v>914</v>
      </c>
      <c r="D18" s="695" t="s">
        <v>915</v>
      </c>
      <c r="E18" s="695" t="s">
        <v>1076</v>
      </c>
      <c r="F18" s="710"/>
      <c r="G18" s="710"/>
      <c r="H18" s="700">
        <v>0</v>
      </c>
      <c r="I18" s="710">
        <v>1</v>
      </c>
      <c r="J18" s="710">
        <v>184.22</v>
      </c>
      <c r="K18" s="700">
        <v>1</v>
      </c>
      <c r="L18" s="710">
        <v>1</v>
      </c>
      <c r="M18" s="711">
        <v>184.22</v>
      </c>
    </row>
    <row r="19" spans="1:13" ht="14.4" customHeight="1" x14ac:dyDescent="0.3">
      <c r="A19" s="694" t="s">
        <v>1108</v>
      </c>
      <c r="B19" s="695" t="s">
        <v>1414</v>
      </c>
      <c r="C19" s="695" t="s">
        <v>1177</v>
      </c>
      <c r="D19" s="695" t="s">
        <v>1178</v>
      </c>
      <c r="E19" s="695" t="s">
        <v>1179</v>
      </c>
      <c r="F19" s="710"/>
      <c r="G19" s="710"/>
      <c r="H19" s="700">
        <v>0</v>
      </c>
      <c r="I19" s="710">
        <v>1</v>
      </c>
      <c r="J19" s="710">
        <v>137.66</v>
      </c>
      <c r="K19" s="700">
        <v>1</v>
      </c>
      <c r="L19" s="710">
        <v>1</v>
      </c>
      <c r="M19" s="711">
        <v>137.66</v>
      </c>
    </row>
    <row r="20" spans="1:13" ht="14.4" customHeight="1" x14ac:dyDescent="0.3">
      <c r="A20" s="694" t="s">
        <v>1108</v>
      </c>
      <c r="B20" s="695" t="s">
        <v>1077</v>
      </c>
      <c r="C20" s="695" t="s">
        <v>922</v>
      </c>
      <c r="D20" s="695" t="s">
        <v>923</v>
      </c>
      <c r="E20" s="695" t="s">
        <v>924</v>
      </c>
      <c r="F20" s="710"/>
      <c r="G20" s="710"/>
      <c r="H20" s="700">
        <v>0</v>
      </c>
      <c r="I20" s="710">
        <v>13</v>
      </c>
      <c r="J20" s="710">
        <v>2002.1299999999999</v>
      </c>
      <c r="K20" s="700">
        <v>1</v>
      </c>
      <c r="L20" s="710">
        <v>13</v>
      </c>
      <c r="M20" s="711">
        <v>2002.1299999999999</v>
      </c>
    </row>
    <row r="21" spans="1:13" ht="14.4" customHeight="1" x14ac:dyDescent="0.3">
      <c r="A21" s="694" t="s">
        <v>1108</v>
      </c>
      <c r="B21" s="695" t="s">
        <v>1077</v>
      </c>
      <c r="C21" s="695" t="s">
        <v>1157</v>
      </c>
      <c r="D21" s="695" t="s">
        <v>1158</v>
      </c>
      <c r="E21" s="695" t="s">
        <v>1159</v>
      </c>
      <c r="F21" s="710"/>
      <c r="G21" s="710"/>
      <c r="H21" s="700">
        <v>0</v>
      </c>
      <c r="I21" s="710">
        <v>8</v>
      </c>
      <c r="J21" s="710">
        <v>616.08000000000004</v>
      </c>
      <c r="K21" s="700">
        <v>1</v>
      </c>
      <c r="L21" s="710">
        <v>8</v>
      </c>
      <c r="M21" s="711">
        <v>616.08000000000004</v>
      </c>
    </row>
    <row r="22" spans="1:13" ht="14.4" customHeight="1" x14ac:dyDescent="0.3">
      <c r="A22" s="694" t="s">
        <v>1108</v>
      </c>
      <c r="B22" s="695" t="s">
        <v>1083</v>
      </c>
      <c r="C22" s="695" t="s">
        <v>1141</v>
      </c>
      <c r="D22" s="695" t="s">
        <v>603</v>
      </c>
      <c r="E22" s="695" t="s">
        <v>1142</v>
      </c>
      <c r="F22" s="710"/>
      <c r="G22" s="710"/>
      <c r="H22" s="700">
        <v>0</v>
      </c>
      <c r="I22" s="710">
        <v>34</v>
      </c>
      <c r="J22" s="710">
        <v>1642.54</v>
      </c>
      <c r="K22" s="700">
        <v>1</v>
      </c>
      <c r="L22" s="710">
        <v>34</v>
      </c>
      <c r="M22" s="711">
        <v>1642.54</v>
      </c>
    </row>
    <row r="23" spans="1:13" ht="14.4" customHeight="1" x14ac:dyDescent="0.3">
      <c r="A23" s="694" t="s">
        <v>1109</v>
      </c>
      <c r="B23" s="695" t="s">
        <v>1070</v>
      </c>
      <c r="C23" s="695" t="s">
        <v>906</v>
      </c>
      <c r="D23" s="695" t="s">
        <v>1071</v>
      </c>
      <c r="E23" s="695" t="s">
        <v>1072</v>
      </c>
      <c r="F23" s="710"/>
      <c r="G23" s="710"/>
      <c r="H23" s="700">
        <v>0</v>
      </c>
      <c r="I23" s="710">
        <v>1</v>
      </c>
      <c r="J23" s="710">
        <v>333.31</v>
      </c>
      <c r="K23" s="700">
        <v>1</v>
      </c>
      <c r="L23" s="710">
        <v>1</v>
      </c>
      <c r="M23" s="711">
        <v>333.31</v>
      </c>
    </row>
    <row r="24" spans="1:13" ht="14.4" customHeight="1" x14ac:dyDescent="0.3">
      <c r="A24" s="694" t="s">
        <v>1110</v>
      </c>
      <c r="B24" s="695" t="s">
        <v>1070</v>
      </c>
      <c r="C24" s="695" t="s">
        <v>906</v>
      </c>
      <c r="D24" s="695" t="s">
        <v>1071</v>
      </c>
      <c r="E24" s="695" t="s">
        <v>1072</v>
      </c>
      <c r="F24" s="710"/>
      <c r="G24" s="710"/>
      <c r="H24" s="700">
        <v>0</v>
      </c>
      <c r="I24" s="710">
        <v>1</v>
      </c>
      <c r="J24" s="710">
        <v>333.31</v>
      </c>
      <c r="K24" s="700">
        <v>1</v>
      </c>
      <c r="L24" s="710">
        <v>1</v>
      </c>
      <c r="M24" s="711">
        <v>333.31</v>
      </c>
    </row>
    <row r="25" spans="1:13" ht="14.4" customHeight="1" x14ac:dyDescent="0.3">
      <c r="A25" s="694" t="s">
        <v>1110</v>
      </c>
      <c r="B25" s="695" t="s">
        <v>1070</v>
      </c>
      <c r="C25" s="695" t="s">
        <v>1382</v>
      </c>
      <c r="D25" s="695" t="s">
        <v>1383</v>
      </c>
      <c r="E25" s="695" t="s">
        <v>1384</v>
      </c>
      <c r="F25" s="710"/>
      <c r="G25" s="710"/>
      <c r="H25" s="700">
        <v>0</v>
      </c>
      <c r="I25" s="710">
        <v>1</v>
      </c>
      <c r="J25" s="710">
        <v>333.31</v>
      </c>
      <c r="K25" s="700">
        <v>1</v>
      </c>
      <c r="L25" s="710">
        <v>1</v>
      </c>
      <c r="M25" s="711">
        <v>333.31</v>
      </c>
    </row>
    <row r="26" spans="1:13" ht="14.4" customHeight="1" x14ac:dyDescent="0.3">
      <c r="A26" s="694" t="s">
        <v>1110</v>
      </c>
      <c r="B26" s="695" t="s">
        <v>1077</v>
      </c>
      <c r="C26" s="695" t="s">
        <v>1235</v>
      </c>
      <c r="D26" s="695" t="s">
        <v>923</v>
      </c>
      <c r="E26" s="695" t="s">
        <v>924</v>
      </c>
      <c r="F26" s="710">
        <v>1</v>
      </c>
      <c r="G26" s="710">
        <v>154.01</v>
      </c>
      <c r="H26" s="700">
        <v>1</v>
      </c>
      <c r="I26" s="710"/>
      <c r="J26" s="710"/>
      <c r="K26" s="700">
        <v>0</v>
      </c>
      <c r="L26" s="710">
        <v>1</v>
      </c>
      <c r="M26" s="711">
        <v>154.01</v>
      </c>
    </row>
    <row r="27" spans="1:13" ht="14.4" customHeight="1" x14ac:dyDescent="0.3">
      <c r="A27" s="694" t="s">
        <v>1110</v>
      </c>
      <c r="B27" s="695" t="s">
        <v>1415</v>
      </c>
      <c r="C27" s="695" t="s">
        <v>1346</v>
      </c>
      <c r="D27" s="695" t="s">
        <v>1347</v>
      </c>
      <c r="E27" s="695" t="s">
        <v>1348</v>
      </c>
      <c r="F27" s="710">
        <v>1</v>
      </c>
      <c r="G27" s="710">
        <v>0</v>
      </c>
      <c r="H27" s="700"/>
      <c r="I27" s="710"/>
      <c r="J27" s="710"/>
      <c r="K27" s="700"/>
      <c r="L27" s="710">
        <v>1</v>
      </c>
      <c r="M27" s="711">
        <v>0</v>
      </c>
    </row>
    <row r="28" spans="1:13" ht="14.4" customHeight="1" x14ac:dyDescent="0.3">
      <c r="A28" s="694" t="s">
        <v>1111</v>
      </c>
      <c r="B28" s="695" t="s">
        <v>1070</v>
      </c>
      <c r="C28" s="695" t="s">
        <v>1137</v>
      </c>
      <c r="D28" s="695" t="s">
        <v>1071</v>
      </c>
      <c r="E28" s="695" t="s">
        <v>1138</v>
      </c>
      <c r="F28" s="710">
        <v>1</v>
      </c>
      <c r="G28" s="710">
        <v>0</v>
      </c>
      <c r="H28" s="700"/>
      <c r="I28" s="710"/>
      <c r="J28" s="710"/>
      <c r="K28" s="700"/>
      <c r="L28" s="710">
        <v>1</v>
      </c>
      <c r="M28" s="711">
        <v>0</v>
      </c>
    </row>
    <row r="29" spans="1:13" ht="14.4" customHeight="1" x14ac:dyDescent="0.3">
      <c r="A29" s="694" t="s">
        <v>1111</v>
      </c>
      <c r="B29" s="695" t="s">
        <v>1070</v>
      </c>
      <c r="C29" s="695" t="s">
        <v>906</v>
      </c>
      <c r="D29" s="695" t="s">
        <v>1071</v>
      </c>
      <c r="E29" s="695" t="s">
        <v>1072</v>
      </c>
      <c r="F29" s="710"/>
      <c r="G29" s="710"/>
      <c r="H29" s="700">
        <v>0</v>
      </c>
      <c r="I29" s="710">
        <v>14</v>
      </c>
      <c r="J29" s="710">
        <v>4666.34</v>
      </c>
      <c r="K29" s="700">
        <v>1</v>
      </c>
      <c r="L29" s="710">
        <v>14</v>
      </c>
      <c r="M29" s="711">
        <v>4666.34</v>
      </c>
    </row>
    <row r="30" spans="1:13" ht="14.4" customHeight="1" x14ac:dyDescent="0.3">
      <c r="A30" s="694" t="s">
        <v>1111</v>
      </c>
      <c r="B30" s="695" t="s">
        <v>1070</v>
      </c>
      <c r="C30" s="695" t="s">
        <v>1250</v>
      </c>
      <c r="D30" s="695" t="s">
        <v>1071</v>
      </c>
      <c r="E30" s="695" t="s">
        <v>1072</v>
      </c>
      <c r="F30" s="710">
        <v>1</v>
      </c>
      <c r="G30" s="710">
        <v>333.31</v>
      </c>
      <c r="H30" s="700">
        <v>1</v>
      </c>
      <c r="I30" s="710"/>
      <c r="J30" s="710"/>
      <c r="K30" s="700">
        <v>0</v>
      </c>
      <c r="L30" s="710">
        <v>1</v>
      </c>
      <c r="M30" s="711">
        <v>333.31</v>
      </c>
    </row>
    <row r="31" spans="1:13" ht="14.4" customHeight="1" x14ac:dyDescent="0.3">
      <c r="A31" s="694" t="s">
        <v>1111</v>
      </c>
      <c r="B31" s="695" t="s">
        <v>1077</v>
      </c>
      <c r="C31" s="695" t="s">
        <v>922</v>
      </c>
      <c r="D31" s="695" t="s">
        <v>923</v>
      </c>
      <c r="E31" s="695" t="s">
        <v>924</v>
      </c>
      <c r="F31" s="710"/>
      <c r="G31" s="710"/>
      <c r="H31" s="700">
        <v>0</v>
      </c>
      <c r="I31" s="710">
        <v>5</v>
      </c>
      <c r="J31" s="710">
        <v>770.05</v>
      </c>
      <c r="K31" s="700">
        <v>1</v>
      </c>
      <c r="L31" s="710">
        <v>5</v>
      </c>
      <c r="M31" s="711">
        <v>770.05</v>
      </c>
    </row>
    <row r="32" spans="1:13" ht="14.4" customHeight="1" x14ac:dyDescent="0.3">
      <c r="A32" s="694" t="s">
        <v>1111</v>
      </c>
      <c r="B32" s="695" t="s">
        <v>1083</v>
      </c>
      <c r="C32" s="695" t="s">
        <v>1141</v>
      </c>
      <c r="D32" s="695" t="s">
        <v>603</v>
      </c>
      <c r="E32" s="695" t="s">
        <v>1142</v>
      </c>
      <c r="F32" s="710"/>
      <c r="G32" s="710"/>
      <c r="H32" s="700">
        <v>0</v>
      </c>
      <c r="I32" s="710">
        <v>3</v>
      </c>
      <c r="J32" s="710">
        <v>144.93</v>
      </c>
      <c r="K32" s="700">
        <v>1</v>
      </c>
      <c r="L32" s="710">
        <v>3</v>
      </c>
      <c r="M32" s="711">
        <v>144.93</v>
      </c>
    </row>
    <row r="33" spans="1:13" ht="14.4" customHeight="1" x14ac:dyDescent="0.3">
      <c r="A33" s="694" t="s">
        <v>1111</v>
      </c>
      <c r="B33" s="695" t="s">
        <v>1416</v>
      </c>
      <c r="C33" s="695" t="s">
        <v>1133</v>
      </c>
      <c r="D33" s="695" t="s">
        <v>1134</v>
      </c>
      <c r="E33" s="695" t="s">
        <v>1135</v>
      </c>
      <c r="F33" s="710">
        <v>1</v>
      </c>
      <c r="G33" s="710">
        <v>10.73</v>
      </c>
      <c r="H33" s="700">
        <v>1</v>
      </c>
      <c r="I33" s="710"/>
      <c r="J33" s="710"/>
      <c r="K33" s="700">
        <v>0</v>
      </c>
      <c r="L33" s="710">
        <v>1</v>
      </c>
      <c r="M33" s="711">
        <v>10.73</v>
      </c>
    </row>
    <row r="34" spans="1:13" ht="14.4" customHeight="1" x14ac:dyDescent="0.3">
      <c r="A34" s="694" t="s">
        <v>1112</v>
      </c>
      <c r="B34" s="695" t="s">
        <v>1070</v>
      </c>
      <c r="C34" s="695" t="s">
        <v>906</v>
      </c>
      <c r="D34" s="695" t="s">
        <v>1071</v>
      </c>
      <c r="E34" s="695" t="s">
        <v>1072</v>
      </c>
      <c r="F34" s="710"/>
      <c r="G34" s="710"/>
      <c r="H34" s="700">
        <v>0</v>
      </c>
      <c r="I34" s="710">
        <v>1</v>
      </c>
      <c r="J34" s="710">
        <v>333.31</v>
      </c>
      <c r="K34" s="700">
        <v>1</v>
      </c>
      <c r="L34" s="710">
        <v>1</v>
      </c>
      <c r="M34" s="711">
        <v>333.31</v>
      </c>
    </row>
    <row r="35" spans="1:13" ht="14.4" customHeight="1" x14ac:dyDescent="0.3">
      <c r="A35" s="694" t="s">
        <v>1113</v>
      </c>
      <c r="B35" s="695" t="s">
        <v>1070</v>
      </c>
      <c r="C35" s="695" t="s">
        <v>991</v>
      </c>
      <c r="D35" s="695" t="s">
        <v>1091</v>
      </c>
      <c r="E35" s="695" t="s">
        <v>1092</v>
      </c>
      <c r="F35" s="710"/>
      <c r="G35" s="710"/>
      <c r="H35" s="700">
        <v>0</v>
      </c>
      <c r="I35" s="710">
        <v>12</v>
      </c>
      <c r="J35" s="710">
        <v>3999.7200000000003</v>
      </c>
      <c r="K35" s="700">
        <v>1</v>
      </c>
      <c r="L35" s="710">
        <v>12</v>
      </c>
      <c r="M35" s="711">
        <v>3999.7200000000003</v>
      </c>
    </row>
    <row r="36" spans="1:13" ht="14.4" customHeight="1" x14ac:dyDescent="0.3">
      <c r="A36" s="694" t="s">
        <v>1113</v>
      </c>
      <c r="B36" s="695" t="s">
        <v>1077</v>
      </c>
      <c r="C36" s="695" t="s">
        <v>1235</v>
      </c>
      <c r="D36" s="695" t="s">
        <v>923</v>
      </c>
      <c r="E36" s="695" t="s">
        <v>924</v>
      </c>
      <c r="F36" s="710">
        <v>1</v>
      </c>
      <c r="G36" s="710">
        <v>154.01</v>
      </c>
      <c r="H36" s="700">
        <v>1</v>
      </c>
      <c r="I36" s="710"/>
      <c r="J36" s="710"/>
      <c r="K36" s="700">
        <v>0</v>
      </c>
      <c r="L36" s="710">
        <v>1</v>
      </c>
      <c r="M36" s="711">
        <v>154.01</v>
      </c>
    </row>
    <row r="37" spans="1:13" ht="14.4" customHeight="1" x14ac:dyDescent="0.3">
      <c r="A37" s="694" t="s">
        <v>1114</v>
      </c>
      <c r="B37" s="695" t="s">
        <v>1070</v>
      </c>
      <c r="C37" s="695" t="s">
        <v>906</v>
      </c>
      <c r="D37" s="695" t="s">
        <v>1071</v>
      </c>
      <c r="E37" s="695" t="s">
        <v>1072</v>
      </c>
      <c r="F37" s="710"/>
      <c r="G37" s="710"/>
      <c r="H37" s="700">
        <v>0</v>
      </c>
      <c r="I37" s="710">
        <v>36</v>
      </c>
      <c r="J37" s="710">
        <v>11999.160000000003</v>
      </c>
      <c r="K37" s="700">
        <v>1</v>
      </c>
      <c r="L37" s="710">
        <v>36</v>
      </c>
      <c r="M37" s="711">
        <v>11999.160000000003</v>
      </c>
    </row>
    <row r="38" spans="1:13" ht="14.4" customHeight="1" x14ac:dyDescent="0.3">
      <c r="A38" s="694" t="s">
        <v>1114</v>
      </c>
      <c r="B38" s="695" t="s">
        <v>1075</v>
      </c>
      <c r="C38" s="695" t="s">
        <v>914</v>
      </c>
      <c r="D38" s="695" t="s">
        <v>915</v>
      </c>
      <c r="E38" s="695" t="s">
        <v>1076</v>
      </c>
      <c r="F38" s="710"/>
      <c r="G38" s="710"/>
      <c r="H38" s="700">
        <v>0</v>
      </c>
      <c r="I38" s="710">
        <v>3</v>
      </c>
      <c r="J38" s="710">
        <v>552.66</v>
      </c>
      <c r="K38" s="700">
        <v>1</v>
      </c>
      <c r="L38" s="710">
        <v>3</v>
      </c>
      <c r="M38" s="711">
        <v>552.66</v>
      </c>
    </row>
    <row r="39" spans="1:13" ht="14.4" customHeight="1" x14ac:dyDescent="0.3">
      <c r="A39" s="694" t="s">
        <v>1114</v>
      </c>
      <c r="B39" s="695" t="s">
        <v>1077</v>
      </c>
      <c r="C39" s="695" t="s">
        <v>922</v>
      </c>
      <c r="D39" s="695" t="s">
        <v>923</v>
      </c>
      <c r="E39" s="695" t="s">
        <v>924</v>
      </c>
      <c r="F39" s="710"/>
      <c r="G39" s="710"/>
      <c r="H39" s="700">
        <v>0</v>
      </c>
      <c r="I39" s="710">
        <v>15</v>
      </c>
      <c r="J39" s="710">
        <v>2310.1499999999996</v>
      </c>
      <c r="K39" s="700">
        <v>1</v>
      </c>
      <c r="L39" s="710">
        <v>15</v>
      </c>
      <c r="M39" s="711">
        <v>2310.1499999999996</v>
      </c>
    </row>
    <row r="40" spans="1:13" ht="14.4" customHeight="1" x14ac:dyDescent="0.3">
      <c r="A40" s="694" t="s">
        <v>1114</v>
      </c>
      <c r="B40" s="695" t="s">
        <v>1083</v>
      </c>
      <c r="C40" s="695" t="s">
        <v>1141</v>
      </c>
      <c r="D40" s="695" t="s">
        <v>603</v>
      </c>
      <c r="E40" s="695" t="s">
        <v>1142</v>
      </c>
      <c r="F40" s="710"/>
      <c r="G40" s="710"/>
      <c r="H40" s="700">
        <v>0</v>
      </c>
      <c r="I40" s="710">
        <v>1</v>
      </c>
      <c r="J40" s="710">
        <v>48.31</v>
      </c>
      <c r="K40" s="700">
        <v>1</v>
      </c>
      <c r="L40" s="710">
        <v>1</v>
      </c>
      <c r="M40" s="711">
        <v>48.31</v>
      </c>
    </row>
    <row r="41" spans="1:13" ht="14.4" customHeight="1" x14ac:dyDescent="0.3">
      <c r="A41" s="694" t="s">
        <v>1114</v>
      </c>
      <c r="B41" s="695" t="s">
        <v>1083</v>
      </c>
      <c r="C41" s="695" t="s">
        <v>821</v>
      </c>
      <c r="D41" s="695" t="s">
        <v>603</v>
      </c>
      <c r="E41" s="695" t="s">
        <v>1084</v>
      </c>
      <c r="F41" s="710"/>
      <c r="G41" s="710"/>
      <c r="H41" s="700">
        <v>0</v>
      </c>
      <c r="I41" s="710">
        <v>1</v>
      </c>
      <c r="J41" s="710">
        <v>96.63</v>
      </c>
      <c r="K41" s="700">
        <v>1</v>
      </c>
      <c r="L41" s="710">
        <v>1</v>
      </c>
      <c r="M41" s="711">
        <v>96.63</v>
      </c>
    </row>
    <row r="42" spans="1:13" ht="14.4" customHeight="1" x14ac:dyDescent="0.3">
      <c r="A42" s="694" t="s">
        <v>1115</v>
      </c>
      <c r="B42" s="695" t="s">
        <v>1070</v>
      </c>
      <c r="C42" s="695" t="s">
        <v>906</v>
      </c>
      <c r="D42" s="695" t="s">
        <v>1071</v>
      </c>
      <c r="E42" s="695" t="s">
        <v>1072</v>
      </c>
      <c r="F42" s="710"/>
      <c r="G42" s="710"/>
      <c r="H42" s="700">
        <v>0</v>
      </c>
      <c r="I42" s="710">
        <v>4</v>
      </c>
      <c r="J42" s="710">
        <v>1333.24</v>
      </c>
      <c r="K42" s="700">
        <v>1</v>
      </c>
      <c r="L42" s="710">
        <v>4</v>
      </c>
      <c r="M42" s="711">
        <v>1333.24</v>
      </c>
    </row>
    <row r="43" spans="1:13" ht="14.4" customHeight="1" x14ac:dyDescent="0.3">
      <c r="A43" s="694" t="s">
        <v>1115</v>
      </c>
      <c r="B43" s="695" t="s">
        <v>1070</v>
      </c>
      <c r="C43" s="695" t="s">
        <v>1250</v>
      </c>
      <c r="D43" s="695" t="s">
        <v>1071</v>
      </c>
      <c r="E43" s="695" t="s">
        <v>1072</v>
      </c>
      <c r="F43" s="710">
        <v>2</v>
      </c>
      <c r="G43" s="710">
        <v>666.62</v>
      </c>
      <c r="H43" s="700">
        <v>1</v>
      </c>
      <c r="I43" s="710"/>
      <c r="J43" s="710"/>
      <c r="K43" s="700">
        <v>0</v>
      </c>
      <c r="L43" s="710">
        <v>2</v>
      </c>
      <c r="M43" s="711">
        <v>666.62</v>
      </c>
    </row>
    <row r="44" spans="1:13" ht="14.4" customHeight="1" x14ac:dyDescent="0.3">
      <c r="A44" s="694" t="s">
        <v>1115</v>
      </c>
      <c r="B44" s="695" t="s">
        <v>1077</v>
      </c>
      <c r="C44" s="695" t="s">
        <v>922</v>
      </c>
      <c r="D44" s="695" t="s">
        <v>923</v>
      </c>
      <c r="E44" s="695" t="s">
        <v>924</v>
      </c>
      <c r="F44" s="710"/>
      <c r="G44" s="710"/>
      <c r="H44" s="700">
        <v>0</v>
      </c>
      <c r="I44" s="710">
        <v>1</v>
      </c>
      <c r="J44" s="710">
        <v>154.01</v>
      </c>
      <c r="K44" s="700">
        <v>1</v>
      </c>
      <c r="L44" s="710">
        <v>1</v>
      </c>
      <c r="M44" s="711">
        <v>154.01</v>
      </c>
    </row>
    <row r="45" spans="1:13" ht="14.4" customHeight="1" x14ac:dyDescent="0.3">
      <c r="A45" s="694" t="s">
        <v>1116</v>
      </c>
      <c r="B45" s="695" t="s">
        <v>1070</v>
      </c>
      <c r="C45" s="695" t="s">
        <v>906</v>
      </c>
      <c r="D45" s="695" t="s">
        <v>1071</v>
      </c>
      <c r="E45" s="695" t="s">
        <v>1072</v>
      </c>
      <c r="F45" s="710"/>
      <c r="G45" s="710"/>
      <c r="H45" s="700">
        <v>0</v>
      </c>
      <c r="I45" s="710">
        <v>43</v>
      </c>
      <c r="J45" s="710">
        <v>14332.330000000002</v>
      </c>
      <c r="K45" s="700">
        <v>1</v>
      </c>
      <c r="L45" s="710">
        <v>43</v>
      </c>
      <c r="M45" s="711">
        <v>14332.330000000002</v>
      </c>
    </row>
    <row r="46" spans="1:13" ht="14.4" customHeight="1" x14ac:dyDescent="0.3">
      <c r="A46" s="694" t="s">
        <v>1116</v>
      </c>
      <c r="B46" s="695" t="s">
        <v>1070</v>
      </c>
      <c r="C46" s="695" t="s">
        <v>1250</v>
      </c>
      <c r="D46" s="695" t="s">
        <v>1071</v>
      </c>
      <c r="E46" s="695" t="s">
        <v>1072</v>
      </c>
      <c r="F46" s="710">
        <v>13</v>
      </c>
      <c r="G46" s="710">
        <v>4333.0300000000007</v>
      </c>
      <c r="H46" s="700">
        <v>1</v>
      </c>
      <c r="I46" s="710"/>
      <c r="J46" s="710"/>
      <c r="K46" s="700">
        <v>0</v>
      </c>
      <c r="L46" s="710">
        <v>13</v>
      </c>
      <c r="M46" s="711">
        <v>4333.0300000000007</v>
      </c>
    </row>
    <row r="47" spans="1:13" ht="14.4" customHeight="1" x14ac:dyDescent="0.3">
      <c r="A47" s="694" t="s">
        <v>1116</v>
      </c>
      <c r="B47" s="695" t="s">
        <v>1077</v>
      </c>
      <c r="C47" s="695" t="s">
        <v>922</v>
      </c>
      <c r="D47" s="695" t="s">
        <v>923</v>
      </c>
      <c r="E47" s="695" t="s">
        <v>924</v>
      </c>
      <c r="F47" s="710"/>
      <c r="G47" s="710"/>
      <c r="H47" s="700">
        <v>0</v>
      </c>
      <c r="I47" s="710">
        <v>14</v>
      </c>
      <c r="J47" s="710">
        <v>2156.14</v>
      </c>
      <c r="K47" s="700">
        <v>1</v>
      </c>
      <c r="L47" s="710">
        <v>14</v>
      </c>
      <c r="M47" s="711">
        <v>2156.14</v>
      </c>
    </row>
    <row r="48" spans="1:13" ht="14.4" customHeight="1" x14ac:dyDescent="0.3">
      <c r="A48" s="694" t="s">
        <v>1116</v>
      </c>
      <c r="B48" s="695" t="s">
        <v>1077</v>
      </c>
      <c r="C48" s="695" t="s">
        <v>1157</v>
      </c>
      <c r="D48" s="695" t="s">
        <v>1158</v>
      </c>
      <c r="E48" s="695" t="s">
        <v>1159</v>
      </c>
      <c r="F48" s="710"/>
      <c r="G48" s="710"/>
      <c r="H48" s="700">
        <v>0</v>
      </c>
      <c r="I48" s="710">
        <v>5</v>
      </c>
      <c r="J48" s="710">
        <v>385.05000000000007</v>
      </c>
      <c r="K48" s="700">
        <v>1</v>
      </c>
      <c r="L48" s="710">
        <v>5</v>
      </c>
      <c r="M48" s="711">
        <v>385.05000000000007</v>
      </c>
    </row>
    <row r="49" spans="1:13" ht="14.4" customHeight="1" x14ac:dyDescent="0.3">
      <c r="A49" s="694" t="s">
        <v>1116</v>
      </c>
      <c r="B49" s="695" t="s">
        <v>1083</v>
      </c>
      <c r="C49" s="695" t="s">
        <v>1141</v>
      </c>
      <c r="D49" s="695" t="s">
        <v>603</v>
      </c>
      <c r="E49" s="695" t="s">
        <v>1142</v>
      </c>
      <c r="F49" s="710"/>
      <c r="G49" s="710"/>
      <c r="H49" s="700">
        <v>0</v>
      </c>
      <c r="I49" s="710">
        <v>4</v>
      </c>
      <c r="J49" s="710">
        <v>193.24</v>
      </c>
      <c r="K49" s="700">
        <v>1</v>
      </c>
      <c r="L49" s="710">
        <v>4</v>
      </c>
      <c r="M49" s="711">
        <v>193.24</v>
      </c>
    </row>
    <row r="50" spans="1:13" ht="14.4" customHeight="1" x14ac:dyDescent="0.3">
      <c r="A50" s="694" t="s">
        <v>1131</v>
      </c>
      <c r="B50" s="695" t="s">
        <v>1070</v>
      </c>
      <c r="C50" s="695" t="s">
        <v>991</v>
      </c>
      <c r="D50" s="695" t="s">
        <v>1091</v>
      </c>
      <c r="E50" s="695" t="s">
        <v>1092</v>
      </c>
      <c r="F50" s="710"/>
      <c r="G50" s="710"/>
      <c r="H50" s="700">
        <v>0</v>
      </c>
      <c r="I50" s="710">
        <v>3</v>
      </c>
      <c r="J50" s="710">
        <v>999.93000000000006</v>
      </c>
      <c r="K50" s="700">
        <v>1</v>
      </c>
      <c r="L50" s="710">
        <v>3</v>
      </c>
      <c r="M50" s="711">
        <v>999.93000000000006</v>
      </c>
    </row>
    <row r="51" spans="1:13" ht="14.4" customHeight="1" x14ac:dyDescent="0.3">
      <c r="A51" s="694" t="s">
        <v>1117</v>
      </c>
      <c r="B51" s="695" t="s">
        <v>1070</v>
      </c>
      <c r="C51" s="695" t="s">
        <v>906</v>
      </c>
      <c r="D51" s="695" t="s">
        <v>1071</v>
      </c>
      <c r="E51" s="695" t="s">
        <v>1072</v>
      </c>
      <c r="F51" s="710"/>
      <c r="G51" s="710"/>
      <c r="H51" s="700">
        <v>0</v>
      </c>
      <c r="I51" s="710">
        <v>50</v>
      </c>
      <c r="J51" s="710">
        <v>16665.500000000007</v>
      </c>
      <c r="K51" s="700">
        <v>1</v>
      </c>
      <c r="L51" s="710">
        <v>50</v>
      </c>
      <c r="M51" s="711">
        <v>16665.500000000007</v>
      </c>
    </row>
    <row r="52" spans="1:13" ht="14.4" customHeight="1" x14ac:dyDescent="0.3">
      <c r="A52" s="694" t="s">
        <v>1117</v>
      </c>
      <c r="B52" s="695" t="s">
        <v>1070</v>
      </c>
      <c r="C52" s="695" t="s">
        <v>991</v>
      </c>
      <c r="D52" s="695" t="s">
        <v>1091</v>
      </c>
      <c r="E52" s="695" t="s">
        <v>1092</v>
      </c>
      <c r="F52" s="710"/>
      <c r="G52" s="710"/>
      <c r="H52" s="700">
        <v>0</v>
      </c>
      <c r="I52" s="710">
        <v>3</v>
      </c>
      <c r="J52" s="710">
        <v>999.93000000000006</v>
      </c>
      <c r="K52" s="700">
        <v>1</v>
      </c>
      <c r="L52" s="710">
        <v>3</v>
      </c>
      <c r="M52" s="711">
        <v>999.93000000000006</v>
      </c>
    </row>
    <row r="53" spans="1:13" ht="14.4" customHeight="1" x14ac:dyDescent="0.3">
      <c r="A53" s="694" t="s">
        <v>1117</v>
      </c>
      <c r="B53" s="695" t="s">
        <v>1075</v>
      </c>
      <c r="C53" s="695" t="s">
        <v>914</v>
      </c>
      <c r="D53" s="695" t="s">
        <v>915</v>
      </c>
      <c r="E53" s="695" t="s">
        <v>1076</v>
      </c>
      <c r="F53" s="710"/>
      <c r="G53" s="710"/>
      <c r="H53" s="700">
        <v>0</v>
      </c>
      <c r="I53" s="710">
        <v>1</v>
      </c>
      <c r="J53" s="710">
        <v>184.22</v>
      </c>
      <c r="K53" s="700">
        <v>1</v>
      </c>
      <c r="L53" s="710">
        <v>1</v>
      </c>
      <c r="M53" s="711">
        <v>184.22</v>
      </c>
    </row>
    <row r="54" spans="1:13" ht="14.4" customHeight="1" x14ac:dyDescent="0.3">
      <c r="A54" s="694" t="s">
        <v>1117</v>
      </c>
      <c r="B54" s="695" t="s">
        <v>1077</v>
      </c>
      <c r="C54" s="695" t="s">
        <v>922</v>
      </c>
      <c r="D54" s="695" t="s">
        <v>923</v>
      </c>
      <c r="E54" s="695" t="s">
        <v>924</v>
      </c>
      <c r="F54" s="710"/>
      <c r="G54" s="710"/>
      <c r="H54" s="700">
        <v>0</v>
      </c>
      <c r="I54" s="710">
        <v>22</v>
      </c>
      <c r="J54" s="710">
        <v>3388.22</v>
      </c>
      <c r="K54" s="700">
        <v>1</v>
      </c>
      <c r="L54" s="710">
        <v>22</v>
      </c>
      <c r="M54" s="711">
        <v>3388.22</v>
      </c>
    </row>
    <row r="55" spans="1:13" ht="14.4" customHeight="1" x14ac:dyDescent="0.3">
      <c r="A55" s="694" t="s">
        <v>1117</v>
      </c>
      <c r="B55" s="695" t="s">
        <v>1077</v>
      </c>
      <c r="C55" s="695" t="s">
        <v>1157</v>
      </c>
      <c r="D55" s="695" t="s">
        <v>1158</v>
      </c>
      <c r="E55" s="695" t="s">
        <v>1159</v>
      </c>
      <c r="F55" s="710"/>
      <c r="G55" s="710"/>
      <c r="H55" s="700">
        <v>0</v>
      </c>
      <c r="I55" s="710">
        <v>2</v>
      </c>
      <c r="J55" s="710">
        <v>154.02000000000001</v>
      </c>
      <c r="K55" s="700">
        <v>1</v>
      </c>
      <c r="L55" s="710">
        <v>2</v>
      </c>
      <c r="M55" s="711">
        <v>154.02000000000001</v>
      </c>
    </row>
    <row r="56" spans="1:13" ht="14.4" customHeight="1" x14ac:dyDescent="0.3">
      <c r="A56" s="694" t="s">
        <v>1117</v>
      </c>
      <c r="B56" s="695" t="s">
        <v>1083</v>
      </c>
      <c r="C56" s="695" t="s">
        <v>1141</v>
      </c>
      <c r="D56" s="695" t="s">
        <v>603</v>
      </c>
      <c r="E56" s="695" t="s">
        <v>1142</v>
      </c>
      <c r="F56" s="710"/>
      <c r="G56" s="710"/>
      <c r="H56" s="700">
        <v>0</v>
      </c>
      <c r="I56" s="710">
        <v>4</v>
      </c>
      <c r="J56" s="710">
        <v>193.24</v>
      </c>
      <c r="K56" s="700">
        <v>1</v>
      </c>
      <c r="L56" s="710">
        <v>4</v>
      </c>
      <c r="M56" s="711">
        <v>193.24</v>
      </c>
    </row>
    <row r="57" spans="1:13" ht="14.4" customHeight="1" x14ac:dyDescent="0.3">
      <c r="A57" s="694" t="s">
        <v>1118</v>
      </c>
      <c r="B57" s="695" t="s">
        <v>1070</v>
      </c>
      <c r="C57" s="695" t="s">
        <v>906</v>
      </c>
      <c r="D57" s="695" t="s">
        <v>1071</v>
      </c>
      <c r="E57" s="695" t="s">
        <v>1072</v>
      </c>
      <c r="F57" s="710"/>
      <c r="G57" s="710"/>
      <c r="H57" s="700">
        <v>0</v>
      </c>
      <c r="I57" s="710">
        <v>3</v>
      </c>
      <c r="J57" s="710">
        <v>999.93000000000006</v>
      </c>
      <c r="K57" s="700">
        <v>1</v>
      </c>
      <c r="L57" s="710">
        <v>3</v>
      </c>
      <c r="M57" s="711">
        <v>999.93000000000006</v>
      </c>
    </row>
    <row r="58" spans="1:13" ht="14.4" customHeight="1" x14ac:dyDescent="0.3">
      <c r="A58" s="694" t="s">
        <v>1118</v>
      </c>
      <c r="B58" s="695" t="s">
        <v>1077</v>
      </c>
      <c r="C58" s="695" t="s">
        <v>1389</v>
      </c>
      <c r="D58" s="695" t="s">
        <v>923</v>
      </c>
      <c r="E58" s="695" t="s">
        <v>1390</v>
      </c>
      <c r="F58" s="710">
        <v>1</v>
      </c>
      <c r="G58" s="710">
        <v>0</v>
      </c>
      <c r="H58" s="700"/>
      <c r="I58" s="710"/>
      <c r="J58" s="710"/>
      <c r="K58" s="700"/>
      <c r="L58" s="710">
        <v>1</v>
      </c>
      <c r="M58" s="711">
        <v>0</v>
      </c>
    </row>
    <row r="59" spans="1:13" ht="14.4" customHeight="1" x14ac:dyDescent="0.3">
      <c r="A59" s="694" t="s">
        <v>1119</v>
      </c>
      <c r="B59" s="695" t="s">
        <v>1417</v>
      </c>
      <c r="C59" s="695" t="s">
        <v>1281</v>
      </c>
      <c r="D59" s="695" t="s">
        <v>1282</v>
      </c>
      <c r="E59" s="695" t="s">
        <v>1283</v>
      </c>
      <c r="F59" s="710">
        <v>1</v>
      </c>
      <c r="G59" s="710">
        <v>200.07</v>
      </c>
      <c r="H59" s="700">
        <v>1</v>
      </c>
      <c r="I59" s="710"/>
      <c r="J59" s="710"/>
      <c r="K59" s="700">
        <v>0</v>
      </c>
      <c r="L59" s="710">
        <v>1</v>
      </c>
      <c r="M59" s="711">
        <v>200.07</v>
      </c>
    </row>
    <row r="60" spans="1:13" ht="14.4" customHeight="1" x14ac:dyDescent="0.3">
      <c r="A60" s="694" t="s">
        <v>1119</v>
      </c>
      <c r="B60" s="695" t="s">
        <v>1070</v>
      </c>
      <c r="C60" s="695" t="s">
        <v>906</v>
      </c>
      <c r="D60" s="695" t="s">
        <v>1071</v>
      </c>
      <c r="E60" s="695" t="s">
        <v>1072</v>
      </c>
      <c r="F60" s="710"/>
      <c r="G60" s="710"/>
      <c r="H60" s="700">
        <v>0</v>
      </c>
      <c r="I60" s="710">
        <v>6</v>
      </c>
      <c r="J60" s="710">
        <v>1999.8600000000001</v>
      </c>
      <c r="K60" s="700">
        <v>1</v>
      </c>
      <c r="L60" s="710">
        <v>6</v>
      </c>
      <c r="M60" s="711">
        <v>1999.8600000000001</v>
      </c>
    </row>
    <row r="61" spans="1:13" ht="14.4" customHeight="1" x14ac:dyDescent="0.3">
      <c r="A61" s="694" t="s">
        <v>1119</v>
      </c>
      <c r="B61" s="695" t="s">
        <v>1070</v>
      </c>
      <c r="C61" s="695" t="s">
        <v>1262</v>
      </c>
      <c r="D61" s="695" t="s">
        <v>1263</v>
      </c>
      <c r="E61" s="695" t="s">
        <v>1264</v>
      </c>
      <c r="F61" s="710"/>
      <c r="G61" s="710"/>
      <c r="H61" s="700">
        <v>0</v>
      </c>
      <c r="I61" s="710">
        <v>1</v>
      </c>
      <c r="J61" s="710">
        <v>79.36</v>
      </c>
      <c r="K61" s="700">
        <v>1</v>
      </c>
      <c r="L61" s="710">
        <v>1</v>
      </c>
      <c r="M61" s="711">
        <v>79.36</v>
      </c>
    </row>
    <row r="62" spans="1:13" ht="14.4" customHeight="1" x14ac:dyDescent="0.3">
      <c r="A62" s="694" t="s">
        <v>1119</v>
      </c>
      <c r="B62" s="695" t="s">
        <v>1075</v>
      </c>
      <c r="C62" s="695" t="s">
        <v>914</v>
      </c>
      <c r="D62" s="695" t="s">
        <v>915</v>
      </c>
      <c r="E62" s="695" t="s">
        <v>1076</v>
      </c>
      <c r="F62" s="710"/>
      <c r="G62" s="710"/>
      <c r="H62" s="700">
        <v>0</v>
      </c>
      <c r="I62" s="710">
        <v>2</v>
      </c>
      <c r="J62" s="710">
        <v>368.44</v>
      </c>
      <c r="K62" s="700">
        <v>1</v>
      </c>
      <c r="L62" s="710">
        <v>2</v>
      </c>
      <c r="M62" s="711">
        <v>368.44</v>
      </c>
    </row>
    <row r="63" spans="1:13" ht="14.4" customHeight="1" x14ac:dyDescent="0.3">
      <c r="A63" s="694" t="s">
        <v>1119</v>
      </c>
      <c r="B63" s="695" t="s">
        <v>1077</v>
      </c>
      <c r="C63" s="695" t="s">
        <v>922</v>
      </c>
      <c r="D63" s="695" t="s">
        <v>923</v>
      </c>
      <c r="E63" s="695" t="s">
        <v>924</v>
      </c>
      <c r="F63" s="710"/>
      <c r="G63" s="710"/>
      <c r="H63" s="700">
        <v>0</v>
      </c>
      <c r="I63" s="710">
        <v>6</v>
      </c>
      <c r="J63" s="710">
        <v>924.06</v>
      </c>
      <c r="K63" s="700">
        <v>1</v>
      </c>
      <c r="L63" s="710">
        <v>6</v>
      </c>
      <c r="M63" s="711">
        <v>924.06</v>
      </c>
    </row>
    <row r="64" spans="1:13" ht="14.4" customHeight="1" x14ac:dyDescent="0.3">
      <c r="A64" s="694" t="s">
        <v>1119</v>
      </c>
      <c r="B64" s="695" t="s">
        <v>1080</v>
      </c>
      <c r="C64" s="695" t="s">
        <v>1270</v>
      </c>
      <c r="D64" s="695" t="s">
        <v>1271</v>
      </c>
      <c r="E64" s="695" t="s">
        <v>1272</v>
      </c>
      <c r="F64" s="710"/>
      <c r="G64" s="710"/>
      <c r="H64" s="700">
        <v>0</v>
      </c>
      <c r="I64" s="710">
        <v>1</v>
      </c>
      <c r="J64" s="710">
        <v>3127.19</v>
      </c>
      <c r="K64" s="700">
        <v>1</v>
      </c>
      <c r="L64" s="710">
        <v>1</v>
      </c>
      <c r="M64" s="711">
        <v>3127.19</v>
      </c>
    </row>
    <row r="65" spans="1:13" ht="14.4" customHeight="1" x14ac:dyDescent="0.3">
      <c r="A65" s="694" t="s">
        <v>1119</v>
      </c>
      <c r="B65" s="695" t="s">
        <v>1083</v>
      </c>
      <c r="C65" s="695" t="s">
        <v>1141</v>
      </c>
      <c r="D65" s="695" t="s">
        <v>603</v>
      </c>
      <c r="E65" s="695" t="s">
        <v>1142</v>
      </c>
      <c r="F65" s="710"/>
      <c r="G65" s="710"/>
      <c r="H65" s="700">
        <v>0</v>
      </c>
      <c r="I65" s="710">
        <v>5</v>
      </c>
      <c r="J65" s="710">
        <v>241.55</v>
      </c>
      <c r="K65" s="700">
        <v>1</v>
      </c>
      <c r="L65" s="710">
        <v>5</v>
      </c>
      <c r="M65" s="711">
        <v>241.55</v>
      </c>
    </row>
    <row r="66" spans="1:13" ht="14.4" customHeight="1" x14ac:dyDescent="0.3">
      <c r="A66" s="694" t="s">
        <v>1120</v>
      </c>
      <c r="B66" s="695" t="s">
        <v>1418</v>
      </c>
      <c r="C66" s="695" t="s">
        <v>1292</v>
      </c>
      <c r="D66" s="695" t="s">
        <v>1293</v>
      </c>
      <c r="E66" s="695" t="s">
        <v>1294</v>
      </c>
      <c r="F66" s="710">
        <v>1</v>
      </c>
      <c r="G66" s="710">
        <v>0</v>
      </c>
      <c r="H66" s="700"/>
      <c r="I66" s="710"/>
      <c r="J66" s="710"/>
      <c r="K66" s="700"/>
      <c r="L66" s="710">
        <v>1</v>
      </c>
      <c r="M66" s="711">
        <v>0</v>
      </c>
    </row>
    <row r="67" spans="1:13" ht="14.4" customHeight="1" x14ac:dyDescent="0.3">
      <c r="A67" s="694" t="s">
        <v>1120</v>
      </c>
      <c r="B67" s="695" t="s">
        <v>1070</v>
      </c>
      <c r="C67" s="695" t="s">
        <v>1137</v>
      </c>
      <c r="D67" s="695" t="s">
        <v>1071</v>
      </c>
      <c r="E67" s="695" t="s">
        <v>1138</v>
      </c>
      <c r="F67" s="710">
        <v>1</v>
      </c>
      <c r="G67" s="710">
        <v>0</v>
      </c>
      <c r="H67" s="700"/>
      <c r="I67" s="710"/>
      <c r="J67" s="710"/>
      <c r="K67" s="700"/>
      <c r="L67" s="710">
        <v>1</v>
      </c>
      <c r="M67" s="711">
        <v>0</v>
      </c>
    </row>
    <row r="68" spans="1:13" ht="14.4" customHeight="1" x14ac:dyDescent="0.3">
      <c r="A68" s="694" t="s">
        <v>1120</v>
      </c>
      <c r="B68" s="695" t="s">
        <v>1070</v>
      </c>
      <c r="C68" s="695" t="s">
        <v>906</v>
      </c>
      <c r="D68" s="695" t="s">
        <v>1071</v>
      </c>
      <c r="E68" s="695" t="s">
        <v>1072</v>
      </c>
      <c r="F68" s="710"/>
      <c r="G68" s="710"/>
      <c r="H68" s="700">
        <v>0</v>
      </c>
      <c r="I68" s="710">
        <v>23</v>
      </c>
      <c r="J68" s="710">
        <v>7666.130000000001</v>
      </c>
      <c r="K68" s="700">
        <v>1</v>
      </c>
      <c r="L68" s="710">
        <v>23</v>
      </c>
      <c r="M68" s="711">
        <v>7666.130000000001</v>
      </c>
    </row>
    <row r="69" spans="1:13" ht="14.4" customHeight="1" x14ac:dyDescent="0.3">
      <c r="A69" s="694" t="s">
        <v>1120</v>
      </c>
      <c r="B69" s="695" t="s">
        <v>1075</v>
      </c>
      <c r="C69" s="695" t="s">
        <v>914</v>
      </c>
      <c r="D69" s="695" t="s">
        <v>915</v>
      </c>
      <c r="E69" s="695" t="s">
        <v>1076</v>
      </c>
      <c r="F69" s="710"/>
      <c r="G69" s="710"/>
      <c r="H69" s="700">
        <v>0</v>
      </c>
      <c r="I69" s="710">
        <v>1</v>
      </c>
      <c r="J69" s="710">
        <v>184.22</v>
      </c>
      <c r="K69" s="700">
        <v>1</v>
      </c>
      <c r="L69" s="710">
        <v>1</v>
      </c>
      <c r="M69" s="711">
        <v>184.22</v>
      </c>
    </row>
    <row r="70" spans="1:13" ht="14.4" customHeight="1" x14ac:dyDescent="0.3">
      <c r="A70" s="694" t="s">
        <v>1120</v>
      </c>
      <c r="B70" s="695" t="s">
        <v>1075</v>
      </c>
      <c r="C70" s="695" t="s">
        <v>1288</v>
      </c>
      <c r="D70" s="695" t="s">
        <v>1289</v>
      </c>
      <c r="E70" s="695" t="s">
        <v>1290</v>
      </c>
      <c r="F70" s="710">
        <v>2</v>
      </c>
      <c r="G70" s="710">
        <v>0</v>
      </c>
      <c r="H70" s="700"/>
      <c r="I70" s="710"/>
      <c r="J70" s="710"/>
      <c r="K70" s="700"/>
      <c r="L70" s="710">
        <v>2</v>
      </c>
      <c r="M70" s="711">
        <v>0</v>
      </c>
    </row>
    <row r="71" spans="1:13" ht="14.4" customHeight="1" x14ac:dyDescent="0.3">
      <c r="A71" s="694" t="s">
        <v>1120</v>
      </c>
      <c r="B71" s="695" t="s">
        <v>1077</v>
      </c>
      <c r="C71" s="695" t="s">
        <v>922</v>
      </c>
      <c r="D71" s="695" t="s">
        <v>923</v>
      </c>
      <c r="E71" s="695" t="s">
        <v>924</v>
      </c>
      <c r="F71" s="710"/>
      <c r="G71" s="710"/>
      <c r="H71" s="700">
        <v>0</v>
      </c>
      <c r="I71" s="710">
        <v>9</v>
      </c>
      <c r="J71" s="710">
        <v>1386.09</v>
      </c>
      <c r="K71" s="700">
        <v>1</v>
      </c>
      <c r="L71" s="710">
        <v>9</v>
      </c>
      <c r="M71" s="711">
        <v>1386.09</v>
      </c>
    </row>
    <row r="72" spans="1:13" ht="14.4" customHeight="1" x14ac:dyDescent="0.3">
      <c r="A72" s="694" t="s">
        <v>1120</v>
      </c>
      <c r="B72" s="695" t="s">
        <v>1077</v>
      </c>
      <c r="C72" s="695" t="s">
        <v>1157</v>
      </c>
      <c r="D72" s="695" t="s">
        <v>1158</v>
      </c>
      <c r="E72" s="695" t="s">
        <v>1159</v>
      </c>
      <c r="F72" s="710"/>
      <c r="G72" s="710"/>
      <c r="H72" s="700">
        <v>0</v>
      </c>
      <c r="I72" s="710">
        <v>2</v>
      </c>
      <c r="J72" s="710">
        <v>154.02000000000001</v>
      </c>
      <c r="K72" s="700">
        <v>1</v>
      </c>
      <c r="L72" s="710">
        <v>2</v>
      </c>
      <c r="M72" s="711">
        <v>154.02000000000001</v>
      </c>
    </row>
    <row r="73" spans="1:13" ht="14.4" customHeight="1" x14ac:dyDescent="0.3">
      <c r="A73" s="694" t="s">
        <v>1121</v>
      </c>
      <c r="B73" s="695" t="s">
        <v>1070</v>
      </c>
      <c r="C73" s="695" t="s">
        <v>1137</v>
      </c>
      <c r="D73" s="695" t="s">
        <v>1071</v>
      </c>
      <c r="E73" s="695" t="s">
        <v>1138</v>
      </c>
      <c r="F73" s="710">
        <v>1</v>
      </c>
      <c r="G73" s="710">
        <v>0</v>
      </c>
      <c r="H73" s="700"/>
      <c r="I73" s="710"/>
      <c r="J73" s="710"/>
      <c r="K73" s="700"/>
      <c r="L73" s="710">
        <v>1</v>
      </c>
      <c r="M73" s="711">
        <v>0</v>
      </c>
    </row>
    <row r="74" spans="1:13" ht="14.4" customHeight="1" x14ac:dyDescent="0.3">
      <c r="A74" s="694" t="s">
        <v>1121</v>
      </c>
      <c r="B74" s="695" t="s">
        <v>1070</v>
      </c>
      <c r="C74" s="695" t="s">
        <v>906</v>
      </c>
      <c r="D74" s="695" t="s">
        <v>1071</v>
      </c>
      <c r="E74" s="695" t="s">
        <v>1072</v>
      </c>
      <c r="F74" s="710"/>
      <c r="G74" s="710"/>
      <c r="H74" s="700">
        <v>0</v>
      </c>
      <c r="I74" s="710">
        <v>3</v>
      </c>
      <c r="J74" s="710">
        <v>999.93000000000006</v>
      </c>
      <c r="K74" s="700">
        <v>1</v>
      </c>
      <c r="L74" s="710">
        <v>3</v>
      </c>
      <c r="M74" s="711">
        <v>999.93000000000006</v>
      </c>
    </row>
    <row r="75" spans="1:13" ht="14.4" customHeight="1" x14ac:dyDescent="0.3">
      <c r="A75" s="694" t="s">
        <v>1121</v>
      </c>
      <c r="B75" s="695" t="s">
        <v>1070</v>
      </c>
      <c r="C75" s="695" t="s">
        <v>1250</v>
      </c>
      <c r="D75" s="695" t="s">
        <v>1071</v>
      </c>
      <c r="E75" s="695" t="s">
        <v>1072</v>
      </c>
      <c r="F75" s="710">
        <v>2</v>
      </c>
      <c r="G75" s="710">
        <v>666.62</v>
      </c>
      <c r="H75" s="700">
        <v>1</v>
      </c>
      <c r="I75" s="710"/>
      <c r="J75" s="710"/>
      <c r="K75" s="700">
        <v>0</v>
      </c>
      <c r="L75" s="710">
        <v>2</v>
      </c>
      <c r="M75" s="711">
        <v>666.62</v>
      </c>
    </row>
    <row r="76" spans="1:13" ht="14.4" customHeight="1" x14ac:dyDescent="0.3">
      <c r="A76" s="694" t="s">
        <v>1121</v>
      </c>
      <c r="B76" s="695" t="s">
        <v>1077</v>
      </c>
      <c r="C76" s="695" t="s">
        <v>922</v>
      </c>
      <c r="D76" s="695" t="s">
        <v>923</v>
      </c>
      <c r="E76" s="695" t="s">
        <v>924</v>
      </c>
      <c r="F76" s="710"/>
      <c r="G76" s="710"/>
      <c r="H76" s="700">
        <v>0</v>
      </c>
      <c r="I76" s="710">
        <v>1</v>
      </c>
      <c r="J76" s="710">
        <v>154.01</v>
      </c>
      <c r="K76" s="700">
        <v>1</v>
      </c>
      <c r="L76" s="710">
        <v>1</v>
      </c>
      <c r="M76" s="711">
        <v>154.01</v>
      </c>
    </row>
    <row r="77" spans="1:13" ht="14.4" customHeight="1" x14ac:dyDescent="0.3">
      <c r="A77" s="694" t="s">
        <v>1122</v>
      </c>
      <c r="B77" s="695" t="s">
        <v>1419</v>
      </c>
      <c r="C77" s="695" t="s">
        <v>1303</v>
      </c>
      <c r="D77" s="695" t="s">
        <v>1304</v>
      </c>
      <c r="E77" s="695" t="s">
        <v>1305</v>
      </c>
      <c r="F77" s="710"/>
      <c r="G77" s="710"/>
      <c r="H77" s="700">
        <v>0</v>
      </c>
      <c r="I77" s="710">
        <v>2</v>
      </c>
      <c r="J77" s="710">
        <v>83.1</v>
      </c>
      <c r="K77" s="700">
        <v>1</v>
      </c>
      <c r="L77" s="710">
        <v>2</v>
      </c>
      <c r="M77" s="711">
        <v>83.1</v>
      </c>
    </row>
    <row r="78" spans="1:13" ht="14.4" customHeight="1" x14ac:dyDescent="0.3">
      <c r="A78" s="694" t="s">
        <v>1122</v>
      </c>
      <c r="B78" s="695" t="s">
        <v>1070</v>
      </c>
      <c r="C78" s="695" t="s">
        <v>906</v>
      </c>
      <c r="D78" s="695" t="s">
        <v>1071</v>
      </c>
      <c r="E78" s="695" t="s">
        <v>1072</v>
      </c>
      <c r="F78" s="710"/>
      <c r="G78" s="710"/>
      <c r="H78" s="700">
        <v>0</v>
      </c>
      <c r="I78" s="710">
        <v>22</v>
      </c>
      <c r="J78" s="710">
        <v>7332.82</v>
      </c>
      <c r="K78" s="700">
        <v>1</v>
      </c>
      <c r="L78" s="710">
        <v>22</v>
      </c>
      <c r="M78" s="711">
        <v>7332.82</v>
      </c>
    </row>
    <row r="79" spans="1:13" ht="14.4" customHeight="1" x14ac:dyDescent="0.3">
      <c r="A79" s="694" t="s">
        <v>1122</v>
      </c>
      <c r="B79" s="695" t="s">
        <v>1075</v>
      </c>
      <c r="C79" s="695" t="s">
        <v>914</v>
      </c>
      <c r="D79" s="695" t="s">
        <v>915</v>
      </c>
      <c r="E79" s="695" t="s">
        <v>1076</v>
      </c>
      <c r="F79" s="710"/>
      <c r="G79" s="710"/>
      <c r="H79" s="700">
        <v>0</v>
      </c>
      <c r="I79" s="710">
        <v>4</v>
      </c>
      <c r="J79" s="710">
        <v>736.88</v>
      </c>
      <c r="K79" s="700">
        <v>1</v>
      </c>
      <c r="L79" s="710">
        <v>4</v>
      </c>
      <c r="M79" s="711">
        <v>736.88</v>
      </c>
    </row>
    <row r="80" spans="1:13" ht="14.4" customHeight="1" x14ac:dyDescent="0.3">
      <c r="A80" s="694" t="s">
        <v>1122</v>
      </c>
      <c r="B80" s="695" t="s">
        <v>1077</v>
      </c>
      <c r="C80" s="695" t="s">
        <v>922</v>
      </c>
      <c r="D80" s="695" t="s">
        <v>923</v>
      </c>
      <c r="E80" s="695" t="s">
        <v>924</v>
      </c>
      <c r="F80" s="710"/>
      <c r="G80" s="710"/>
      <c r="H80" s="700">
        <v>0</v>
      </c>
      <c r="I80" s="710">
        <v>8</v>
      </c>
      <c r="J80" s="710">
        <v>1232.08</v>
      </c>
      <c r="K80" s="700">
        <v>1</v>
      </c>
      <c r="L80" s="710">
        <v>8</v>
      </c>
      <c r="M80" s="711">
        <v>1232.08</v>
      </c>
    </row>
    <row r="81" spans="1:13" ht="14.4" customHeight="1" x14ac:dyDescent="0.3">
      <c r="A81" s="694" t="s">
        <v>1122</v>
      </c>
      <c r="B81" s="695" t="s">
        <v>1083</v>
      </c>
      <c r="C81" s="695" t="s">
        <v>1141</v>
      </c>
      <c r="D81" s="695" t="s">
        <v>603</v>
      </c>
      <c r="E81" s="695" t="s">
        <v>1142</v>
      </c>
      <c r="F81" s="710"/>
      <c r="G81" s="710"/>
      <c r="H81" s="700">
        <v>0</v>
      </c>
      <c r="I81" s="710">
        <v>1</v>
      </c>
      <c r="J81" s="710">
        <v>48.31</v>
      </c>
      <c r="K81" s="700">
        <v>1</v>
      </c>
      <c r="L81" s="710">
        <v>1</v>
      </c>
      <c r="M81" s="711">
        <v>48.31</v>
      </c>
    </row>
    <row r="82" spans="1:13" ht="14.4" customHeight="1" x14ac:dyDescent="0.3">
      <c r="A82" s="694" t="s">
        <v>1122</v>
      </c>
      <c r="B82" s="695" t="s">
        <v>1083</v>
      </c>
      <c r="C82" s="695" t="s">
        <v>821</v>
      </c>
      <c r="D82" s="695" t="s">
        <v>603</v>
      </c>
      <c r="E82" s="695" t="s">
        <v>1084</v>
      </c>
      <c r="F82" s="710"/>
      <c r="G82" s="710"/>
      <c r="H82" s="700">
        <v>0</v>
      </c>
      <c r="I82" s="710">
        <v>1</v>
      </c>
      <c r="J82" s="710">
        <v>96.63</v>
      </c>
      <c r="K82" s="700">
        <v>1</v>
      </c>
      <c r="L82" s="710">
        <v>1</v>
      </c>
      <c r="M82" s="711">
        <v>96.63</v>
      </c>
    </row>
    <row r="83" spans="1:13" ht="14.4" customHeight="1" x14ac:dyDescent="0.3">
      <c r="A83" s="694" t="s">
        <v>1123</v>
      </c>
      <c r="B83" s="695" t="s">
        <v>1070</v>
      </c>
      <c r="C83" s="695" t="s">
        <v>1137</v>
      </c>
      <c r="D83" s="695" t="s">
        <v>1071</v>
      </c>
      <c r="E83" s="695" t="s">
        <v>1138</v>
      </c>
      <c r="F83" s="710">
        <v>2</v>
      </c>
      <c r="G83" s="710">
        <v>0</v>
      </c>
      <c r="H83" s="700"/>
      <c r="I83" s="710"/>
      <c r="J83" s="710"/>
      <c r="K83" s="700"/>
      <c r="L83" s="710">
        <v>2</v>
      </c>
      <c r="M83" s="711">
        <v>0</v>
      </c>
    </row>
    <row r="84" spans="1:13" ht="14.4" customHeight="1" x14ac:dyDescent="0.3">
      <c r="A84" s="694" t="s">
        <v>1123</v>
      </c>
      <c r="B84" s="695" t="s">
        <v>1070</v>
      </c>
      <c r="C84" s="695" t="s">
        <v>906</v>
      </c>
      <c r="D84" s="695" t="s">
        <v>1071</v>
      </c>
      <c r="E84" s="695" t="s">
        <v>1072</v>
      </c>
      <c r="F84" s="710"/>
      <c r="G84" s="710"/>
      <c r="H84" s="700">
        <v>0</v>
      </c>
      <c r="I84" s="710">
        <v>17</v>
      </c>
      <c r="J84" s="710">
        <v>5666.27</v>
      </c>
      <c r="K84" s="700">
        <v>1</v>
      </c>
      <c r="L84" s="710">
        <v>17</v>
      </c>
      <c r="M84" s="711">
        <v>5666.27</v>
      </c>
    </row>
    <row r="85" spans="1:13" ht="14.4" customHeight="1" x14ac:dyDescent="0.3">
      <c r="A85" s="694" t="s">
        <v>1123</v>
      </c>
      <c r="B85" s="695" t="s">
        <v>1075</v>
      </c>
      <c r="C85" s="695" t="s">
        <v>914</v>
      </c>
      <c r="D85" s="695" t="s">
        <v>915</v>
      </c>
      <c r="E85" s="695" t="s">
        <v>1076</v>
      </c>
      <c r="F85" s="710"/>
      <c r="G85" s="710"/>
      <c r="H85" s="700">
        <v>0</v>
      </c>
      <c r="I85" s="710">
        <v>5</v>
      </c>
      <c r="J85" s="710">
        <v>921.09999999999991</v>
      </c>
      <c r="K85" s="700">
        <v>1</v>
      </c>
      <c r="L85" s="710">
        <v>5</v>
      </c>
      <c r="M85" s="711">
        <v>921.09999999999991</v>
      </c>
    </row>
    <row r="86" spans="1:13" ht="14.4" customHeight="1" x14ac:dyDescent="0.3">
      <c r="A86" s="694" t="s">
        <v>1123</v>
      </c>
      <c r="B86" s="695" t="s">
        <v>1077</v>
      </c>
      <c r="C86" s="695" t="s">
        <v>922</v>
      </c>
      <c r="D86" s="695" t="s">
        <v>923</v>
      </c>
      <c r="E86" s="695" t="s">
        <v>924</v>
      </c>
      <c r="F86" s="710"/>
      <c r="G86" s="710"/>
      <c r="H86" s="700">
        <v>0</v>
      </c>
      <c r="I86" s="710">
        <v>8</v>
      </c>
      <c r="J86" s="710">
        <v>1232.08</v>
      </c>
      <c r="K86" s="700">
        <v>1</v>
      </c>
      <c r="L86" s="710">
        <v>8</v>
      </c>
      <c r="M86" s="711">
        <v>1232.08</v>
      </c>
    </row>
    <row r="87" spans="1:13" ht="14.4" customHeight="1" x14ac:dyDescent="0.3">
      <c r="A87" s="694" t="s">
        <v>1123</v>
      </c>
      <c r="B87" s="695" t="s">
        <v>1080</v>
      </c>
      <c r="C87" s="695" t="s">
        <v>1319</v>
      </c>
      <c r="D87" s="695" t="s">
        <v>1271</v>
      </c>
      <c r="E87" s="695" t="s">
        <v>1320</v>
      </c>
      <c r="F87" s="710"/>
      <c r="G87" s="710"/>
      <c r="H87" s="700">
        <v>0</v>
      </c>
      <c r="I87" s="710">
        <v>2</v>
      </c>
      <c r="J87" s="710">
        <v>1564.44</v>
      </c>
      <c r="K87" s="700">
        <v>1</v>
      </c>
      <c r="L87" s="710">
        <v>2</v>
      </c>
      <c r="M87" s="711">
        <v>1564.44</v>
      </c>
    </row>
    <row r="88" spans="1:13" ht="14.4" customHeight="1" x14ac:dyDescent="0.3">
      <c r="A88" s="694" t="s">
        <v>1123</v>
      </c>
      <c r="B88" s="695" t="s">
        <v>1080</v>
      </c>
      <c r="C88" s="695" t="s">
        <v>1321</v>
      </c>
      <c r="D88" s="695" t="s">
        <v>1322</v>
      </c>
      <c r="E88" s="695" t="s">
        <v>1323</v>
      </c>
      <c r="F88" s="710"/>
      <c r="G88" s="710"/>
      <c r="H88" s="700">
        <v>0</v>
      </c>
      <c r="I88" s="710">
        <v>4</v>
      </c>
      <c r="J88" s="710">
        <v>724.04</v>
      </c>
      <c r="K88" s="700">
        <v>1</v>
      </c>
      <c r="L88" s="710">
        <v>4</v>
      </c>
      <c r="M88" s="711">
        <v>724.04</v>
      </c>
    </row>
    <row r="89" spans="1:13" ht="14.4" customHeight="1" x14ac:dyDescent="0.3">
      <c r="A89" s="694" t="s">
        <v>1123</v>
      </c>
      <c r="B89" s="695" t="s">
        <v>1083</v>
      </c>
      <c r="C89" s="695" t="s">
        <v>821</v>
      </c>
      <c r="D89" s="695" t="s">
        <v>603</v>
      </c>
      <c r="E89" s="695" t="s">
        <v>1084</v>
      </c>
      <c r="F89" s="710"/>
      <c r="G89" s="710"/>
      <c r="H89" s="700">
        <v>0</v>
      </c>
      <c r="I89" s="710">
        <v>5</v>
      </c>
      <c r="J89" s="710">
        <v>483.15</v>
      </c>
      <c r="K89" s="700">
        <v>1</v>
      </c>
      <c r="L89" s="710">
        <v>5</v>
      </c>
      <c r="M89" s="711">
        <v>483.15</v>
      </c>
    </row>
    <row r="90" spans="1:13" ht="14.4" customHeight="1" x14ac:dyDescent="0.3">
      <c r="A90" s="694" t="s">
        <v>1124</v>
      </c>
      <c r="B90" s="695" t="s">
        <v>1070</v>
      </c>
      <c r="C90" s="695" t="s">
        <v>906</v>
      </c>
      <c r="D90" s="695" t="s">
        <v>1071</v>
      </c>
      <c r="E90" s="695" t="s">
        <v>1072</v>
      </c>
      <c r="F90" s="710"/>
      <c r="G90" s="710"/>
      <c r="H90" s="700">
        <v>0</v>
      </c>
      <c r="I90" s="710">
        <v>38</v>
      </c>
      <c r="J90" s="710">
        <v>12665.780000000002</v>
      </c>
      <c r="K90" s="700">
        <v>1</v>
      </c>
      <c r="L90" s="710">
        <v>38</v>
      </c>
      <c r="M90" s="711">
        <v>12665.780000000002</v>
      </c>
    </row>
    <row r="91" spans="1:13" ht="14.4" customHeight="1" x14ac:dyDescent="0.3">
      <c r="A91" s="694" t="s">
        <v>1124</v>
      </c>
      <c r="B91" s="695" t="s">
        <v>1070</v>
      </c>
      <c r="C91" s="695" t="s">
        <v>991</v>
      </c>
      <c r="D91" s="695" t="s">
        <v>1091</v>
      </c>
      <c r="E91" s="695" t="s">
        <v>1092</v>
      </c>
      <c r="F91" s="710"/>
      <c r="G91" s="710"/>
      <c r="H91" s="700">
        <v>0</v>
      </c>
      <c r="I91" s="710">
        <v>1</v>
      </c>
      <c r="J91" s="710">
        <v>333.31</v>
      </c>
      <c r="K91" s="700">
        <v>1</v>
      </c>
      <c r="L91" s="710">
        <v>1</v>
      </c>
      <c r="M91" s="711">
        <v>333.31</v>
      </c>
    </row>
    <row r="92" spans="1:13" ht="14.4" customHeight="1" x14ac:dyDescent="0.3">
      <c r="A92" s="694" t="s">
        <v>1124</v>
      </c>
      <c r="B92" s="695" t="s">
        <v>1075</v>
      </c>
      <c r="C92" s="695" t="s">
        <v>914</v>
      </c>
      <c r="D92" s="695" t="s">
        <v>915</v>
      </c>
      <c r="E92" s="695" t="s">
        <v>1076</v>
      </c>
      <c r="F92" s="710"/>
      <c r="G92" s="710"/>
      <c r="H92" s="700">
        <v>0</v>
      </c>
      <c r="I92" s="710">
        <v>11</v>
      </c>
      <c r="J92" s="710">
        <v>2026.42</v>
      </c>
      <c r="K92" s="700">
        <v>1</v>
      </c>
      <c r="L92" s="710">
        <v>11</v>
      </c>
      <c r="M92" s="711">
        <v>2026.42</v>
      </c>
    </row>
    <row r="93" spans="1:13" ht="14.4" customHeight="1" x14ac:dyDescent="0.3">
      <c r="A93" s="694" t="s">
        <v>1124</v>
      </c>
      <c r="B93" s="695" t="s">
        <v>1077</v>
      </c>
      <c r="C93" s="695" t="s">
        <v>922</v>
      </c>
      <c r="D93" s="695" t="s">
        <v>923</v>
      </c>
      <c r="E93" s="695" t="s">
        <v>924</v>
      </c>
      <c r="F93" s="710"/>
      <c r="G93" s="710"/>
      <c r="H93" s="700">
        <v>0</v>
      </c>
      <c r="I93" s="710">
        <v>10</v>
      </c>
      <c r="J93" s="710">
        <v>1540.1</v>
      </c>
      <c r="K93" s="700">
        <v>1</v>
      </c>
      <c r="L93" s="710">
        <v>10</v>
      </c>
      <c r="M93" s="711">
        <v>1540.1</v>
      </c>
    </row>
    <row r="94" spans="1:13" ht="14.4" customHeight="1" x14ac:dyDescent="0.3">
      <c r="A94" s="694" t="s">
        <v>1124</v>
      </c>
      <c r="B94" s="695" t="s">
        <v>1083</v>
      </c>
      <c r="C94" s="695" t="s">
        <v>1141</v>
      </c>
      <c r="D94" s="695" t="s">
        <v>603</v>
      </c>
      <c r="E94" s="695" t="s">
        <v>1142</v>
      </c>
      <c r="F94" s="710"/>
      <c r="G94" s="710"/>
      <c r="H94" s="700">
        <v>0</v>
      </c>
      <c r="I94" s="710">
        <v>2</v>
      </c>
      <c r="J94" s="710">
        <v>96.62</v>
      </c>
      <c r="K94" s="700">
        <v>1</v>
      </c>
      <c r="L94" s="710">
        <v>2</v>
      </c>
      <c r="M94" s="711">
        <v>96.62</v>
      </c>
    </row>
    <row r="95" spans="1:13" ht="14.4" customHeight="1" x14ac:dyDescent="0.3">
      <c r="A95" s="694" t="s">
        <v>1124</v>
      </c>
      <c r="B95" s="695" t="s">
        <v>1083</v>
      </c>
      <c r="C95" s="695" t="s">
        <v>1342</v>
      </c>
      <c r="D95" s="695" t="s">
        <v>1343</v>
      </c>
      <c r="E95" s="695" t="s">
        <v>1344</v>
      </c>
      <c r="F95" s="710">
        <v>2</v>
      </c>
      <c r="G95" s="710">
        <v>0</v>
      </c>
      <c r="H95" s="700"/>
      <c r="I95" s="710"/>
      <c r="J95" s="710"/>
      <c r="K95" s="700"/>
      <c r="L95" s="710">
        <v>2</v>
      </c>
      <c r="M95" s="711">
        <v>0</v>
      </c>
    </row>
    <row r="96" spans="1:13" ht="14.4" customHeight="1" x14ac:dyDescent="0.3">
      <c r="A96" s="694" t="s">
        <v>1124</v>
      </c>
      <c r="B96" s="695" t="s">
        <v>1420</v>
      </c>
      <c r="C96" s="695" t="s">
        <v>1337</v>
      </c>
      <c r="D96" s="695" t="s">
        <v>1338</v>
      </c>
      <c r="E96" s="695" t="s">
        <v>1339</v>
      </c>
      <c r="F96" s="710"/>
      <c r="G96" s="710"/>
      <c r="H96" s="700">
        <v>0</v>
      </c>
      <c r="I96" s="710">
        <v>1</v>
      </c>
      <c r="J96" s="710">
        <v>413.22</v>
      </c>
      <c r="K96" s="700">
        <v>1</v>
      </c>
      <c r="L96" s="710">
        <v>1</v>
      </c>
      <c r="M96" s="711">
        <v>413.22</v>
      </c>
    </row>
    <row r="97" spans="1:13" ht="14.4" customHeight="1" x14ac:dyDescent="0.3">
      <c r="A97" s="694" t="s">
        <v>1130</v>
      </c>
      <c r="B97" s="695" t="s">
        <v>1070</v>
      </c>
      <c r="C97" s="695" t="s">
        <v>906</v>
      </c>
      <c r="D97" s="695" t="s">
        <v>1071</v>
      </c>
      <c r="E97" s="695" t="s">
        <v>1072</v>
      </c>
      <c r="F97" s="710"/>
      <c r="G97" s="710"/>
      <c r="H97" s="700">
        <v>0</v>
      </c>
      <c r="I97" s="710">
        <v>3</v>
      </c>
      <c r="J97" s="710">
        <v>999.93000000000006</v>
      </c>
      <c r="K97" s="700">
        <v>1</v>
      </c>
      <c r="L97" s="710">
        <v>3</v>
      </c>
      <c r="M97" s="711">
        <v>999.93000000000006</v>
      </c>
    </row>
    <row r="98" spans="1:13" ht="14.4" customHeight="1" x14ac:dyDescent="0.3">
      <c r="A98" s="694" t="s">
        <v>1130</v>
      </c>
      <c r="B98" s="695" t="s">
        <v>1077</v>
      </c>
      <c r="C98" s="695" t="s">
        <v>922</v>
      </c>
      <c r="D98" s="695" t="s">
        <v>923</v>
      </c>
      <c r="E98" s="695" t="s">
        <v>924</v>
      </c>
      <c r="F98" s="710"/>
      <c r="G98" s="710"/>
      <c r="H98" s="700">
        <v>0</v>
      </c>
      <c r="I98" s="710">
        <v>1</v>
      </c>
      <c r="J98" s="710">
        <v>154.01</v>
      </c>
      <c r="K98" s="700">
        <v>1</v>
      </c>
      <c r="L98" s="710">
        <v>1</v>
      </c>
      <c r="M98" s="711">
        <v>154.01</v>
      </c>
    </row>
    <row r="99" spans="1:13" ht="14.4" customHeight="1" x14ac:dyDescent="0.3">
      <c r="A99" s="694" t="s">
        <v>1125</v>
      </c>
      <c r="B99" s="695" t="s">
        <v>1070</v>
      </c>
      <c r="C99" s="695" t="s">
        <v>1137</v>
      </c>
      <c r="D99" s="695" t="s">
        <v>1071</v>
      </c>
      <c r="E99" s="695" t="s">
        <v>1138</v>
      </c>
      <c r="F99" s="710">
        <v>6</v>
      </c>
      <c r="G99" s="710">
        <v>0</v>
      </c>
      <c r="H99" s="700"/>
      <c r="I99" s="710"/>
      <c r="J99" s="710"/>
      <c r="K99" s="700"/>
      <c r="L99" s="710">
        <v>6</v>
      </c>
      <c r="M99" s="711">
        <v>0</v>
      </c>
    </row>
    <row r="100" spans="1:13" ht="14.4" customHeight="1" x14ac:dyDescent="0.3">
      <c r="A100" s="694" t="s">
        <v>1125</v>
      </c>
      <c r="B100" s="695" t="s">
        <v>1083</v>
      </c>
      <c r="C100" s="695" t="s">
        <v>1356</v>
      </c>
      <c r="D100" s="695" t="s">
        <v>603</v>
      </c>
      <c r="E100" s="695" t="s">
        <v>1357</v>
      </c>
      <c r="F100" s="710">
        <v>1</v>
      </c>
      <c r="G100" s="710">
        <v>0</v>
      </c>
      <c r="H100" s="700"/>
      <c r="I100" s="710"/>
      <c r="J100" s="710"/>
      <c r="K100" s="700"/>
      <c r="L100" s="710">
        <v>1</v>
      </c>
      <c r="M100" s="711">
        <v>0</v>
      </c>
    </row>
    <row r="101" spans="1:13" ht="14.4" customHeight="1" x14ac:dyDescent="0.3">
      <c r="A101" s="694" t="s">
        <v>1125</v>
      </c>
      <c r="B101" s="695" t="s">
        <v>1083</v>
      </c>
      <c r="C101" s="695" t="s">
        <v>1358</v>
      </c>
      <c r="D101" s="695" t="s">
        <v>603</v>
      </c>
      <c r="E101" s="695" t="s">
        <v>1305</v>
      </c>
      <c r="F101" s="710">
        <v>1</v>
      </c>
      <c r="G101" s="710">
        <v>0</v>
      </c>
      <c r="H101" s="700"/>
      <c r="I101" s="710"/>
      <c r="J101" s="710"/>
      <c r="K101" s="700"/>
      <c r="L101" s="710">
        <v>1</v>
      </c>
      <c r="M101" s="711">
        <v>0</v>
      </c>
    </row>
    <row r="102" spans="1:13" ht="14.4" customHeight="1" x14ac:dyDescent="0.3">
      <c r="A102" s="694" t="s">
        <v>1125</v>
      </c>
      <c r="B102" s="695" t="s">
        <v>1415</v>
      </c>
      <c r="C102" s="695" t="s">
        <v>1346</v>
      </c>
      <c r="D102" s="695" t="s">
        <v>1347</v>
      </c>
      <c r="E102" s="695" t="s">
        <v>1348</v>
      </c>
      <c r="F102" s="710">
        <v>1</v>
      </c>
      <c r="G102" s="710">
        <v>0</v>
      </c>
      <c r="H102" s="700"/>
      <c r="I102" s="710"/>
      <c r="J102" s="710"/>
      <c r="K102" s="700"/>
      <c r="L102" s="710">
        <v>1</v>
      </c>
      <c r="M102" s="711">
        <v>0</v>
      </c>
    </row>
    <row r="103" spans="1:13" ht="14.4" customHeight="1" x14ac:dyDescent="0.3">
      <c r="A103" s="694" t="s">
        <v>1126</v>
      </c>
      <c r="B103" s="695" t="s">
        <v>1070</v>
      </c>
      <c r="C103" s="695" t="s">
        <v>906</v>
      </c>
      <c r="D103" s="695" t="s">
        <v>1071</v>
      </c>
      <c r="E103" s="695" t="s">
        <v>1072</v>
      </c>
      <c r="F103" s="710"/>
      <c r="G103" s="710"/>
      <c r="H103" s="700">
        <v>0</v>
      </c>
      <c r="I103" s="710">
        <v>5</v>
      </c>
      <c r="J103" s="710">
        <v>1666.55</v>
      </c>
      <c r="K103" s="700">
        <v>1</v>
      </c>
      <c r="L103" s="710">
        <v>5</v>
      </c>
      <c r="M103" s="711">
        <v>1666.55</v>
      </c>
    </row>
    <row r="104" spans="1:13" ht="14.4" customHeight="1" x14ac:dyDescent="0.3">
      <c r="A104" s="694" t="s">
        <v>1126</v>
      </c>
      <c r="B104" s="695" t="s">
        <v>1077</v>
      </c>
      <c r="C104" s="695" t="s">
        <v>922</v>
      </c>
      <c r="D104" s="695" t="s">
        <v>923</v>
      </c>
      <c r="E104" s="695" t="s">
        <v>924</v>
      </c>
      <c r="F104" s="710"/>
      <c r="G104" s="710"/>
      <c r="H104" s="700">
        <v>0</v>
      </c>
      <c r="I104" s="710">
        <v>3</v>
      </c>
      <c r="J104" s="710">
        <v>462.03</v>
      </c>
      <c r="K104" s="700">
        <v>1</v>
      </c>
      <c r="L104" s="710">
        <v>3</v>
      </c>
      <c r="M104" s="711">
        <v>462.03</v>
      </c>
    </row>
    <row r="105" spans="1:13" ht="14.4" customHeight="1" x14ac:dyDescent="0.3">
      <c r="A105" s="694" t="s">
        <v>1126</v>
      </c>
      <c r="B105" s="695" t="s">
        <v>1421</v>
      </c>
      <c r="C105" s="695" t="s">
        <v>1363</v>
      </c>
      <c r="D105" s="695" t="s">
        <v>1364</v>
      </c>
      <c r="E105" s="695" t="s">
        <v>1365</v>
      </c>
      <c r="F105" s="710"/>
      <c r="G105" s="710"/>
      <c r="H105" s="700">
        <v>0</v>
      </c>
      <c r="I105" s="710">
        <v>1</v>
      </c>
      <c r="J105" s="710">
        <v>216.16</v>
      </c>
      <c r="K105" s="700">
        <v>1</v>
      </c>
      <c r="L105" s="710">
        <v>1</v>
      </c>
      <c r="M105" s="711">
        <v>216.16</v>
      </c>
    </row>
    <row r="106" spans="1:13" ht="14.4" customHeight="1" x14ac:dyDescent="0.3">
      <c r="A106" s="694" t="s">
        <v>1127</v>
      </c>
      <c r="B106" s="695" t="s">
        <v>1070</v>
      </c>
      <c r="C106" s="695" t="s">
        <v>906</v>
      </c>
      <c r="D106" s="695" t="s">
        <v>1071</v>
      </c>
      <c r="E106" s="695" t="s">
        <v>1072</v>
      </c>
      <c r="F106" s="710"/>
      <c r="G106" s="710"/>
      <c r="H106" s="700">
        <v>0</v>
      </c>
      <c r="I106" s="710">
        <v>4</v>
      </c>
      <c r="J106" s="710">
        <v>1333.24</v>
      </c>
      <c r="K106" s="700">
        <v>1</v>
      </c>
      <c r="L106" s="710">
        <v>4</v>
      </c>
      <c r="M106" s="711">
        <v>1333.24</v>
      </c>
    </row>
    <row r="107" spans="1:13" ht="14.4" customHeight="1" x14ac:dyDescent="0.3">
      <c r="A107" s="694" t="s">
        <v>1127</v>
      </c>
      <c r="B107" s="695" t="s">
        <v>1077</v>
      </c>
      <c r="C107" s="695" t="s">
        <v>1391</v>
      </c>
      <c r="D107" s="695" t="s">
        <v>1078</v>
      </c>
      <c r="E107" s="695" t="s">
        <v>1392</v>
      </c>
      <c r="F107" s="710"/>
      <c r="G107" s="710"/>
      <c r="H107" s="700">
        <v>0</v>
      </c>
      <c r="I107" s="710">
        <v>1</v>
      </c>
      <c r="J107" s="710">
        <v>82.92</v>
      </c>
      <c r="K107" s="700">
        <v>1</v>
      </c>
      <c r="L107" s="710">
        <v>1</v>
      </c>
      <c r="M107" s="711">
        <v>82.92</v>
      </c>
    </row>
    <row r="108" spans="1:13" ht="14.4" customHeight="1" x14ac:dyDescent="0.3">
      <c r="A108" s="694" t="s">
        <v>1128</v>
      </c>
      <c r="B108" s="695" t="s">
        <v>1070</v>
      </c>
      <c r="C108" s="695" t="s">
        <v>906</v>
      </c>
      <c r="D108" s="695" t="s">
        <v>1071</v>
      </c>
      <c r="E108" s="695" t="s">
        <v>1072</v>
      </c>
      <c r="F108" s="710"/>
      <c r="G108" s="710"/>
      <c r="H108" s="700">
        <v>0</v>
      </c>
      <c r="I108" s="710">
        <v>2</v>
      </c>
      <c r="J108" s="710">
        <v>666.62</v>
      </c>
      <c r="K108" s="700">
        <v>1</v>
      </c>
      <c r="L108" s="710">
        <v>2</v>
      </c>
      <c r="M108" s="711">
        <v>666.62</v>
      </c>
    </row>
    <row r="109" spans="1:13" ht="14.4" customHeight="1" x14ac:dyDescent="0.3">
      <c r="A109" s="694" t="s">
        <v>1128</v>
      </c>
      <c r="B109" s="695" t="s">
        <v>1077</v>
      </c>
      <c r="C109" s="695" t="s">
        <v>922</v>
      </c>
      <c r="D109" s="695" t="s">
        <v>923</v>
      </c>
      <c r="E109" s="695" t="s">
        <v>924</v>
      </c>
      <c r="F109" s="710"/>
      <c r="G109" s="710"/>
      <c r="H109" s="700">
        <v>0</v>
      </c>
      <c r="I109" s="710">
        <v>2</v>
      </c>
      <c r="J109" s="710">
        <v>308.02</v>
      </c>
      <c r="K109" s="700">
        <v>1</v>
      </c>
      <c r="L109" s="710">
        <v>2</v>
      </c>
      <c r="M109" s="711">
        <v>308.02</v>
      </c>
    </row>
    <row r="110" spans="1:13" ht="14.4" customHeight="1" x14ac:dyDescent="0.3">
      <c r="A110" s="694" t="s">
        <v>1128</v>
      </c>
      <c r="B110" s="695" t="s">
        <v>1077</v>
      </c>
      <c r="C110" s="695" t="s">
        <v>1157</v>
      </c>
      <c r="D110" s="695" t="s">
        <v>1158</v>
      </c>
      <c r="E110" s="695" t="s">
        <v>1159</v>
      </c>
      <c r="F110" s="710"/>
      <c r="G110" s="710"/>
      <c r="H110" s="700">
        <v>0</v>
      </c>
      <c r="I110" s="710">
        <v>1</v>
      </c>
      <c r="J110" s="710">
        <v>77.010000000000005</v>
      </c>
      <c r="K110" s="700">
        <v>1</v>
      </c>
      <c r="L110" s="710">
        <v>1</v>
      </c>
      <c r="M110" s="711">
        <v>77.010000000000005</v>
      </c>
    </row>
    <row r="111" spans="1:13" ht="14.4" customHeight="1" thickBot="1" x14ac:dyDescent="0.35">
      <c r="A111" s="702" t="s">
        <v>1129</v>
      </c>
      <c r="B111" s="703" t="s">
        <v>1070</v>
      </c>
      <c r="C111" s="703" t="s">
        <v>906</v>
      </c>
      <c r="D111" s="703" t="s">
        <v>1071</v>
      </c>
      <c r="E111" s="703" t="s">
        <v>1072</v>
      </c>
      <c r="F111" s="712"/>
      <c r="G111" s="712"/>
      <c r="H111" s="708">
        <v>0</v>
      </c>
      <c r="I111" s="712">
        <v>9</v>
      </c>
      <c r="J111" s="712">
        <v>2999.79</v>
      </c>
      <c r="K111" s="708">
        <v>1</v>
      </c>
      <c r="L111" s="712">
        <v>9</v>
      </c>
      <c r="M111" s="713">
        <v>2999.79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533</v>
      </c>
      <c r="B5" s="614" t="s">
        <v>534</v>
      </c>
      <c r="C5" s="615" t="s">
        <v>535</v>
      </c>
      <c r="D5" s="615" t="s">
        <v>535</v>
      </c>
      <c r="E5" s="615"/>
      <c r="F5" s="615" t="s">
        <v>535</v>
      </c>
      <c r="G5" s="615" t="s">
        <v>535</v>
      </c>
      <c r="H5" s="615" t="s">
        <v>535</v>
      </c>
      <c r="I5" s="616" t="s">
        <v>535</v>
      </c>
      <c r="J5" s="617" t="s">
        <v>74</v>
      </c>
    </row>
    <row r="6" spans="1:10" ht="14.4" customHeight="1" x14ac:dyDescent="0.3">
      <c r="A6" s="613" t="s">
        <v>533</v>
      </c>
      <c r="B6" s="614" t="s">
        <v>342</v>
      </c>
      <c r="C6" s="615">
        <v>4.1732899999999997</v>
      </c>
      <c r="D6" s="615">
        <v>1.8121600000000002</v>
      </c>
      <c r="E6" s="615"/>
      <c r="F6" s="615">
        <v>0</v>
      </c>
      <c r="G6" s="615">
        <v>3.5</v>
      </c>
      <c r="H6" s="615">
        <v>-3.5</v>
      </c>
      <c r="I6" s="616">
        <v>0</v>
      </c>
      <c r="J6" s="617" t="s">
        <v>1</v>
      </c>
    </row>
    <row r="7" spans="1:10" ht="14.4" customHeight="1" x14ac:dyDescent="0.3">
      <c r="A7" s="613" t="s">
        <v>533</v>
      </c>
      <c r="B7" s="614" t="s">
        <v>1423</v>
      </c>
      <c r="C7" s="615">
        <v>0</v>
      </c>
      <c r="D7" s="615">
        <v>0</v>
      </c>
      <c r="E7" s="615"/>
      <c r="F7" s="615" t="s">
        <v>535</v>
      </c>
      <c r="G7" s="615" t="s">
        <v>535</v>
      </c>
      <c r="H7" s="615" t="s">
        <v>535</v>
      </c>
      <c r="I7" s="616" t="s">
        <v>535</v>
      </c>
      <c r="J7" s="617" t="s">
        <v>1</v>
      </c>
    </row>
    <row r="8" spans="1:10" ht="14.4" customHeight="1" x14ac:dyDescent="0.3">
      <c r="A8" s="613" t="s">
        <v>533</v>
      </c>
      <c r="B8" s="614" t="s">
        <v>343</v>
      </c>
      <c r="C8" s="615">
        <v>8.4720000000000013</v>
      </c>
      <c r="D8" s="615">
        <v>8.6074999999999999</v>
      </c>
      <c r="E8" s="615"/>
      <c r="F8" s="615">
        <v>4.80105</v>
      </c>
      <c r="G8" s="615">
        <v>5.5</v>
      </c>
      <c r="H8" s="615">
        <v>-0.69894999999999996</v>
      </c>
      <c r="I8" s="616">
        <v>0.87291818181818182</v>
      </c>
      <c r="J8" s="617" t="s">
        <v>1</v>
      </c>
    </row>
    <row r="9" spans="1:10" ht="14.4" customHeight="1" x14ac:dyDescent="0.3">
      <c r="A9" s="613" t="s">
        <v>533</v>
      </c>
      <c r="B9" s="614" t="s">
        <v>344</v>
      </c>
      <c r="C9" s="615">
        <v>1.3679999999999999E-2</v>
      </c>
      <c r="D9" s="615">
        <v>2.0979999999999999E-2</v>
      </c>
      <c r="E9" s="615"/>
      <c r="F9" s="615">
        <v>1.404E-2</v>
      </c>
      <c r="G9" s="615">
        <v>0</v>
      </c>
      <c r="H9" s="615">
        <v>1.404E-2</v>
      </c>
      <c r="I9" s="616" t="s">
        <v>535</v>
      </c>
      <c r="J9" s="617" t="s">
        <v>1</v>
      </c>
    </row>
    <row r="10" spans="1:10" ht="14.4" customHeight="1" x14ac:dyDescent="0.3">
      <c r="A10" s="613" t="s">
        <v>533</v>
      </c>
      <c r="B10" s="614" t="s">
        <v>345</v>
      </c>
      <c r="C10" s="615">
        <v>43.327049999999993</v>
      </c>
      <c r="D10" s="615">
        <v>53.387749999999997</v>
      </c>
      <c r="E10" s="615"/>
      <c r="F10" s="615">
        <v>54.99794</v>
      </c>
      <c r="G10" s="615">
        <v>63.5</v>
      </c>
      <c r="H10" s="615">
        <v>-8.5020600000000002</v>
      </c>
      <c r="I10" s="616">
        <v>0.86610929133858272</v>
      </c>
      <c r="J10" s="617" t="s">
        <v>1</v>
      </c>
    </row>
    <row r="11" spans="1:10" ht="14.4" customHeight="1" x14ac:dyDescent="0.3">
      <c r="A11" s="613" t="s">
        <v>533</v>
      </c>
      <c r="B11" s="614" t="s">
        <v>346</v>
      </c>
      <c r="C11" s="615">
        <v>613.7724300000001</v>
      </c>
      <c r="D11" s="615">
        <v>68.334640000000007</v>
      </c>
      <c r="E11" s="615"/>
      <c r="F11" s="615">
        <v>65.502110000000002</v>
      </c>
      <c r="G11" s="615">
        <v>121</v>
      </c>
      <c r="H11" s="615">
        <v>-55.497889999999998</v>
      </c>
      <c r="I11" s="616">
        <v>0.54133975206611573</v>
      </c>
      <c r="J11" s="617" t="s">
        <v>1</v>
      </c>
    </row>
    <row r="12" spans="1:10" ht="14.4" customHeight="1" x14ac:dyDescent="0.3">
      <c r="A12" s="613" t="s">
        <v>533</v>
      </c>
      <c r="B12" s="614" t="s">
        <v>347</v>
      </c>
      <c r="C12" s="615">
        <v>0.77100000000000002</v>
      </c>
      <c r="D12" s="615">
        <v>6.7829999999999995</v>
      </c>
      <c r="E12" s="615"/>
      <c r="F12" s="615">
        <v>4.5979999999999999</v>
      </c>
      <c r="G12" s="615">
        <v>5.5</v>
      </c>
      <c r="H12" s="615">
        <v>-0.90200000000000014</v>
      </c>
      <c r="I12" s="616">
        <v>0.83599999999999997</v>
      </c>
      <c r="J12" s="617" t="s">
        <v>1</v>
      </c>
    </row>
    <row r="13" spans="1:10" ht="14.4" customHeight="1" x14ac:dyDescent="0.3">
      <c r="A13" s="613" t="s">
        <v>533</v>
      </c>
      <c r="B13" s="614" t="s">
        <v>348</v>
      </c>
      <c r="C13" s="615">
        <v>54.092500000000001</v>
      </c>
      <c r="D13" s="615">
        <v>39.57938</v>
      </c>
      <c r="E13" s="615"/>
      <c r="F13" s="615">
        <v>38.172229999999999</v>
      </c>
      <c r="G13" s="615">
        <v>82.5</v>
      </c>
      <c r="H13" s="615">
        <v>-44.327770000000001</v>
      </c>
      <c r="I13" s="616">
        <v>0.46269369696969698</v>
      </c>
      <c r="J13" s="617" t="s">
        <v>1</v>
      </c>
    </row>
    <row r="14" spans="1:10" ht="14.4" customHeight="1" x14ac:dyDescent="0.3">
      <c r="A14" s="613" t="s">
        <v>533</v>
      </c>
      <c r="B14" s="614" t="s">
        <v>349</v>
      </c>
      <c r="C14" s="615">
        <v>1.458</v>
      </c>
      <c r="D14" s="615">
        <v>1.9829999999999997</v>
      </c>
      <c r="E14" s="615"/>
      <c r="F14" s="615">
        <v>2.9485199999999998</v>
      </c>
      <c r="G14" s="615">
        <v>2</v>
      </c>
      <c r="H14" s="615">
        <v>0.94851999999999981</v>
      </c>
      <c r="I14" s="616">
        <v>1.4742599999999999</v>
      </c>
      <c r="J14" s="617" t="s">
        <v>1</v>
      </c>
    </row>
    <row r="15" spans="1:10" ht="14.4" customHeight="1" x14ac:dyDescent="0.3">
      <c r="A15" s="613" t="s">
        <v>533</v>
      </c>
      <c r="B15" s="614" t="s">
        <v>350</v>
      </c>
      <c r="C15" s="615">
        <v>20.009639999999997</v>
      </c>
      <c r="D15" s="615">
        <v>26.6768</v>
      </c>
      <c r="E15" s="615"/>
      <c r="F15" s="615">
        <v>26.032330000000002</v>
      </c>
      <c r="G15" s="615">
        <v>32.5</v>
      </c>
      <c r="H15" s="615">
        <v>-6.4676699999999983</v>
      </c>
      <c r="I15" s="616">
        <v>0.80099476923076929</v>
      </c>
      <c r="J15" s="617" t="s">
        <v>1</v>
      </c>
    </row>
    <row r="16" spans="1:10" ht="14.4" customHeight="1" x14ac:dyDescent="0.3">
      <c r="A16" s="613" t="s">
        <v>533</v>
      </c>
      <c r="B16" s="614" t="s">
        <v>351</v>
      </c>
      <c r="C16" s="615">
        <v>0</v>
      </c>
      <c r="D16" s="615">
        <v>0</v>
      </c>
      <c r="E16" s="615"/>
      <c r="F16" s="615">
        <v>0</v>
      </c>
      <c r="G16" s="615">
        <v>0.25</v>
      </c>
      <c r="H16" s="615">
        <v>-0.25</v>
      </c>
      <c r="I16" s="616">
        <v>0</v>
      </c>
      <c r="J16" s="617" t="s">
        <v>1</v>
      </c>
    </row>
    <row r="17" spans="1:10" ht="14.4" customHeight="1" x14ac:dyDescent="0.3">
      <c r="A17" s="613" t="s">
        <v>533</v>
      </c>
      <c r="B17" s="614" t="s">
        <v>352</v>
      </c>
      <c r="C17" s="615">
        <v>248.10879</v>
      </c>
      <c r="D17" s="615">
        <v>162.74987999999999</v>
      </c>
      <c r="E17" s="615"/>
      <c r="F17" s="615">
        <v>238.10520000000002</v>
      </c>
      <c r="G17" s="615">
        <v>236.75</v>
      </c>
      <c r="H17" s="615">
        <v>1.3552000000000248</v>
      </c>
      <c r="I17" s="616">
        <v>1.0057241816261882</v>
      </c>
      <c r="J17" s="617" t="s">
        <v>1</v>
      </c>
    </row>
    <row r="18" spans="1:10" ht="14.4" customHeight="1" x14ac:dyDescent="0.3">
      <c r="A18" s="613" t="s">
        <v>533</v>
      </c>
      <c r="B18" s="614" t="s">
        <v>537</v>
      </c>
      <c r="C18" s="615">
        <v>994.19837999999993</v>
      </c>
      <c r="D18" s="615">
        <v>369.93508999999995</v>
      </c>
      <c r="E18" s="615"/>
      <c r="F18" s="615">
        <v>435.17142000000001</v>
      </c>
      <c r="G18" s="615">
        <v>553</v>
      </c>
      <c r="H18" s="615">
        <v>-117.82857999999999</v>
      </c>
      <c r="I18" s="616">
        <v>0.78692842676311037</v>
      </c>
      <c r="J18" s="617" t="s">
        <v>538</v>
      </c>
    </row>
    <row r="20" spans="1:10" ht="14.4" customHeight="1" x14ac:dyDescent="0.3">
      <c r="A20" s="613" t="s">
        <v>533</v>
      </c>
      <c r="B20" s="614" t="s">
        <v>534</v>
      </c>
      <c r="C20" s="615" t="s">
        <v>535</v>
      </c>
      <c r="D20" s="615" t="s">
        <v>535</v>
      </c>
      <c r="E20" s="615"/>
      <c r="F20" s="615" t="s">
        <v>535</v>
      </c>
      <c r="G20" s="615" t="s">
        <v>535</v>
      </c>
      <c r="H20" s="615" t="s">
        <v>535</v>
      </c>
      <c r="I20" s="616" t="s">
        <v>535</v>
      </c>
      <c r="J20" s="617" t="s">
        <v>74</v>
      </c>
    </row>
    <row r="21" spans="1:10" ht="14.4" customHeight="1" x14ac:dyDescent="0.3">
      <c r="A21" s="613" t="s">
        <v>544</v>
      </c>
      <c r="B21" s="614" t="s">
        <v>545</v>
      </c>
      <c r="C21" s="615" t="s">
        <v>535</v>
      </c>
      <c r="D21" s="615" t="s">
        <v>535</v>
      </c>
      <c r="E21" s="615"/>
      <c r="F21" s="615" t="s">
        <v>535</v>
      </c>
      <c r="G21" s="615" t="s">
        <v>535</v>
      </c>
      <c r="H21" s="615" t="s">
        <v>535</v>
      </c>
      <c r="I21" s="616" t="s">
        <v>535</v>
      </c>
      <c r="J21" s="617" t="s">
        <v>0</v>
      </c>
    </row>
    <row r="22" spans="1:10" ht="14.4" customHeight="1" x14ac:dyDescent="0.3">
      <c r="A22" s="613" t="s">
        <v>544</v>
      </c>
      <c r="B22" s="614" t="s">
        <v>344</v>
      </c>
      <c r="C22" s="615">
        <v>0</v>
      </c>
      <c r="D22" s="615">
        <v>0</v>
      </c>
      <c r="E22" s="615"/>
      <c r="F22" s="615" t="s">
        <v>535</v>
      </c>
      <c r="G22" s="615" t="s">
        <v>535</v>
      </c>
      <c r="H22" s="615" t="s">
        <v>535</v>
      </c>
      <c r="I22" s="616" t="s">
        <v>535</v>
      </c>
      <c r="J22" s="617" t="s">
        <v>1</v>
      </c>
    </row>
    <row r="23" spans="1:10" ht="14.4" customHeight="1" x14ac:dyDescent="0.3">
      <c r="A23" s="613" t="s">
        <v>544</v>
      </c>
      <c r="B23" s="614" t="s">
        <v>345</v>
      </c>
      <c r="C23" s="615">
        <v>3.1002200000000002</v>
      </c>
      <c r="D23" s="615">
        <v>3.6885699999999999</v>
      </c>
      <c r="E23" s="615"/>
      <c r="F23" s="615">
        <v>8.9902300000000004</v>
      </c>
      <c r="G23" s="615">
        <v>7.75</v>
      </c>
      <c r="H23" s="615">
        <v>1.2402300000000004</v>
      </c>
      <c r="I23" s="616">
        <v>1.1600296774193548</v>
      </c>
      <c r="J23" s="617" t="s">
        <v>1</v>
      </c>
    </row>
    <row r="24" spans="1:10" ht="14.4" customHeight="1" x14ac:dyDescent="0.3">
      <c r="A24" s="613" t="s">
        <v>544</v>
      </c>
      <c r="B24" s="614" t="s">
        <v>346</v>
      </c>
      <c r="C24" s="615">
        <v>9.1868499999999997</v>
      </c>
      <c r="D24" s="615">
        <v>6.7352500000000006</v>
      </c>
      <c r="E24" s="615"/>
      <c r="F24" s="615">
        <v>21.62443</v>
      </c>
      <c r="G24" s="615">
        <v>27.75</v>
      </c>
      <c r="H24" s="615">
        <v>-6.1255699999999997</v>
      </c>
      <c r="I24" s="616">
        <v>0.77925873873873874</v>
      </c>
      <c r="J24" s="617" t="s">
        <v>1</v>
      </c>
    </row>
    <row r="25" spans="1:10" ht="14.4" customHeight="1" x14ac:dyDescent="0.3">
      <c r="A25" s="613" t="s">
        <v>544</v>
      </c>
      <c r="B25" s="614" t="s">
        <v>347</v>
      </c>
      <c r="C25" s="615">
        <v>0.77100000000000002</v>
      </c>
      <c r="D25" s="615">
        <v>6.7829999999999995</v>
      </c>
      <c r="E25" s="615"/>
      <c r="F25" s="615">
        <v>4.5979999999999999</v>
      </c>
      <c r="G25" s="615">
        <v>5.5</v>
      </c>
      <c r="H25" s="615">
        <v>-0.90200000000000014</v>
      </c>
      <c r="I25" s="616">
        <v>0.83599999999999997</v>
      </c>
      <c r="J25" s="617" t="s">
        <v>1</v>
      </c>
    </row>
    <row r="26" spans="1:10" ht="14.4" customHeight="1" x14ac:dyDescent="0.3">
      <c r="A26" s="613" t="s">
        <v>544</v>
      </c>
      <c r="B26" s="614" t="s">
        <v>348</v>
      </c>
      <c r="C26" s="615">
        <v>0</v>
      </c>
      <c r="D26" s="615">
        <v>7.5408900000000001</v>
      </c>
      <c r="E26" s="615"/>
      <c r="F26" s="615">
        <v>6.4769399999999999</v>
      </c>
      <c r="G26" s="615">
        <v>7.5</v>
      </c>
      <c r="H26" s="615">
        <v>-1.0230600000000001</v>
      </c>
      <c r="I26" s="616">
        <v>0.86359200000000003</v>
      </c>
      <c r="J26" s="617" t="s">
        <v>1</v>
      </c>
    </row>
    <row r="27" spans="1:10" ht="14.4" customHeight="1" x14ac:dyDescent="0.3">
      <c r="A27" s="613" t="s">
        <v>544</v>
      </c>
      <c r="B27" s="614" t="s">
        <v>349</v>
      </c>
      <c r="C27" s="615">
        <v>0.34800000000000003</v>
      </c>
      <c r="D27" s="615">
        <v>0.44299999999999995</v>
      </c>
      <c r="E27" s="615"/>
      <c r="F27" s="615">
        <v>0.44999999999999996</v>
      </c>
      <c r="G27" s="615">
        <v>0.5</v>
      </c>
      <c r="H27" s="615">
        <v>-5.0000000000000044E-2</v>
      </c>
      <c r="I27" s="616">
        <v>0.89999999999999991</v>
      </c>
      <c r="J27" s="617" t="s">
        <v>1</v>
      </c>
    </row>
    <row r="28" spans="1:10" ht="14.4" customHeight="1" x14ac:dyDescent="0.3">
      <c r="A28" s="613" t="s">
        <v>544</v>
      </c>
      <c r="B28" s="614" t="s">
        <v>350</v>
      </c>
      <c r="C28" s="615">
        <v>2.58</v>
      </c>
      <c r="D28" s="615">
        <v>2.3703000000000003</v>
      </c>
      <c r="E28" s="615"/>
      <c r="F28" s="615">
        <v>4.4681999999999995</v>
      </c>
      <c r="G28" s="615">
        <v>5</v>
      </c>
      <c r="H28" s="615">
        <v>-0.53180000000000049</v>
      </c>
      <c r="I28" s="616">
        <v>0.89363999999999988</v>
      </c>
      <c r="J28" s="617" t="s">
        <v>1</v>
      </c>
    </row>
    <row r="29" spans="1:10" ht="14.4" customHeight="1" x14ac:dyDescent="0.3">
      <c r="A29" s="613" t="s">
        <v>544</v>
      </c>
      <c r="B29" s="614" t="s">
        <v>351</v>
      </c>
      <c r="C29" s="615">
        <v>0</v>
      </c>
      <c r="D29" s="615">
        <v>0</v>
      </c>
      <c r="E29" s="615"/>
      <c r="F29" s="615">
        <v>0</v>
      </c>
      <c r="G29" s="615">
        <v>0.25</v>
      </c>
      <c r="H29" s="615">
        <v>-0.25</v>
      </c>
      <c r="I29" s="616">
        <v>0</v>
      </c>
      <c r="J29" s="617" t="s">
        <v>1</v>
      </c>
    </row>
    <row r="30" spans="1:10" ht="14.4" customHeight="1" x14ac:dyDescent="0.3">
      <c r="A30" s="613" t="s">
        <v>544</v>
      </c>
      <c r="B30" s="614" t="s">
        <v>352</v>
      </c>
      <c r="C30" s="615" t="s">
        <v>535</v>
      </c>
      <c r="D30" s="615">
        <v>0</v>
      </c>
      <c r="E30" s="615"/>
      <c r="F30" s="615">
        <v>0</v>
      </c>
      <c r="G30" s="615">
        <v>0.5</v>
      </c>
      <c r="H30" s="615">
        <v>-0.5</v>
      </c>
      <c r="I30" s="616">
        <v>0</v>
      </c>
      <c r="J30" s="617" t="s">
        <v>1</v>
      </c>
    </row>
    <row r="31" spans="1:10" ht="14.4" customHeight="1" x14ac:dyDescent="0.3">
      <c r="A31" s="613" t="s">
        <v>544</v>
      </c>
      <c r="B31" s="614" t="s">
        <v>546</v>
      </c>
      <c r="C31" s="615">
        <v>15.986070000000002</v>
      </c>
      <c r="D31" s="615">
        <v>27.561010000000003</v>
      </c>
      <c r="E31" s="615"/>
      <c r="F31" s="615">
        <v>46.607799999999997</v>
      </c>
      <c r="G31" s="615">
        <v>54.75</v>
      </c>
      <c r="H31" s="615">
        <v>-8.1422000000000025</v>
      </c>
      <c r="I31" s="616">
        <v>0.85128401826484013</v>
      </c>
      <c r="J31" s="617" t="s">
        <v>542</v>
      </c>
    </row>
    <row r="32" spans="1:10" ht="14.4" customHeight="1" x14ac:dyDescent="0.3">
      <c r="A32" s="613" t="s">
        <v>535</v>
      </c>
      <c r="B32" s="614" t="s">
        <v>535</v>
      </c>
      <c r="C32" s="615" t="s">
        <v>535</v>
      </c>
      <c r="D32" s="615" t="s">
        <v>535</v>
      </c>
      <c r="E32" s="615"/>
      <c r="F32" s="615" t="s">
        <v>535</v>
      </c>
      <c r="G32" s="615" t="s">
        <v>535</v>
      </c>
      <c r="H32" s="615" t="s">
        <v>535</v>
      </c>
      <c r="I32" s="616" t="s">
        <v>535</v>
      </c>
      <c r="J32" s="617" t="s">
        <v>543</v>
      </c>
    </row>
    <row r="33" spans="1:10" ht="14.4" customHeight="1" x14ac:dyDescent="0.3">
      <c r="A33" s="613" t="s">
        <v>547</v>
      </c>
      <c r="B33" s="614" t="s">
        <v>548</v>
      </c>
      <c r="C33" s="615" t="s">
        <v>535</v>
      </c>
      <c r="D33" s="615" t="s">
        <v>535</v>
      </c>
      <c r="E33" s="615"/>
      <c r="F33" s="615" t="s">
        <v>535</v>
      </c>
      <c r="G33" s="615" t="s">
        <v>535</v>
      </c>
      <c r="H33" s="615" t="s">
        <v>535</v>
      </c>
      <c r="I33" s="616" t="s">
        <v>535</v>
      </c>
      <c r="J33" s="617" t="s">
        <v>0</v>
      </c>
    </row>
    <row r="34" spans="1:10" ht="14.4" customHeight="1" x14ac:dyDescent="0.3">
      <c r="A34" s="613" t="s">
        <v>547</v>
      </c>
      <c r="B34" s="614" t="s">
        <v>342</v>
      </c>
      <c r="C34" s="615">
        <v>0</v>
      </c>
      <c r="D34" s="615">
        <v>0</v>
      </c>
      <c r="E34" s="615"/>
      <c r="F34" s="615" t="s">
        <v>535</v>
      </c>
      <c r="G34" s="615" t="s">
        <v>535</v>
      </c>
      <c r="H34" s="615" t="s">
        <v>535</v>
      </c>
      <c r="I34" s="616" t="s">
        <v>535</v>
      </c>
      <c r="J34" s="617" t="s">
        <v>1</v>
      </c>
    </row>
    <row r="35" spans="1:10" ht="14.4" customHeight="1" x14ac:dyDescent="0.3">
      <c r="A35" s="613" t="s">
        <v>547</v>
      </c>
      <c r="B35" s="614" t="s">
        <v>1423</v>
      </c>
      <c r="C35" s="615">
        <v>0</v>
      </c>
      <c r="D35" s="615">
        <v>0</v>
      </c>
      <c r="E35" s="615"/>
      <c r="F35" s="615" t="s">
        <v>535</v>
      </c>
      <c r="G35" s="615" t="s">
        <v>535</v>
      </c>
      <c r="H35" s="615" t="s">
        <v>535</v>
      </c>
      <c r="I35" s="616" t="s">
        <v>535</v>
      </c>
      <c r="J35" s="617" t="s">
        <v>1</v>
      </c>
    </row>
    <row r="36" spans="1:10" ht="14.4" customHeight="1" x14ac:dyDescent="0.3">
      <c r="A36" s="613" t="s">
        <v>547</v>
      </c>
      <c r="B36" s="614" t="s">
        <v>343</v>
      </c>
      <c r="C36" s="615">
        <v>8.4720000000000013</v>
      </c>
      <c r="D36" s="615">
        <v>8.6074999999999999</v>
      </c>
      <c r="E36" s="615"/>
      <c r="F36" s="615">
        <v>4.80105</v>
      </c>
      <c r="G36" s="615">
        <v>5.5</v>
      </c>
      <c r="H36" s="615">
        <v>-0.69894999999999996</v>
      </c>
      <c r="I36" s="616">
        <v>0.87291818181818182</v>
      </c>
      <c r="J36" s="617" t="s">
        <v>1</v>
      </c>
    </row>
    <row r="37" spans="1:10" ht="14.4" customHeight="1" x14ac:dyDescent="0.3">
      <c r="A37" s="613" t="s">
        <v>547</v>
      </c>
      <c r="B37" s="614" t="s">
        <v>345</v>
      </c>
      <c r="C37" s="615">
        <v>10.16046</v>
      </c>
      <c r="D37" s="615">
        <v>10.647639999999999</v>
      </c>
      <c r="E37" s="615"/>
      <c r="F37" s="615">
        <v>11.475860000000001</v>
      </c>
      <c r="G37" s="615">
        <v>11</v>
      </c>
      <c r="H37" s="615">
        <v>0.47586000000000084</v>
      </c>
      <c r="I37" s="616">
        <v>1.0432600000000001</v>
      </c>
      <c r="J37" s="617" t="s">
        <v>1</v>
      </c>
    </row>
    <row r="38" spans="1:10" ht="14.4" customHeight="1" x14ac:dyDescent="0.3">
      <c r="A38" s="613" t="s">
        <v>547</v>
      </c>
      <c r="B38" s="614" t="s">
        <v>346</v>
      </c>
      <c r="C38" s="615">
        <v>1.4151</v>
      </c>
      <c r="D38" s="615">
        <v>8.1000899999999998</v>
      </c>
      <c r="E38" s="615"/>
      <c r="F38" s="615">
        <v>3.3562099999999999</v>
      </c>
      <c r="G38" s="615">
        <v>29</v>
      </c>
      <c r="H38" s="615">
        <v>-25.643789999999999</v>
      </c>
      <c r="I38" s="616">
        <v>0.11573137931034483</v>
      </c>
      <c r="J38" s="617" t="s">
        <v>1</v>
      </c>
    </row>
    <row r="39" spans="1:10" ht="14.4" customHeight="1" x14ac:dyDescent="0.3">
      <c r="A39" s="613" t="s">
        <v>547</v>
      </c>
      <c r="B39" s="614" t="s">
        <v>348</v>
      </c>
      <c r="C39" s="615">
        <v>22.526399999999999</v>
      </c>
      <c r="D39" s="615">
        <v>13.798679999999999</v>
      </c>
      <c r="E39" s="615"/>
      <c r="F39" s="615">
        <v>14.99761</v>
      </c>
      <c r="G39" s="615">
        <v>16.25</v>
      </c>
      <c r="H39" s="615">
        <v>-1.2523900000000001</v>
      </c>
      <c r="I39" s="616">
        <v>0.9229298461538461</v>
      </c>
      <c r="J39" s="617" t="s">
        <v>1</v>
      </c>
    </row>
    <row r="40" spans="1:10" ht="14.4" customHeight="1" x14ac:dyDescent="0.3">
      <c r="A40" s="613" t="s">
        <v>547</v>
      </c>
      <c r="B40" s="614" t="s">
        <v>349</v>
      </c>
      <c r="C40" s="615">
        <v>0.23199999999999998</v>
      </c>
      <c r="D40" s="615">
        <v>0.31899999999999995</v>
      </c>
      <c r="E40" s="615"/>
      <c r="F40" s="615">
        <v>0.54299999999999993</v>
      </c>
      <c r="G40" s="615">
        <v>0.5</v>
      </c>
      <c r="H40" s="615">
        <v>4.2999999999999927E-2</v>
      </c>
      <c r="I40" s="616">
        <v>1.0859999999999999</v>
      </c>
      <c r="J40" s="617" t="s">
        <v>1</v>
      </c>
    </row>
    <row r="41" spans="1:10" ht="14.4" customHeight="1" x14ac:dyDescent="0.3">
      <c r="A41" s="613" t="s">
        <v>547</v>
      </c>
      <c r="B41" s="614" t="s">
        <v>350</v>
      </c>
      <c r="C41" s="615">
        <v>4.5400399999999994</v>
      </c>
      <c r="D41" s="615">
        <v>4.5221999999999998</v>
      </c>
      <c r="E41" s="615"/>
      <c r="F41" s="615">
        <v>5.5995800000000004</v>
      </c>
      <c r="G41" s="615">
        <v>6.25</v>
      </c>
      <c r="H41" s="615">
        <v>-0.65041999999999955</v>
      </c>
      <c r="I41" s="616">
        <v>0.89593280000000008</v>
      </c>
      <c r="J41" s="617" t="s">
        <v>1</v>
      </c>
    </row>
    <row r="42" spans="1:10" ht="14.4" customHeight="1" x14ac:dyDescent="0.3">
      <c r="A42" s="613" t="s">
        <v>547</v>
      </c>
      <c r="B42" s="614" t="s">
        <v>352</v>
      </c>
      <c r="C42" s="615">
        <v>111.59444999999999</v>
      </c>
      <c r="D42" s="615">
        <v>126.0727</v>
      </c>
      <c r="E42" s="615"/>
      <c r="F42" s="615">
        <v>134.46093000000002</v>
      </c>
      <c r="G42" s="615">
        <v>139.75</v>
      </c>
      <c r="H42" s="615">
        <v>-5.2890699999999811</v>
      </c>
      <c r="I42" s="616">
        <v>0.96215334525939189</v>
      </c>
      <c r="J42" s="617" t="s">
        <v>1</v>
      </c>
    </row>
    <row r="43" spans="1:10" ht="14.4" customHeight="1" x14ac:dyDescent="0.3">
      <c r="A43" s="613" t="s">
        <v>547</v>
      </c>
      <c r="B43" s="614" t="s">
        <v>549</v>
      </c>
      <c r="C43" s="615">
        <v>158.94045</v>
      </c>
      <c r="D43" s="615">
        <v>172.06781000000001</v>
      </c>
      <c r="E43" s="615"/>
      <c r="F43" s="615">
        <v>175.23424000000003</v>
      </c>
      <c r="G43" s="615">
        <v>208.25</v>
      </c>
      <c r="H43" s="615">
        <v>-33.015759999999972</v>
      </c>
      <c r="I43" s="616">
        <v>0.84146093637454999</v>
      </c>
      <c r="J43" s="617" t="s">
        <v>542</v>
      </c>
    </row>
    <row r="44" spans="1:10" ht="14.4" customHeight="1" x14ac:dyDescent="0.3">
      <c r="A44" s="613" t="s">
        <v>535</v>
      </c>
      <c r="B44" s="614" t="s">
        <v>535</v>
      </c>
      <c r="C44" s="615" t="s">
        <v>535</v>
      </c>
      <c r="D44" s="615" t="s">
        <v>535</v>
      </c>
      <c r="E44" s="615"/>
      <c r="F44" s="615" t="s">
        <v>535</v>
      </c>
      <c r="G44" s="615" t="s">
        <v>535</v>
      </c>
      <c r="H44" s="615" t="s">
        <v>535</v>
      </c>
      <c r="I44" s="616" t="s">
        <v>535</v>
      </c>
      <c r="J44" s="617" t="s">
        <v>543</v>
      </c>
    </row>
    <row r="45" spans="1:10" ht="14.4" customHeight="1" x14ac:dyDescent="0.3">
      <c r="A45" s="613" t="s">
        <v>550</v>
      </c>
      <c r="B45" s="614" t="s">
        <v>551</v>
      </c>
      <c r="C45" s="615" t="s">
        <v>535</v>
      </c>
      <c r="D45" s="615" t="s">
        <v>535</v>
      </c>
      <c r="E45" s="615"/>
      <c r="F45" s="615" t="s">
        <v>535</v>
      </c>
      <c r="G45" s="615" t="s">
        <v>535</v>
      </c>
      <c r="H45" s="615" t="s">
        <v>535</v>
      </c>
      <c r="I45" s="616" t="s">
        <v>535</v>
      </c>
      <c r="J45" s="617" t="s">
        <v>0</v>
      </c>
    </row>
    <row r="46" spans="1:10" ht="14.4" customHeight="1" x14ac:dyDescent="0.3">
      <c r="A46" s="613" t="s">
        <v>550</v>
      </c>
      <c r="B46" s="614" t="s">
        <v>342</v>
      </c>
      <c r="C46" s="615">
        <v>0</v>
      </c>
      <c r="D46" s="615" t="s">
        <v>535</v>
      </c>
      <c r="E46" s="615"/>
      <c r="F46" s="615" t="s">
        <v>535</v>
      </c>
      <c r="G46" s="615" t="s">
        <v>535</v>
      </c>
      <c r="H46" s="615" t="s">
        <v>535</v>
      </c>
      <c r="I46" s="616" t="s">
        <v>535</v>
      </c>
      <c r="J46" s="617" t="s">
        <v>1</v>
      </c>
    </row>
    <row r="47" spans="1:10" ht="14.4" customHeight="1" x14ac:dyDescent="0.3">
      <c r="A47" s="613" t="s">
        <v>550</v>
      </c>
      <c r="B47" s="614" t="s">
        <v>1423</v>
      </c>
      <c r="C47" s="615">
        <v>0</v>
      </c>
      <c r="D47" s="615">
        <v>0</v>
      </c>
      <c r="E47" s="615"/>
      <c r="F47" s="615" t="s">
        <v>535</v>
      </c>
      <c r="G47" s="615" t="s">
        <v>535</v>
      </c>
      <c r="H47" s="615" t="s">
        <v>535</v>
      </c>
      <c r="I47" s="616" t="s">
        <v>535</v>
      </c>
      <c r="J47" s="617" t="s">
        <v>1</v>
      </c>
    </row>
    <row r="48" spans="1:10" ht="14.4" customHeight="1" x14ac:dyDescent="0.3">
      <c r="A48" s="613" t="s">
        <v>550</v>
      </c>
      <c r="B48" s="614" t="s">
        <v>345</v>
      </c>
      <c r="C48" s="615">
        <v>25.395959999999999</v>
      </c>
      <c r="D48" s="615">
        <v>25.321559999999998</v>
      </c>
      <c r="E48" s="615"/>
      <c r="F48" s="615">
        <v>22.675049999999999</v>
      </c>
      <c r="G48" s="615">
        <v>32.25</v>
      </c>
      <c r="H48" s="615">
        <v>-9.5749500000000012</v>
      </c>
      <c r="I48" s="616">
        <v>0.70310232558139529</v>
      </c>
      <c r="J48" s="617" t="s">
        <v>1</v>
      </c>
    </row>
    <row r="49" spans="1:10" ht="14.4" customHeight="1" x14ac:dyDescent="0.3">
      <c r="A49" s="613" t="s">
        <v>550</v>
      </c>
      <c r="B49" s="614" t="s">
        <v>346</v>
      </c>
      <c r="C49" s="615">
        <v>2.88151</v>
      </c>
      <c r="D49" s="615">
        <v>13.153700000000001</v>
      </c>
      <c r="E49" s="615"/>
      <c r="F49" s="615">
        <v>2.1401000000000003</v>
      </c>
      <c r="G49" s="615">
        <v>26</v>
      </c>
      <c r="H49" s="615">
        <v>-23.8599</v>
      </c>
      <c r="I49" s="616">
        <v>8.2311538461538478E-2</v>
      </c>
      <c r="J49" s="617" t="s">
        <v>1</v>
      </c>
    </row>
    <row r="50" spans="1:10" ht="14.4" customHeight="1" x14ac:dyDescent="0.3">
      <c r="A50" s="613" t="s">
        <v>550</v>
      </c>
      <c r="B50" s="614" t="s">
        <v>348</v>
      </c>
      <c r="C50" s="615">
        <v>16.427389999999999</v>
      </c>
      <c r="D50" s="615">
        <v>14.925770000000002</v>
      </c>
      <c r="E50" s="615"/>
      <c r="F50" s="615">
        <v>10.318059999999999</v>
      </c>
      <c r="G50" s="615">
        <v>39.75</v>
      </c>
      <c r="H50" s="615">
        <v>-29.431940000000001</v>
      </c>
      <c r="I50" s="616">
        <v>0.25957383647798737</v>
      </c>
      <c r="J50" s="617" t="s">
        <v>1</v>
      </c>
    </row>
    <row r="51" spans="1:10" ht="14.4" customHeight="1" x14ac:dyDescent="0.3">
      <c r="A51" s="613" t="s">
        <v>550</v>
      </c>
      <c r="B51" s="614" t="s">
        <v>349</v>
      </c>
      <c r="C51" s="615">
        <v>0.55399999999999994</v>
      </c>
      <c r="D51" s="615">
        <v>0.46199999999999997</v>
      </c>
      <c r="E51" s="615"/>
      <c r="F51" s="615">
        <v>0.76100000000000001</v>
      </c>
      <c r="G51" s="615">
        <v>0.5</v>
      </c>
      <c r="H51" s="615">
        <v>0.26100000000000001</v>
      </c>
      <c r="I51" s="616">
        <v>1.522</v>
      </c>
      <c r="J51" s="617" t="s">
        <v>1</v>
      </c>
    </row>
    <row r="52" spans="1:10" ht="14.4" customHeight="1" x14ac:dyDescent="0.3">
      <c r="A52" s="613" t="s">
        <v>550</v>
      </c>
      <c r="B52" s="614" t="s">
        <v>350</v>
      </c>
      <c r="C52" s="615">
        <v>7.819</v>
      </c>
      <c r="D52" s="615">
        <v>12.1693</v>
      </c>
      <c r="E52" s="615"/>
      <c r="F52" s="615">
        <v>7.3365500000000008</v>
      </c>
      <c r="G52" s="615">
        <v>13</v>
      </c>
      <c r="H52" s="615">
        <v>-5.6634499999999992</v>
      </c>
      <c r="I52" s="616">
        <v>0.56435000000000002</v>
      </c>
      <c r="J52" s="617" t="s">
        <v>1</v>
      </c>
    </row>
    <row r="53" spans="1:10" ht="14.4" customHeight="1" x14ac:dyDescent="0.3">
      <c r="A53" s="613" t="s">
        <v>550</v>
      </c>
      <c r="B53" s="614" t="s">
        <v>352</v>
      </c>
      <c r="C53" s="615">
        <v>82.338800000000006</v>
      </c>
      <c r="D53" s="615">
        <v>24.04571</v>
      </c>
      <c r="E53" s="615"/>
      <c r="F53" s="615">
        <v>62.186850000000007</v>
      </c>
      <c r="G53" s="615">
        <v>50.25</v>
      </c>
      <c r="H53" s="615">
        <v>11.936850000000007</v>
      </c>
      <c r="I53" s="616">
        <v>1.2375492537313435</v>
      </c>
      <c r="J53" s="617" t="s">
        <v>1</v>
      </c>
    </row>
    <row r="54" spans="1:10" ht="14.4" customHeight="1" x14ac:dyDescent="0.3">
      <c r="A54" s="613" t="s">
        <v>550</v>
      </c>
      <c r="B54" s="614" t="s">
        <v>552</v>
      </c>
      <c r="C54" s="615">
        <v>135.41666000000001</v>
      </c>
      <c r="D54" s="615">
        <v>90.078040000000001</v>
      </c>
      <c r="E54" s="615"/>
      <c r="F54" s="615">
        <v>105.41761000000001</v>
      </c>
      <c r="G54" s="615">
        <v>161.75</v>
      </c>
      <c r="H54" s="615">
        <v>-56.33238999999999</v>
      </c>
      <c r="I54" s="616">
        <v>0.65173174652241117</v>
      </c>
      <c r="J54" s="617" t="s">
        <v>542</v>
      </c>
    </row>
    <row r="55" spans="1:10" ht="14.4" customHeight="1" x14ac:dyDescent="0.3">
      <c r="A55" s="613" t="s">
        <v>535</v>
      </c>
      <c r="B55" s="614" t="s">
        <v>535</v>
      </c>
      <c r="C55" s="615" t="s">
        <v>535</v>
      </c>
      <c r="D55" s="615" t="s">
        <v>535</v>
      </c>
      <c r="E55" s="615"/>
      <c r="F55" s="615" t="s">
        <v>535</v>
      </c>
      <c r="G55" s="615" t="s">
        <v>535</v>
      </c>
      <c r="H55" s="615" t="s">
        <v>535</v>
      </c>
      <c r="I55" s="616" t="s">
        <v>535</v>
      </c>
      <c r="J55" s="617" t="s">
        <v>543</v>
      </c>
    </row>
    <row r="56" spans="1:10" ht="14.4" customHeight="1" x14ac:dyDescent="0.3">
      <c r="A56" s="613" t="s">
        <v>553</v>
      </c>
      <c r="B56" s="614" t="s">
        <v>554</v>
      </c>
      <c r="C56" s="615" t="s">
        <v>535</v>
      </c>
      <c r="D56" s="615" t="s">
        <v>535</v>
      </c>
      <c r="E56" s="615"/>
      <c r="F56" s="615" t="s">
        <v>535</v>
      </c>
      <c r="G56" s="615" t="s">
        <v>535</v>
      </c>
      <c r="H56" s="615" t="s">
        <v>535</v>
      </c>
      <c r="I56" s="616" t="s">
        <v>535</v>
      </c>
      <c r="J56" s="617" t="s">
        <v>0</v>
      </c>
    </row>
    <row r="57" spans="1:10" ht="14.4" customHeight="1" x14ac:dyDescent="0.3">
      <c r="A57" s="613" t="s">
        <v>553</v>
      </c>
      <c r="B57" s="614" t="s">
        <v>342</v>
      </c>
      <c r="C57" s="615">
        <v>4.1732899999999997</v>
      </c>
      <c r="D57" s="615">
        <v>1.8121600000000002</v>
      </c>
      <c r="E57" s="615"/>
      <c r="F57" s="615">
        <v>0</v>
      </c>
      <c r="G57" s="615">
        <v>3.5</v>
      </c>
      <c r="H57" s="615">
        <v>-3.5</v>
      </c>
      <c r="I57" s="616">
        <v>0</v>
      </c>
      <c r="J57" s="617" t="s">
        <v>1</v>
      </c>
    </row>
    <row r="58" spans="1:10" ht="14.4" customHeight="1" x14ac:dyDescent="0.3">
      <c r="A58" s="613" t="s">
        <v>553</v>
      </c>
      <c r="B58" s="614" t="s">
        <v>1423</v>
      </c>
      <c r="C58" s="615">
        <v>0</v>
      </c>
      <c r="D58" s="615">
        <v>0</v>
      </c>
      <c r="E58" s="615"/>
      <c r="F58" s="615" t="s">
        <v>535</v>
      </c>
      <c r="G58" s="615" t="s">
        <v>535</v>
      </c>
      <c r="H58" s="615" t="s">
        <v>535</v>
      </c>
      <c r="I58" s="616" t="s">
        <v>535</v>
      </c>
      <c r="J58" s="617" t="s">
        <v>1</v>
      </c>
    </row>
    <row r="59" spans="1:10" ht="14.4" customHeight="1" x14ac:dyDescent="0.3">
      <c r="A59" s="613" t="s">
        <v>553</v>
      </c>
      <c r="B59" s="614" t="s">
        <v>344</v>
      </c>
      <c r="C59" s="615">
        <v>1.3679999999999999E-2</v>
      </c>
      <c r="D59" s="615">
        <v>2.0979999999999999E-2</v>
      </c>
      <c r="E59" s="615"/>
      <c r="F59" s="615">
        <v>1.404E-2</v>
      </c>
      <c r="G59" s="615">
        <v>0</v>
      </c>
      <c r="H59" s="615">
        <v>1.404E-2</v>
      </c>
      <c r="I59" s="616" t="s">
        <v>535</v>
      </c>
      <c r="J59" s="617" t="s">
        <v>1</v>
      </c>
    </row>
    <row r="60" spans="1:10" ht="14.4" customHeight="1" x14ac:dyDescent="0.3">
      <c r="A60" s="613" t="s">
        <v>553</v>
      </c>
      <c r="B60" s="614" t="s">
        <v>345</v>
      </c>
      <c r="C60" s="615">
        <v>4.6704099999999995</v>
      </c>
      <c r="D60" s="615">
        <v>13.729979999999999</v>
      </c>
      <c r="E60" s="615"/>
      <c r="F60" s="615">
        <v>11.8568</v>
      </c>
      <c r="G60" s="615">
        <v>12.5</v>
      </c>
      <c r="H60" s="615">
        <v>-0.64320000000000022</v>
      </c>
      <c r="I60" s="616">
        <v>0.94854399999999994</v>
      </c>
      <c r="J60" s="617" t="s">
        <v>1</v>
      </c>
    </row>
    <row r="61" spans="1:10" ht="14.4" customHeight="1" x14ac:dyDescent="0.3">
      <c r="A61" s="613" t="s">
        <v>553</v>
      </c>
      <c r="B61" s="614" t="s">
        <v>346</v>
      </c>
      <c r="C61" s="615">
        <v>600.28897000000006</v>
      </c>
      <c r="D61" s="615">
        <v>40.345599999999997</v>
      </c>
      <c r="E61" s="615"/>
      <c r="F61" s="615">
        <v>38.381370000000004</v>
      </c>
      <c r="G61" s="615">
        <v>38.25</v>
      </c>
      <c r="H61" s="615">
        <v>0.13137000000000398</v>
      </c>
      <c r="I61" s="616">
        <v>1.0034345098039217</v>
      </c>
      <c r="J61" s="617" t="s">
        <v>1</v>
      </c>
    </row>
    <row r="62" spans="1:10" ht="14.4" customHeight="1" x14ac:dyDescent="0.3">
      <c r="A62" s="613" t="s">
        <v>553</v>
      </c>
      <c r="B62" s="614" t="s">
        <v>347</v>
      </c>
      <c r="C62" s="615">
        <v>0</v>
      </c>
      <c r="D62" s="615">
        <v>0</v>
      </c>
      <c r="E62" s="615"/>
      <c r="F62" s="615" t="s">
        <v>535</v>
      </c>
      <c r="G62" s="615" t="s">
        <v>535</v>
      </c>
      <c r="H62" s="615" t="s">
        <v>535</v>
      </c>
      <c r="I62" s="616" t="s">
        <v>535</v>
      </c>
      <c r="J62" s="617" t="s">
        <v>1</v>
      </c>
    </row>
    <row r="63" spans="1:10" ht="14.4" customHeight="1" x14ac:dyDescent="0.3">
      <c r="A63" s="613" t="s">
        <v>553</v>
      </c>
      <c r="B63" s="614" t="s">
        <v>348</v>
      </c>
      <c r="C63" s="615">
        <v>15.13871</v>
      </c>
      <c r="D63" s="615">
        <v>3.3140399999999999</v>
      </c>
      <c r="E63" s="615"/>
      <c r="F63" s="615">
        <v>6.3796199999999992</v>
      </c>
      <c r="G63" s="615">
        <v>19</v>
      </c>
      <c r="H63" s="615">
        <v>-12.620380000000001</v>
      </c>
      <c r="I63" s="616">
        <v>0.33576947368421051</v>
      </c>
      <c r="J63" s="617" t="s">
        <v>1</v>
      </c>
    </row>
    <row r="64" spans="1:10" ht="14.4" customHeight="1" x14ac:dyDescent="0.3">
      <c r="A64" s="613" t="s">
        <v>553</v>
      </c>
      <c r="B64" s="614" t="s">
        <v>349</v>
      </c>
      <c r="C64" s="615">
        <v>0.32400000000000001</v>
      </c>
      <c r="D64" s="615">
        <v>0.75900000000000001</v>
      </c>
      <c r="E64" s="615"/>
      <c r="F64" s="615">
        <v>1.1945199999999998</v>
      </c>
      <c r="G64" s="615">
        <v>0.5</v>
      </c>
      <c r="H64" s="615">
        <v>0.6945199999999998</v>
      </c>
      <c r="I64" s="616">
        <v>2.3890399999999996</v>
      </c>
      <c r="J64" s="617" t="s">
        <v>1</v>
      </c>
    </row>
    <row r="65" spans="1:10" ht="14.4" customHeight="1" x14ac:dyDescent="0.3">
      <c r="A65" s="613" t="s">
        <v>553</v>
      </c>
      <c r="B65" s="614" t="s">
        <v>350</v>
      </c>
      <c r="C65" s="615">
        <v>5.0706000000000007</v>
      </c>
      <c r="D65" s="615">
        <v>7.6150000000000002</v>
      </c>
      <c r="E65" s="615"/>
      <c r="F65" s="615">
        <v>8.6280000000000001</v>
      </c>
      <c r="G65" s="615">
        <v>8.25</v>
      </c>
      <c r="H65" s="615">
        <v>0.37800000000000011</v>
      </c>
      <c r="I65" s="616">
        <v>1.0458181818181818</v>
      </c>
      <c r="J65" s="617" t="s">
        <v>1</v>
      </c>
    </row>
    <row r="66" spans="1:10" ht="14.4" customHeight="1" x14ac:dyDescent="0.3">
      <c r="A66" s="613" t="s">
        <v>553</v>
      </c>
      <c r="B66" s="614" t="s">
        <v>352</v>
      </c>
      <c r="C66" s="615">
        <v>54.175539999999998</v>
      </c>
      <c r="D66" s="615">
        <v>12.63147</v>
      </c>
      <c r="E66" s="615"/>
      <c r="F66" s="615">
        <v>41.457419999999999</v>
      </c>
      <c r="G66" s="615">
        <v>46.25</v>
      </c>
      <c r="H66" s="615">
        <v>-4.792580000000001</v>
      </c>
      <c r="I66" s="616">
        <v>0.89637664864864863</v>
      </c>
      <c r="J66" s="617" t="s">
        <v>1</v>
      </c>
    </row>
    <row r="67" spans="1:10" ht="14.4" customHeight="1" x14ac:dyDescent="0.3">
      <c r="A67" s="613" t="s">
        <v>553</v>
      </c>
      <c r="B67" s="614" t="s">
        <v>555</v>
      </c>
      <c r="C67" s="615">
        <v>683.85519999999997</v>
      </c>
      <c r="D67" s="615">
        <v>80.228229999999996</v>
      </c>
      <c r="E67" s="615"/>
      <c r="F67" s="615">
        <v>107.91177</v>
      </c>
      <c r="G67" s="615">
        <v>128.25</v>
      </c>
      <c r="H67" s="615">
        <v>-20.338229999999996</v>
      </c>
      <c r="I67" s="616">
        <v>0.84141730994152053</v>
      </c>
      <c r="J67" s="617" t="s">
        <v>542</v>
      </c>
    </row>
    <row r="68" spans="1:10" ht="14.4" customHeight="1" x14ac:dyDescent="0.3">
      <c r="A68" s="613" t="s">
        <v>535</v>
      </c>
      <c r="B68" s="614" t="s">
        <v>535</v>
      </c>
      <c r="C68" s="615" t="s">
        <v>535</v>
      </c>
      <c r="D68" s="615" t="s">
        <v>535</v>
      </c>
      <c r="E68" s="615"/>
      <c r="F68" s="615" t="s">
        <v>535</v>
      </c>
      <c r="G68" s="615" t="s">
        <v>535</v>
      </c>
      <c r="H68" s="615" t="s">
        <v>535</v>
      </c>
      <c r="I68" s="616" t="s">
        <v>535</v>
      </c>
      <c r="J68" s="617" t="s">
        <v>543</v>
      </c>
    </row>
    <row r="69" spans="1:10" ht="14.4" customHeight="1" x14ac:dyDescent="0.3">
      <c r="A69" s="613" t="s">
        <v>533</v>
      </c>
      <c r="B69" s="614" t="s">
        <v>537</v>
      </c>
      <c r="C69" s="615">
        <v>994.19837999999993</v>
      </c>
      <c r="D69" s="615">
        <v>369.93509</v>
      </c>
      <c r="E69" s="615"/>
      <c r="F69" s="615">
        <v>435.17142000000007</v>
      </c>
      <c r="G69" s="615">
        <v>553</v>
      </c>
      <c r="H69" s="615">
        <v>-117.82857999999993</v>
      </c>
      <c r="I69" s="616">
        <v>0.78692842676311048</v>
      </c>
      <c r="J69" s="617" t="s">
        <v>538</v>
      </c>
    </row>
  </sheetData>
  <mergeCells count="3">
    <mergeCell ref="A1:I1"/>
    <mergeCell ref="F3:I3"/>
    <mergeCell ref="C4:D4"/>
  </mergeCells>
  <conditionalFormatting sqref="F19 F70:F65537">
    <cfRule type="cellIs" dxfId="36" priority="18" stopIfTrue="1" operator="greaterThan">
      <formula>1</formula>
    </cfRule>
  </conditionalFormatting>
  <conditionalFormatting sqref="H5:H18">
    <cfRule type="expression" dxfId="35" priority="14">
      <formula>$H5&gt;0</formula>
    </cfRule>
  </conditionalFormatting>
  <conditionalFormatting sqref="I5:I18">
    <cfRule type="expression" dxfId="34" priority="15">
      <formula>$I5&gt;1</formula>
    </cfRule>
  </conditionalFormatting>
  <conditionalFormatting sqref="B5:B18">
    <cfRule type="expression" dxfId="33" priority="11">
      <formula>OR($J5="NS",$J5="SumaNS",$J5="Účet")</formula>
    </cfRule>
  </conditionalFormatting>
  <conditionalFormatting sqref="F5:I18 B5:D18">
    <cfRule type="expression" dxfId="32" priority="17">
      <formula>AND($J5&lt;&gt;"",$J5&lt;&gt;"mezeraKL")</formula>
    </cfRule>
  </conditionalFormatting>
  <conditionalFormatting sqref="B5:D18 F5:I18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0" priority="13">
      <formula>OR($J5="SumaNS",$J5="NS")</formula>
    </cfRule>
  </conditionalFormatting>
  <conditionalFormatting sqref="A5:A18">
    <cfRule type="expression" dxfId="29" priority="9">
      <formula>AND($J5&lt;&gt;"mezeraKL",$J5&lt;&gt;"")</formula>
    </cfRule>
  </conditionalFormatting>
  <conditionalFormatting sqref="A5:A18">
    <cfRule type="expression" dxfId="28" priority="10">
      <formula>AND($J5&lt;&gt;"",$J5&lt;&gt;"mezeraKL")</formula>
    </cfRule>
  </conditionalFormatting>
  <conditionalFormatting sqref="H20:H69">
    <cfRule type="expression" dxfId="27" priority="5">
      <formula>$H20&gt;0</formula>
    </cfRule>
  </conditionalFormatting>
  <conditionalFormatting sqref="A20:A69">
    <cfRule type="expression" dxfId="26" priority="2">
      <formula>AND($J20&lt;&gt;"mezeraKL",$J20&lt;&gt;"")</formula>
    </cfRule>
  </conditionalFormatting>
  <conditionalFormatting sqref="I20:I69">
    <cfRule type="expression" dxfId="25" priority="6">
      <formula>$I20&gt;1</formula>
    </cfRule>
  </conditionalFormatting>
  <conditionalFormatting sqref="B20:B69">
    <cfRule type="expression" dxfId="24" priority="1">
      <formula>OR($J20="NS",$J20="SumaNS",$J20="Účet")</formula>
    </cfRule>
  </conditionalFormatting>
  <conditionalFormatting sqref="A20:D69 F20:I69">
    <cfRule type="expression" dxfId="23" priority="8">
      <formula>AND($J20&lt;&gt;"",$J20&lt;&gt;"mezeraKL")</formula>
    </cfRule>
  </conditionalFormatting>
  <conditionalFormatting sqref="B20:D69 F20:I69">
    <cfRule type="expression" dxfId="22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9 F20:I69">
    <cfRule type="expression" dxfId="21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1738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6.4108815728067006</v>
      </c>
      <c r="J3" s="210">
        <f>SUBTOTAL(9,J5:J1048576)</f>
        <v>67880.077000000005</v>
      </c>
      <c r="K3" s="211">
        <f>SUBTOTAL(9,K5:K1048576)</f>
        <v>435171.13479999994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3" t="s">
        <v>533</v>
      </c>
      <c r="B5" s="624" t="s">
        <v>1026</v>
      </c>
      <c r="C5" s="625" t="s">
        <v>544</v>
      </c>
      <c r="D5" s="626" t="s">
        <v>1027</v>
      </c>
      <c r="E5" s="625" t="s">
        <v>1720</v>
      </c>
      <c r="F5" s="626" t="s">
        <v>1721</v>
      </c>
      <c r="G5" s="625" t="s">
        <v>1424</v>
      </c>
      <c r="H5" s="625" t="s">
        <v>1425</v>
      </c>
      <c r="I5" s="627">
        <v>156.11000000000001</v>
      </c>
      <c r="J5" s="627">
        <v>1</v>
      </c>
      <c r="K5" s="628">
        <v>156.11000000000001</v>
      </c>
    </row>
    <row r="6" spans="1:11" ht="14.4" customHeight="1" x14ac:dyDescent="0.3">
      <c r="A6" s="694" t="s">
        <v>533</v>
      </c>
      <c r="B6" s="695" t="s">
        <v>1026</v>
      </c>
      <c r="C6" s="698" t="s">
        <v>544</v>
      </c>
      <c r="D6" s="719" t="s">
        <v>1027</v>
      </c>
      <c r="E6" s="698" t="s">
        <v>1720</v>
      </c>
      <c r="F6" s="719" t="s">
        <v>1721</v>
      </c>
      <c r="G6" s="698" t="s">
        <v>1426</v>
      </c>
      <c r="H6" s="698" t="s">
        <v>1427</v>
      </c>
      <c r="I6" s="710">
        <v>166.85</v>
      </c>
      <c r="J6" s="710">
        <v>1</v>
      </c>
      <c r="K6" s="711">
        <v>166.85</v>
      </c>
    </row>
    <row r="7" spans="1:11" ht="14.4" customHeight="1" x14ac:dyDescent="0.3">
      <c r="A7" s="694" t="s">
        <v>533</v>
      </c>
      <c r="B7" s="695" t="s">
        <v>1026</v>
      </c>
      <c r="C7" s="698" t="s">
        <v>544</v>
      </c>
      <c r="D7" s="719" t="s">
        <v>1027</v>
      </c>
      <c r="E7" s="698" t="s">
        <v>1720</v>
      </c>
      <c r="F7" s="719" t="s">
        <v>1721</v>
      </c>
      <c r="G7" s="698" t="s">
        <v>1428</v>
      </c>
      <c r="H7" s="698" t="s">
        <v>1429</v>
      </c>
      <c r="I7" s="710">
        <v>2.13</v>
      </c>
      <c r="J7" s="710">
        <v>1200</v>
      </c>
      <c r="K7" s="711">
        <v>2553</v>
      </c>
    </row>
    <row r="8" spans="1:11" ht="14.4" customHeight="1" x14ac:dyDescent="0.3">
      <c r="A8" s="694" t="s">
        <v>533</v>
      </c>
      <c r="B8" s="695" t="s">
        <v>1026</v>
      </c>
      <c r="C8" s="698" t="s">
        <v>544</v>
      </c>
      <c r="D8" s="719" t="s">
        <v>1027</v>
      </c>
      <c r="E8" s="698" t="s">
        <v>1720</v>
      </c>
      <c r="F8" s="719" t="s">
        <v>1721</v>
      </c>
      <c r="G8" s="698" t="s">
        <v>1430</v>
      </c>
      <c r="H8" s="698" t="s">
        <v>1431</v>
      </c>
      <c r="I8" s="710">
        <v>0.56999999999999995</v>
      </c>
      <c r="J8" s="710">
        <v>2500</v>
      </c>
      <c r="K8" s="711">
        <v>1425</v>
      </c>
    </row>
    <row r="9" spans="1:11" ht="14.4" customHeight="1" x14ac:dyDescent="0.3">
      <c r="A9" s="694" t="s">
        <v>533</v>
      </c>
      <c r="B9" s="695" t="s">
        <v>1026</v>
      </c>
      <c r="C9" s="698" t="s">
        <v>544</v>
      </c>
      <c r="D9" s="719" t="s">
        <v>1027</v>
      </c>
      <c r="E9" s="698" t="s">
        <v>1720</v>
      </c>
      <c r="F9" s="719" t="s">
        <v>1721</v>
      </c>
      <c r="G9" s="698" t="s">
        <v>1432</v>
      </c>
      <c r="H9" s="698" t="s">
        <v>1433</v>
      </c>
      <c r="I9" s="710">
        <v>13.16</v>
      </c>
      <c r="J9" s="710">
        <v>24</v>
      </c>
      <c r="K9" s="711">
        <v>315.79000000000002</v>
      </c>
    </row>
    <row r="10" spans="1:11" ht="14.4" customHeight="1" x14ac:dyDescent="0.3">
      <c r="A10" s="694" t="s">
        <v>533</v>
      </c>
      <c r="B10" s="695" t="s">
        <v>1026</v>
      </c>
      <c r="C10" s="698" t="s">
        <v>544</v>
      </c>
      <c r="D10" s="719" t="s">
        <v>1027</v>
      </c>
      <c r="E10" s="698" t="s">
        <v>1720</v>
      </c>
      <c r="F10" s="719" t="s">
        <v>1721</v>
      </c>
      <c r="G10" s="698" t="s">
        <v>1434</v>
      </c>
      <c r="H10" s="698" t="s">
        <v>1435</v>
      </c>
      <c r="I10" s="710">
        <v>26.37</v>
      </c>
      <c r="J10" s="710">
        <v>24</v>
      </c>
      <c r="K10" s="711">
        <v>632.87</v>
      </c>
    </row>
    <row r="11" spans="1:11" ht="14.4" customHeight="1" x14ac:dyDescent="0.3">
      <c r="A11" s="694" t="s">
        <v>533</v>
      </c>
      <c r="B11" s="695" t="s">
        <v>1026</v>
      </c>
      <c r="C11" s="698" t="s">
        <v>544</v>
      </c>
      <c r="D11" s="719" t="s">
        <v>1027</v>
      </c>
      <c r="E11" s="698" t="s">
        <v>1720</v>
      </c>
      <c r="F11" s="719" t="s">
        <v>1721</v>
      </c>
      <c r="G11" s="698" t="s">
        <v>1436</v>
      </c>
      <c r="H11" s="698" t="s">
        <v>1437</v>
      </c>
      <c r="I11" s="710">
        <v>2.88</v>
      </c>
      <c r="J11" s="710">
        <v>100</v>
      </c>
      <c r="K11" s="711">
        <v>287.5</v>
      </c>
    </row>
    <row r="12" spans="1:11" ht="14.4" customHeight="1" x14ac:dyDescent="0.3">
      <c r="A12" s="694" t="s">
        <v>533</v>
      </c>
      <c r="B12" s="695" t="s">
        <v>1026</v>
      </c>
      <c r="C12" s="698" t="s">
        <v>544</v>
      </c>
      <c r="D12" s="719" t="s">
        <v>1027</v>
      </c>
      <c r="E12" s="698" t="s">
        <v>1720</v>
      </c>
      <c r="F12" s="719" t="s">
        <v>1721</v>
      </c>
      <c r="G12" s="698" t="s">
        <v>1438</v>
      </c>
      <c r="H12" s="698" t="s">
        <v>1439</v>
      </c>
      <c r="I12" s="710">
        <v>5.27</v>
      </c>
      <c r="J12" s="710">
        <v>20</v>
      </c>
      <c r="K12" s="711">
        <v>105.4</v>
      </c>
    </row>
    <row r="13" spans="1:11" ht="14.4" customHeight="1" x14ac:dyDescent="0.3">
      <c r="A13" s="694" t="s">
        <v>533</v>
      </c>
      <c r="B13" s="695" t="s">
        <v>1026</v>
      </c>
      <c r="C13" s="698" t="s">
        <v>544</v>
      </c>
      <c r="D13" s="719" t="s">
        <v>1027</v>
      </c>
      <c r="E13" s="698" t="s">
        <v>1720</v>
      </c>
      <c r="F13" s="719" t="s">
        <v>1721</v>
      </c>
      <c r="G13" s="698" t="s">
        <v>1440</v>
      </c>
      <c r="H13" s="698" t="s">
        <v>1441</v>
      </c>
      <c r="I13" s="710">
        <v>111.59</v>
      </c>
      <c r="J13" s="710">
        <v>30</v>
      </c>
      <c r="K13" s="711">
        <v>3347.71</v>
      </c>
    </row>
    <row r="14" spans="1:11" ht="14.4" customHeight="1" x14ac:dyDescent="0.3">
      <c r="A14" s="694" t="s">
        <v>533</v>
      </c>
      <c r="B14" s="695" t="s">
        <v>1026</v>
      </c>
      <c r="C14" s="698" t="s">
        <v>544</v>
      </c>
      <c r="D14" s="719" t="s">
        <v>1027</v>
      </c>
      <c r="E14" s="698" t="s">
        <v>1722</v>
      </c>
      <c r="F14" s="719" t="s">
        <v>1723</v>
      </c>
      <c r="G14" s="698" t="s">
        <v>1442</v>
      </c>
      <c r="H14" s="698" t="s">
        <v>1443</v>
      </c>
      <c r="I14" s="710">
        <v>0.93</v>
      </c>
      <c r="J14" s="710">
        <v>500</v>
      </c>
      <c r="K14" s="711">
        <v>465</v>
      </c>
    </row>
    <row r="15" spans="1:11" ht="14.4" customHeight="1" x14ac:dyDescent="0.3">
      <c r="A15" s="694" t="s">
        <v>533</v>
      </c>
      <c r="B15" s="695" t="s">
        <v>1026</v>
      </c>
      <c r="C15" s="698" t="s">
        <v>544</v>
      </c>
      <c r="D15" s="719" t="s">
        <v>1027</v>
      </c>
      <c r="E15" s="698" t="s">
        <v>1722</v>
      </c>
      <c r="F15" s="719" t="s">
        <v>1723</v>
      </c>
      <c r="G15" s="698" t="s">
        <v>1444</v>
      </c>
      <c r="H15" s="698" t="s">
        <v>1445</v>
      </c>
      <c r="I15" s="710">
        <v>0.42</v>
      </c>
      <c r="J15" s="710">
        <v>300</v>
      </c>
      <c r="K15" s="711">
        <v>126</v>
      </c>
    </row>
    <row r="16" spans="1:11" ht="14.4" customHeight="1" x14ac:dyDescent="0.3">
      <c r="A16" s="694" t="s">
        <v>533</v>
      </c>
      <c r="B16" s="695" t="s">
        <v>1026</v>
      </c>
      <c r="C16" s="698" t="s">
        <v>544</v>
      </c>
      <c r="D16" s="719" t="s">
        <v>1027</v>
      </c>
      <c r="E16" s="698" t="s">
        <v>1722</v>
      </c>
      <c r="F16" s="719" t="s">
        <v>1723</v>
      </c>
      <c r="G16" s="698" t="s">
        <v>1446</v>
      </c>
      <c r="H16" s="698" t="s">
        <v>1447</v>
      </c>
      <c r="I16" s="710">
        <v>0.57666666666666666</v>
      </c>
      <c r="J16" s="710">
        <v>900</v>
      </c>
      <c r="K16" s="711">
        <v>518</v>
      </c>
    </row>
    <row r="17" spans="1:11" ht="14.4" customHeight="1" x14ac:dyDescent="0.3">
      <c r="A17" s="694" t="s">
        <v>533</v>
      </c>
      <c r="B17" s="695" t="s">
        <v>1026</v>
      </c>
      <c r="C17" s="698" t="s">
        <v>544</v>
      </c>
      <c r="D17" s="719" t="s">
        <v>1027</v>
      </c>
      <c r="E17" s="698" t="s">
        <v>1722</v>
      </c>
      <c r="F17" s="719" t="s">
        <v>1723</v>
      </c>
      <c r="G17" s="698" t="s">
        <v>1448</v>
      </c>
      <c r="H17" s="698" t="s">
        <v>1449</v>
      </c>
      <c r="I17" s="710">
        <v>484.04</v>
      </c>
      <c r="J17" s="710">
        <v>10</v>
      </c>
      <c r="K17" s="711">
        <v>4840.3999999999996</v>
      </c>
    </row>
    <row r="18" spans="1:11" ht="14.4" customHeight="1" x14ac:dyDescent="0.3">
      <c r="A18" s="694" t="s">
        <v>533</v>
      </c>
      <c r="B18" s="695" t="s">
        <v>1026</v>
      </c>
      <c r="C18" s="698" t="s">
        <v>544</v>
      </c>
      <c r="D18" s="719" t="s">
        <v>1027</v>
      </c>
      <c r="E18" s="698" t="s">
        <v>1722</v>
      </c>
      <c r="F18" s="719" t="s">
        <v>1723</v>
      </c>
      <c r="G18" s="698" t="s">
        <v>1450</v>
      </c>
      <c r="H18" s="698" t="s">
        <v>1451</v>
      </c>
      <c r="I18" s="710">
        <v>1.81</v>
      </c>
      <c r="J18" s="710">
        <v>50</v>
      </c>
      <c r="K18" s="711">
        <v>90.5</v>
      </c>
    </row>
    <row r="19" spans="1:11" ht="14.4" customHeight="1" x14ac:dyDescent="0.3">
      <c r="A19" s="694" t="s">
        <v>533</v>
      </c>
      <c r="B19" s="695" t="s">
        <v>1026</v>
      </c>
      <c r="C19" s="698" t="s">
        <v>544</v>
      </c>
      <c r="D19" s="719" t="s">
        <v>1027</v>
      </c>
      <c r="E19" s="698" t="s">
        <v>1722</v>
      </c>
      <c r="F19" s="719" t="s">
        <v>1723</v>
      </c>
      <c r="G19" s="698" t="s">
        <v>1452</v>
      </c>
      <c r="H19" s="698" t="s">
        <v>1453</v>
      </c>
      <c r="I19" s="710">
        <v>2.38</v>
      </c>
      <c r="J19" s="710">
        <v>50</v>
      </c>
      <c r="K19" s="711">
        <v>119</v>
      </c>
    </row>
    <row r="20" spans="1:11" ht="14.4" customHeight="1" x14ac:dyDescent="0.3">
      <c r="A20" s="694" t="s">
        <v>533</v>
      </c>
      <c r="B20" s="695" t="s">
        <v>1026</v>
      </c>
      <c r="C20" s="698" t="s">
        <v>544</v>
      </c>
      <c r="D20" s="719" t="s">
        <v>1027</v>
      </c>
      <c r="E20" s="698" t="s">
        <v>1722</v>
      </c>
      <c r="F20" s="719" t="s">
        <v>1723</v>
      </c>
      <c r="G20" s="698" t="s">
        <v>1454</v>
      </c>
      <c r="H20" s="698" t="s">
        <v>1455</v>
      </c>
      <c r="I20" s="710">
        <v>1.7749999999999999</v>
      </c>
      <c r="J20" s="710">
        <v>100</v>
      </c>
      <c r="K20" s="711">
        <v>177.5</v>
      </c>
    </row>
    <row r="21" spans="1:11" ht="14.4" customHeight="1" x14ac:dyDescent="0.3">
      <c r="A21" s="694" t="s">
        <v>533</v>
      </c>
      <c r="B21" s="695" t="s">
        <v>1026</v>
      </c>
      <c r="C21" s="698" t="s">
        <v>544</v>
      </c>
      <c r="D21" s="719" t="s">
        <v>1027</v>
      </c>
      <c r="E21" s="698" t="s">
        <v>1722</v>
      </c>
      <c r="F21" s="719" t="s">
        <v>1723</v>
      </c>
      <c r="G21" s="698" t="s">
        <v>1456</v>
      </c>
      <c r="H21" s="698" t="s">
        <v>1457</v>
      </c>
      <c r="I21" s="710">
        <v>2.835</v>
      </c>
      <c r="J21" s="710">
        <v>100</v>
      </c>
      <c r="K21" s="711">
        <v>283.5</v>
      </c>
    </row>
    <row r="22" spans="1:11" ht="14.4" customHeight="1" x14ac:dyDescent="0.3">
      <c r="A22" s="694" t="s">
        <v>533</v>
      </c>
      <c r="B22" s="695" t="s">
        <v>1026</v>
      </c>
      <c r="C22" s="698" t="s">
        <v>544</v>
      </c>
      <c r="D22" s="719" t="s">
        <v>1027</v>
      </c>
      <c r="E22" s="698" t="s">
        <v>1722</v>
      </c>
      <c r="F22" s="719" t="s">
        <v>1723</v>
      </c>
      <c r="G22" s="698" t="s">
        <v>1458</v>
      </c>
      <c r="H22" s="698" t="s">
        <v>1459</v>
      </c>
      <c r="I22" s="710">
        <v>1.77</v>
      </c>
      <c r="J22" s="710">
        <v>50</v>
      </c>
      <c r="K22" s="711">
        <v>88.5</v>
      </c>
    </row>
    <row r="23" spans="1:11" ht="14.4" customHeight="1" x14ac:dyDescent="0.3">
      <c r="A23" s="694" t="s">
        <v>533</v>
      </c>
      <c r="B23" s="695" t="s">
        <v>1026</v>
      </c>
      <c r="C23" s="698" t="s">
        <v>544</v>
      </c>
      <c r="D23" s="719" t="s">
        <v>1027</v>
      </c>
      <c r="E23" s="698" t="s">
        <v>1722</v>
      </c>
      <c r="F23" s="719" t="s">
        <v>1723</v>
      </c>
      <c r="G23" s="698" t="s">
        <v>1460</v>
      </c>
      <c r="H23" s="698" t="s">
        <v>1461</v>
      </c>
      <c r="I23" s="710">
        <v>1.76</v>
      </c>
      <c r="J23" s="710">
        <v>100</v>
      </c>
      <c r="K23" s="711">
        <v>176</v>
      </c>
    </row>
    <row r="24" spans="1:11" ht="14.4" customHeight="1" x14ac:dyDescent="0.3">
      <c r="A24" s="694" t="s">
        <v>533</v>
      </c>
      <c r="B24" s="695" t="s">
        <v>1026</v>
      </c>
      <c r="C24" s="698" t="s">
        <v>544</v>
      </c>
      <c r="D24" s="719" t="s">
        <v>1027</v>
      </c>
      <c r="E24" s="698" t="s">
        <v>1722</v>
      </c>
      <c r="F24" s="719" t="s">
        <v>1723</v>
      </c>
      <c r="G24" s="698" t="s">
        <v>1462</v>
      </c>
      <c r="H24" s="698" t="s">
        <v>1463</v>
      </c>
      <c r="I24" s="710">
        <v>0.02</v>
      </c>
      <c r="J24" s="710">
        <v>100</v>
      </c>
      <c r="K24" s="711">
        <v>2</v>
      </c>
    </row>
    <row r="25" spans="1:11" ht="14.4" customHeight="1" x14ac:dyDescent="0.3">
      <c r="A25" s="694" t="s">
        <v>533</v>
      </c>
      <c r="B25" s="695" t="s">
        <v>1026</v>
      </c>
      <c r="C25" s="698" t="s">
        <v>544</v>
      </c>
      <c r="D25" s="719" t="s">
        <v>1027</v>
      </c>
      <c r="E25" s="698" t="s">
        <v>1722</v>
      </c>
      <c r="F25" s="719" t="s">
        <v>1723</v>
      </c>
      <c r="G25" s="698" t="s">
        <v>1464</v>
      </c>
      <c r="H25" s="698" t="s">
        <v>1465</v>
      </c>
      <c r="I25" s="710">
        <v>2</v>
      </c>
      <c r="J25" s="710">
        <v>50</v>
      </c>
      <c r="K25" s="711">
        <v>100</v>
      </c>
    </row>
    <row r="26" spans="1:11" ht="14.4" customHeight="1" x14ac:dyDescent="0.3">
      <c r="A26" s="694" t="s">
        <v>533</v>
      </c>
      <c r="B26" s="695" t="s">
        <v>1026</v>
      </c>
      <c r="C26" s="698" t="s">
        <v>544</v>
      </c>
      <c r="D26" s="719" t="s">
        <v>1027</v>
      </c>
      <c r="E26" s="698" t="s">
        <v>1722</v>
      </c>
      <c r="F26" s="719" t="s">
        <v>1723</v>
      </c>
      <c r="G26" s="698" t="s">
        <v>1466</v>
      </c>
      <c r="H26" s="698" t="s">
        <v>1467</v>
      </c>
      <c r="I26" s="710">
        <v>2.41</v>
      </c>
      <c r="J26" s="710">
        <v>50</v>
      </c>
      <c r="K26" s="711">
        <v>120.5</v>
      </c>
    </row>
    <row r="27" spans="1:11" ht="14.4" customHeight="1" x14ac:dyDescent="0.3">
      <c r="A27" s="694" t="s">
        <v>533</v>
      </c>
      <c r="B27" s="695" t="s">
        <v>1026</v>
      </c>
      <c r="C27" s="698" t="s">
        <v>544</v>
      </c>
      <c r="D27" s="719" t="s">
        <v>1027</v>
      </c>
      <c r="E27" s="698" t="s">
        <v>1722</v>
      </c>
      <c r="F27" s="719" t="s">
        <v>1723</v>
      </c>
      <c r="G27" s="698" t="s">
        <v>1468</v>
      </c>
      <c r="H27" s="698" t="s">
        <v>1469</v>
      </c>
      <c r="I27" s="710">
        <v>2.9050000000000002</v>
      </c>
      <c r="J27" s="710">
        <v>200</v>
      </c>
      <c r="K27" s="711">
        <v>581</v>
      </c>
    </row>
    <row r="28" spans="1:11" ht="14.4" customHeight="1" x14ac:dyDescent="0.3">
      <c r="A28" s="694" t="s">
        <v>533</v>
      </c>
      <c r="B28" s="695" t="s">
        <v>1026</v>
      </c>
      <c r="C28" s="698" t="s">
        <v>544</v>
      </c>
      <c r="D28" s="719" t="s">
        <v>1027</v>
      </c>
      <c r="E28" s="698" t="s">
        <v>1722</v>
      </c>
      <c r="F28" s="719" t="s">
        <v>1723</v>
      </c>
      <c r="G28" s="698" t="s">
        <v>1470</v>
      </c>
      <c r="H28" s="698" t="s">
        <v>1471</v>
      </c>
      <c r="I28" s="710">
        <v>7.95</v>
      </c>
      <c r="J28" s="710">
        <v>40</v>
      </c>
      <c r="K28" s="711">
        <v>318</v>
      </c>
    </row>
    <row r="29" spans="1:11" ht="14.4" customHeight="1" x14ac:dyDescent="0.3">
      <c r="A29" s="694" t="s">
        <v>533</v>
      </c>
      <c r="B29" s="695" t="s">
        <v>1026</v>
      </c>
      <c r="C29" s="698" t="s">
        <v>544</v>
      </c>
      <c r="D29" s="719" t="s">
        <v>1027</v>
      </c>
      <c r="E29" s="698" t="s">
        <v>1722</v>
      </c>
      <c r="F29" s="719" t="s">
        <v>1723</v>
      </c>
      <c r="G29" s="698" t="s">
        <v>1472</v>
      </c>
      <c r="H29" s="698" t="s">
        <v>1473</v>
      </c>
      <c r="I29" s="710">
        <v>2.91</v>
      </c>
      <c r="J29" s="710">
        <v>50</v>
      </c>
      <c r="K29" s="711">
        <v>145.5</v>
      </c>
    </row>
    <row r="30" spans="1:11" ht="14.4" customHeight="1" x14ac:dyDescent="0.3">
      <c r="A30" s="694" t="s">
        <v>533</v>
      </c>
      <c r="B30" s="695" t="s">
        <v>1026</v>
      </c>
      <c r="C30" s="698" t="s">
        <v>544</v>
      </c>
      <c r="D30" s="719" t="s">
        <v>1027</v>
      </c>
      <c r="E30" s="698" t="s">
        <v>1722</v>
      </c>
      <c r="F30" s="719" t="s">
        <v>1723</v>
      </c>
      <c r="G30" s="698" t="s">
        <v>1474</v>
      </c>
      <c r="H30" s="698" t="s">
        <v>1475</v>
      </c>
      <c r="I30" s="710">
        <v>6.65</v>
      </c>
      <c r="J30" s="710">
        <v>30</v>
      </c>
      <c r="K30" s="711">
        <v>199.5</v>
      </c>
    </row>
    <row r="31" spans="1:11" ht="14.4" customHeight="1" x14ac:dyDescent="0.3">
      <c r="A31" s="694" t="s">
        <v>533</v>
      </c>
      <c r="B31" s="695" t="s">
        <v>1026</v>
      </c>
      <c r="C31" s="698" t="s">
        <v>544</v>
      </c>
      <c r="D31" s="719" t="s">
        <v>1027</v>
      </c>
      <c r="E31" s="698" t="s">
        <v>1722</v>
      </c>
      <c r="F31" s="719" t="s">
        <v>1723</v>
      </c>
      <c r="G31" s="698" t="s">
        <v>1476</v>
      </c>
      <c r="H31" s="698" t="s">
        <v>1477</v>
      </c>
      <c r="I31" s="710">
        <v>2.88</v>
      </c>
      <c r="J31" s="710">
        <v>50</v>
      </c>
      <c r="K31" s="711">
        <v>144</v>
      </c>
    </row>
    <row r="32" spans="1:11" ht="14.4" customHeight="1" x14ac:dyDescent="0.3">
      <c r="A32" s="694" t="s">
        <v>533</v>
      </c>
      <c r="B32" s="695" t="s">
        <v>1026</v>
      </c>
      <c r="C32" s="698" t="s">
        <v>544</v>
      </c>
      <c r="D32" s="719" t="s">
        <v>1027</v>
      </c>
      <c r="E32" s="698" t="s">
        <v>1722</v>
      </c>
      <c r="F32" s="719" t="s">
        <v>1723</v>
      </c>
      <c r="G32" s="698" t="s">
        <v>1478</v>
      </c>
      <c r="H32" s="698" t="s">
        <v>1479</v>
      </c>
      <c r="I32" s="710">
        <v>484.03</v>
      </c>
      <c r="J32" s="710">
        <v>5</v>
      </c>
      <c r="K32" s="711">
        <v>2420.15</v>
      </c>
    </row>
    <row r="33" spans="1:11" ht="14.4" customHeight="1" x14ac:dyDescent="0.3">
      <c r="A33" s="694" t="s">
        <v>533</v>
      </c>
      <c r="B33" s="695" t="s">
        <v>1026</v>
      </c>
      <c r="C33" s="698" t="s">
        <v>544</v>
      </c>
      <c r="D33" s="719" t="s">
        <v>1027</v>
      </c>
      <c r="E33" s="698" t="s">
        <v>1722</v>
      </c>
      <c r="F33" s="719" t="s">
        <v>1723</v>
      </c>
      <c r="G33" s="698" t="s">
        <v>1480</v>
      </c>
      <c r="H33" s="698" t="s">
        <v>1481</v>
      </c>
      <c r="I33" s="710">
        <v>484.04</v>
      </c>
      <c r="J33" s="710">
        <v>10</v>
      </c>
      <c r="K33" s="711">
        <v>4840.3999999999996</v>
      </c>
    </row>
    <row r="34" spans="1:11" ht="14.4" customHeight="1" x14ac:dyDescent="0.3">
      <c r="A34" s="694" t="s">
        <v>533</v>
      </c>
      <c r="B34" s="695" t="s">
        <v>1026</v>
      </c>
      <c r="C34" s="698" t="s">
        <v>544</v>
      </c>
      <c r="D34" s="719" t="s">
        <v>1027</v>
      </c>
      <c r="E34" s="698" t="s">
        <v>1722</v>
      </c>
      <c r="F34" s="719" t="s">
        <v>1723</v>
      </c>
      <c r="G34" s="698" t="s">
        <v>1482</v>
      </c>
      <c r="H34" s="698" t="s">
        <v>1483</v>
      </c>
      <c r="I34" s="710">
        <v>1672.2</v>
      </c>
      <c r="J34" s="710">
        <v>1</v>
      </c>
      <c r="K34" s="711">
        <v>1672.2</v>
      </c>
    </row>
    <row r="35" spans="1:11" ht="14.4" customHeight="1" x14ac:dyDescent="0.3">
      <c r="A35" s="694" t="s">
        <v>533</v>
      </c>
      <c r="B35" s="695" t="s">
        <v>1026</v>
      </c>
      <c r="C35" s="698" t="s">
        <v>544</v>
      </c>
      <c r="D35" s="719" t="s">
        <v>1027</v>
      </c>
      <c r="E35" s="698" t="s">
        <v>1722</v>
      </c>
      <c r="F35" s="719" t="s">
        <v>1723</v>
      </c>
      <c r="G35" s="698" t="s">
        <v>1484</v>
      </c>
      <c r="H35" s="698" t="s">
        <v>1485</v>
      </c>
      <c r="I35" s="710">
        <v>60.5</v>
      </c>
      <c r="J35" s="710">
        <v>20</v>
      </c>
      <c r="K35" s="711">
        <v>1210</v>
      </c>
    </row>
    <row r="36" spans="1:11" ht="14.4" customHeight="1" x14ac:dyDescent="0.3">
      <c r="A36" s="694" t="s">
        <v>533</v>
      </c>
      <c r="B36" s="695" t="s">
        <v>1026</v>
      </c>
      <c r="C36" s="698" t="s">
        <v>544</v>
      </c>
      <c r="D36" s="719" t="s">
        <v>1027</v>
      </c>
      <c r="E36" s="698" t="s">
        <v>1722</v>
      </c>
      <c r="F36" s="719" t="s">
        <v>1723</v>
      </c>
      <c r="G36" s="698" t="s">
        <v>1486</v>
      </c>
      <c r="H36" s="698" t="s">
        <v>1487</v>
      </c>
      <c r="I36" s="710">
        <v>2986.78</v>
      </c>
      <c r="J36" s="710">
        <v>1</v>
      </c>
      <c r="K36" s="711">
        <v>2986.78</v>
      </c>
    </row>
    <row r="37" spans="1:11" ht="14.4" customHeight="1" x14ac:dyDescent="0.3">
      <c r="A37" s="694" t="s">
        <v>533</v>
      </c>
      <c r="B37" s="695" t="s">
        <v>1026</v>
      </c>
      <c r="C37" s="698" t="s">
        <v>544</v>
      </c>
      <c r="D37" s="719" t="s">
        <v>1027</v>
      </c>
      <c r="E37" s="698" t="s">
        <v>1724</v>
      </c>
      <c r="F37" s="719" t="s">
        <v>1725</v>
      </c>
      <c r="G37" s="698" t="s">
        <v>1488</v>
      </c>
      <c r="H37" s="698" t="s">
        <v>1489</v>
      </c>
      <c r="I37" s="710">
        <v>2299</v>
      </c>
      <c r="J37" s="710">
        <v>2</v>
      </c>
      <c r="K37" s="711">
        <v>4598</v>
      </c>
    </row>
    <row r="38" spans="1:11" ht="14.4" customHeight="1" x14ac:dyDescent="0.3">
      <c r="A38" s="694" t="s">
        <v>533</v>
      </c>
      <c r="B38" s="695" t="s">
        <v>1026</v>
      </c>
      <c r="C38" s="698" t="s">
        <v>544</v>
      </c>
      <c r="D38" s="719" t="s">
        <v>1027</v>
      </c>
      <c r="E38" s="698" t="s">
        <v>1726</v>
      </c>
      <c r="F38" s="719" t="s">
        <v>1727</v>
      </c>
      <c r="G38" s="698" t="s">
        <v>1490</v>
      </c>
      <c r="H38" s="698" t="s">
        <v>1491</v>
      </c>
      <c r="I38" s="710">
        <v>46.034999999999997</v>
      </c>
      <c r="J38" s="710">
        <v>72</v>
      </c>
      <c r="K38" s="711">
        <v>3314.4399999999996</v>
      </c>
    </row>
    <row r="39" spans="1:11" ht="14.4" customHeight="1" x14ac:dyDescent="0.3">
      <c r="A39" s="694" t="s">
        <v>533</v>
      </c>
      <c r="B39" s="695" t="s">
        <v>1026</v>
      </c>
      <c r="C39" s="698" t="s">
        <v>544</v>
      </c>
      <c r="D39" s="719" t="s">
        <v>1027</v>
      </c>
      <c r="E39" s="698" t="s">
        <v>1726</v>
      </c>
      <c r="F39" s="719" t="s">
        <v>1727</v>
      </c>
      <c r="G39" s="698" t="s">
        <v>1492</v>
      </c>
      <c r="H39" s="698" t="s">
        <v>1493</v>
      </c>
      <c r="I39" s="710">
        <v>43.92</v>
      </c>
      <c r="J39" s="710">
        <v>72</v>
      </c>
      <c r="K39" s="711">
        <v>3162.5</v>
      </c>
    </row>
    <row r="40" spans="1:11" ht="14.4" customHeight="1" x14ac:dyDescent="0.3">
      <c r="A40" s="694" t="s">
        <v>533</v>
      </c>
      <c r="B40" s="695" t="s">
        <v>1026</v>
      </c>
      <c r="C40" s="698" t="s">
        <v>544</v>
      </c>
      <c r="D40" s="719" t="s">
        <v>1027</v>
      </c>
      <c r="E40" s="698" t="s">
        <v>1728</v>
      </c>
      <c r="F40" s="719" t="s">
        <v>1729</v>
      </c>
      <c r="G40" s="698" t="s">
        <v>1494</v>
      </c>
      <c r="H40" s="698" t="s">
        <v>1495</v>
      </c>
      <c r="I40" s="710">
        <v>0.3</v>
      </c>
      <c r="J40" s="710">
        <v>1200</v>
      </c>
      <c r="K40" s="711">
        <v>360</v>
      </c>
    </row>
    <row r="41" spans="1:11" ht="14.4" customHeight="1" x14ac:dyDescent="0.3">
      <c r="A41" s="694" t="s">
        <v>533</v>
      </c>
      <c r="B41" s="695" t="s">
        <v>1026</v>
      </c>
      <c r="C41" s="698" t="s">
        <v>544</v>
      </c>
      <c r="D41" s="719" t="s">
        <v>1027</v>
      </c>
      <c r="E41" s="698" t="s">
        <v>1728</v>
      </c>
      <c r="F41" s="719" t="s">
        <v>1729</v>
      </c>
      <c r="G41" s="698" t="s">
        <v>1496</v>
      </c>
      <c r="H41" s="698" t="s">
        <v>1497</v>
      </c>
      <c r="I41" s="710">
        <v>0.3</v>
      </c>
      <c r="J41" s="710">
        <v>300</v>
      </c>
      <c r="K41" s="711">
        <v>90</v>
      </c>
    </row>
    <row r="42" spans="1:11" ht="14.4" customHeight="1" x14ac:dyDescent="0.3">
      <c r="A42" s="694" t="s">
        <v>533</v>
      </c>
      <c r="B42" s="695" t="s">
        <v>1026</v>
      </c>
      <c r="C42" s="698" t="s">
        <v>544</v>
      </c>
      <c r="D42" s="719" t="s">
        <v>1027</v>
      </c>
      <c r="E42" s="698" t="s">
        <v>1730</v>
      </c>
      <c r="F42" s="719" t="s">
        <v>1731</v>
      </c>
      <c r="G42" s="698" t="s">
        <v>1498</v>
      </c>
      <c r="H42" s="698" t="s">
        <v>1499</v>
      </c>
      <c r="I42" s="710">
        <v>1.22</v>
      </c>
      <c r="J42" s="710">
        <v>1700</v>
      </c>
      <c r="K42" s="711">
        <v>2074</v>
      </c>
    </row>
    <row r="43" spans="1:11" ht="14.4" customHeight="1" x14ac:dyDescent="0.3">
      <c r="A43" s="694" t="s">
        <v>533</v>
      </c>
      <c r="B43" s="695" t="s">
        <v>1026</v>
      </c>
      <c r="C43" s="698" t="s">
        <v>544</v>
      </c>
      <c r="D43" s="719" t="s">
        <v>1027</v>
      </c>
      <c r="E43" s="698" t="s">
        <v>1730</v>
      </c>
      <c r="F43" s="719" t="s">
        <v>1731</v>
      </c>
      <c r="G43" s="698" t="s">
        <v>1500</v>
      </c>
      <c r="H43" s="698" t="s">
        <v>1501</v>
      </c>
      <c r="I43" s="710">
        <v>0.81</v>
      </c>
      <c r="J43" s="710">
        <v>2000</v>
      </c>
      <c r="K43" s="711">
        <v>1614.2</v>
      </c>
    </row>
    <row r="44" spans="1:11" ht="14.4" customHeight="1" x14ac:dyDescent="0.3">
      <c r="A44" s="694" t="s">
        <v>533</v>
      </c>
      <c r="B44" s="695" t="s">
        <v>1026</v>
      </c>
      <c r="C44" s="698" t="s">
        <v>544</v>
      </c>
      <c r="D44" s="719" t="s">
        <v>1027</v>
      </c>
      <c r="E44" s="698" t="s">
        <v>1730</v>
      </c>
      <c r="F44" s="719" t="s">
        <v>1731</v>
      </c>
      <c r="G44" s="698" t="s">
        <v>1502</v>
      </c>
      <c r="H44" s="698" t="s">
        <v>1503</v>
      </c>
      <c r="I44" s="710">
        <v>0.78</v>
      </c>
      <c r="J44" s="710">
        <v>1000</v>
      </c>
      <c r="K44" s="711">
        <v>780</v>
      </c>
    </row>
    <row r="45" spans="1:11" ht="14.4" customHeight="1" x14ac:dyDescent="0.3">
      <c r="A45" s="694" t="s">
        <v>533</v>
      </c>
      <c r="B45" s="695" t="s">
        <v>1026</v>
      </c>
      <c r="C45" s="698" t="s">
        <v>547</v>
      </c>
      <c r="D45" s="719" t="s">
        <v>1028</v>
      </c>
      <c r="E45" s="698" t="s">
        <v>1720</v>
      </c>
      <c r="F45" s="719" t="s">
        <v>1721</v>
      </c>
      <c r="G45" s="698" t="s">
        <v>1504</v>
      </c>
      <c r="H45" s="698" t="s">
        <v>1505</v>
      </c>
      <c r="I45" s="710">
        <v>0.4</v>
      </c>
      <c r="J45" s="710">
        <v>200</v>
      </c>
      <c r="K45" s="711">
        <v>80</v>
      </c>
    </row>
    <row r="46" spans="1:11" ht="14.4" customHeight="1" x14ac:dyDescent="0.3">
      <c r="A46" s="694" t="s">
        <v>533</v>
      </c>
      <c r="B46" s="695" t="s">
        <v>1026</v>
      </c>
      <c r="C46" s="698" t="s">
        <v>547</v>
      </c>
      <c r="D46" s="719" t="s">
        <v>1028</v>
      </c>
      <c r="E46" s="698" t="s">
        <v>1720</v>
      </c>
      <c r="F46" s="719" t="s">
        <v>1721</v>
      </c>
      <c r="G46" s="698" t="s">
        <v>1506</v>
      </c>
      <c r="H46" s="698" t="s">
        <v>1507</v>
      </c>
      <c r="I46" s="710">
        <v>16.100000000000001</v>
      </c>
      <c r="J46" s="710">
        <v>300</v>
      </c>
      <c r="K46" s="711">
        <v>4830</v>
      </c>
    </row>
    <row r="47" spans="1:11" ht="14.4" customHeight="1" x14ac:dyDescent="0.3">
      <c r="A47" s="694" t="s">
        <v>533</v>
      </c>
      <c r="B47" s="695" t="s">
        <v>1026</v>
      </c>
      <c r="C47" s="698" t="s">
        <v>547</v>
      </c>
      <c r="D47" s="719" t="s">
        <v>1028</v>
      </c>
      <c r="E47" s="698" t="s">
        <v>1720</v>
      </c>
      <c r="F47" s="719" t="s">
        <v>1721</v>
      </c>
      <c r="G47" s="698" t="s">
        <v>1428</v>
      </c>
      <c r="H47" s="698" t="s">
        <v>1429</v>
      </c>
      <c r="I47" s="710">
        <v>2.12</v>
      </c>
      <c r="J47" s="710">
        <v>1200</v>
      </c>
      <c r="K47" s="711">
        <v>2547</v>
      </c>
    </row>
    <row r="48" spans="1:11" ht="14.4" customHeight="1" x14ac:dyDescent="0.3">
      <c r="A48" s="694" t="s">
        <v>533</v>
      </c>
      <c r="B48" s="695" t="s">
        <v>1026</v>
      </c>
      <c r="C48" s="698" t="s">
        <v>547</v>
      </c>
      <c r="D48" s="719" t="s">
        <v>1028</v>
      </c>
      <c r="E48" s="698" t="s">
        <v>1720</v>
      </c>
      <c r="F48" s="719" t="s">
        <v>1721</v>
      </c>
      <c r="G48" s="698" t="s">
        <v>1508</v>
      </c>
      <c r="H48" s="698" t="s">
        <v>1509</v>
      </c>
      <c r="I48" s="710">
        <v>8.58</v>
      </c>
      <c r="J48" s="710">
        <v>12</v>
      </c>
      <c r="K48" s="711">
        <v>102.96</v>
      </c>
    </row>
    <row r="49" spans="1:11" ht="14.4" customHeight="1" x14ac:dyDescent="0.3">
      <c r="A49" s="694" t="s">
        <v>533</v>
      </c>
      <c r="B49" s="695" t="s">
        <v>1026</v>
      </c>
      <c r="C49" s="698" t="s">
        <v>547</v>
      </c>
      <c r="D49" s="719" t="s">
        <v>1028</v>
      </c>
      <c r="E49" s="698" t="s">
        <v>1720</v>
      </c>
      <c r="F49" s="719" t="s">
        <v>1721</v>
      </c>
      <c r="G49" s="698" t="s">
        <v>1430</v>
      </c>
      <c r="H49" s="698" t="s">
        <v>1431</v>
      </c>
      <c r="I49" s="710">
        <v>0.56000000000000005</v>
      </c>
      <c r="J49" s="710">
        <v>5000</v>
      </c>
      <c r="K49" s="711">
        <v>2800</v>
      </c>
    </row>
    <row r="50" spans="1:11" ht="14.4" customHeight="1" x14ac:dyDescent="0.3">
      <c r="A50" s="694" t="s">
        <v>533</v>
      </c>
      <c r="B50" s="695" t="s">
        <v>1026</v>
      </c>
      <c r="C50" s="698" t="s">
        <v>547</v>
      </c>
      <c r="D50" s="719" t="s">
        <v>1028</v>
      </c>
      <c r="E50" s="698" t="s">
        <v>1720</v>
      </c>
      <c r="F50" s="719" t="s">
        <v>1721</v>
      </c>
      <c r="G50" s="698" t="s">
        <v>1440</v>
      </c>
      <c r="H50" s="698" t="s">
        <v>1441</v>
      </c>
      <c r="I50" s="710">
        <v>111.59</v>
      </c>
      <c r="J50" s="710">
        <v>10</v>
      </c>
      <c r="K50" s="711">
        <v>1115.9000000000001</v>
      </c>
    </row>
    <row r="51" spans="1:11" ht="14.4" customHeight="1" x14ac:dyDescent="0.3">
      <c r="A51" s="694" t="s">
        <v>533</v>
      </c>
      <c r="B51" s="695" t="s">
        <v>1026</v>
      </c>
      <c r="C51" s="698" t="s">
        <v>547</v>
      </c>
      <c r="D51" s="719" t="s">
        <v>1028</v>
      </c>
      <c r="E51" s="698" t="s">
        <v>1722</v>
      </c>
      <c r="F51" s="719" t="s">
        <v>1723</v>
      </c>
      <c r="G51" s="698" t="s">
        <v>1510</v>
      </c>
      <c r="H51" s="698" t="s">
        <v>1511</v>
      </c>
      <c r="I51" s="710">
        <v>3.51</v>
      </c>
      <c r="J51" s="710">
        <v>150</v>
      </c>
      <c r="K51" s="711">
        <v>526.5</v>
      </c>
    </row>
    <row r="52" spans="1:11" ht="14.4" customHeight="1" x14ac:dyDescent="0.3">
      <c r="A52" s="694" t="s">
        <v>533</v>
      </c>
      <c r="B52" s="695" t="s">
        <v>1026</v>
      </c>
      <c r="C52" s="698" t="s">
        <v>547</v>
      </c>
      <c r="D52" s="719" t="s">
        <v>1028</v>
      </c>
      <c r="E52" s="698" t="s">
        <v>1722</v>
      </c>
      <c r="F52" s="719" t="s">
        <v>1723</v>
      </c>
      <c r="G52" s="698" t="s">
        <v>1512</v>
      </c>
      <c r="H52" s="698" t="s">
        <v>1513</v>
      </c>
      <c r="I52" s="710">
        <v>0.22</v>
      </c>
      <c r="J52" s="710">
        <v>400</v>
      </c>
      <c r="K52" s="711">
        <v>88</v>
      </c>
    </row>
    <row r="53" spans="1:11" ht="14.4" customHeight="1" x14ac:dyDescent="0.3">
      <c r="A53" s="694" t="s">
        <v>533</v>
      </c>
      <c r="B53" s="695" t="s">
        <v>1026</v>
      </c>
      <c r="C53" s="698" t="s">
        <v>547</v>
      </c>
      <c r="D53" s="719" t="s">
        <v>1028</v>
      </c>
      <c r="E53" s="698" t="s">
        <v>1722</v>
      </c>
      <c r="F53" s="719" t="s">
        <v>1723</v>
      </c>
      <c r="G53" s="698" t="s">
        <v>1444</v>
      </c>
      <c r="H53" s="698" t="s">
        <v>1445</v>
      </c>
      <c r="I53" s="710">
        <v>0.42</v>
      </c>
      <c r="J53" s="710">
        <v>600</v>
      </c>
      <c r="K53" s="711">
        <v>252</v>
      </c>
    </row>
    <row r="54" spans="1:11" ht="14.4" customHeight="1" x14ac:dyDescent="0.3">
      <c r="A54" s="694" t="s">
        <v>533</v>
      </c>
      <c r="B54" s="695" t="s">
        <v>1026</v>
      </c>
      <c r="C54" s="698" t="s">
        <v>547</v>
      </c>
      <c r="D54" s="719" t="s">
        <v>1028</v>
      </c>
      <c r="E54" s="698" t="s">
        <v>1722</v>
      </c>
      <c r="F54" s="719" t="s">
        <v>1723</v>
      </c>
      <c r="G54" s="698" t="s">
        <v>1446</v>
      </c>
      <c r="H54" s="698" t="s">
        <v>1447</v>
      </c>
      <c r="I54" s="710">
        <v>0.57999999999999996</v>
      </c>
      <c r="J54" s="710">
        <v>1200</v>
      </c>
      <c r="K54" s="711">
        <v>696</v>
      </c>
    </row>
    <row r="55" spans="1:11" ht="14.4" customHeight="1" x14ac:dyDescent="0.3">
      <c r="A55" s="694" t="s">
        <v>533</v>
      </c>
      <c r="B55" s="695" t="s">
        <v>1026</v>
      </c>
      <c r="C55" s="698" t="s">
        <v>547</v>
      </c>
      <c r="D55" s="719" t="s">
        <v>1028</v>
      </c>
      <c r="E55" s="698" t="s">
        <v>1722</v>
      </c>
      <c r="F55" s="719" t="s">
        <v>1723</v>
      </c>
      <c r="G55" s="698" t="s">
        <v>1514</v>
      </c>
      <c r="H55" s="698" t="s">
        <v>1515</v>
      </c>
      <c r="I55" s="710">
        <v>1.84</v>
      </c>
      <c r="J55" s="710">
        <v>20</v>
      </c>
      <c r="K55" s="711">
        <v>36.799999999999997</v>
      </c>
    </row>
    <row r="56" spans="1:11" ht="14.4" customHeight="1" x14ac:dyDescent="0.3">
      <c r="A56" s="694" t="s">
        <v>533</v>
      </c>
      <c r="B56" s="695" t="s">
        <v>1026</v>
      </c>
      <c r="C56" s="698" t="s">
        <v>547</v>
      </c>
      <c r="D56" s="719" t="s">
        <v>1028</v>
      </c>
      <c r="E56" s="698" t="s">
        <v>1722</v>
      </c>
      <c r="F56" s="719" t="s">
        <v>1723</v>
      </c>
      <c r="G56" s="698" t="s">
        <v>1468</v>
      </c>
      <c r="H56" s="698" t="s">
        <v>1469</v>
      </c>
      <c r="I56" s="710">
        <v>2.91</v>
      </c>
      <c r="J56" s="710">
        <v>300</v>
      </c>
      <c r="K56" s="711">
        <v>873</v>
      </c>
    </row>
    <row r="57" spans="1:11" ht="14.4" customHeight="1" x14ac:dyDescent="0.3">
      <c r="A57" s="694" t="s">
        <v>533</v>
      </c>
      <c r="B57" s="695" t="s">
        <v>1026</v>
      </c>
      <c r="C57" s="698" t="s">
        <v>547</v>
      </c>
      <c r="D57" s="719" t="s">
        <v>1028</v>
      </c>
      <c r="E57" s="698" t="s">
        <v>1722</v>
      </c>
      <c r="F57" s="719" t="s">
        <v>1723</v>
      </c>
      <c r="G57" s="698" t="s">
        <v>1516</v>
      </c>
      <c r="H57" s="698" t="s">
        <v>1517</v>
      </c>
      <c r="I57" s="710">
        <v>12.1</v>
      </c>
      <c r="J57" s="710">
        <v>20</v>
      </c>
      <c r="K57" s="711">
        <v>242</v>
      </c>
    </row>
    <row r="58" spans="1:11" ht="14.4" customHeight="1" x14ac:dyDescent="0.3">
      <c r="A58" s="694" t="s">
        <v>533</v>
      </c>
      <c r="B58" s="695" t="s">
        <v>1026</v>
      </c>
      <c r="C58" s="698" t="s">
        <v>547</v>
      </c>
      <c r="D58" s="719" t="s">
        <v>1028</v>
      </c>
      <c r="E58" s="698" t="s">
        <v>1722</v>
      </c>
      <c r="F58" s="719" t="s">
        <v>1723</v>
      </c>
      <c r="G58" s="698" t="s">
        <v>1518</v>
      </c>
      <c r="H58" s="698" t="s">
        <v>1519</v>
      </c>
      <c r="I58" s="710">
        <v>12.84</v>
      </c>
      <c r="J58" s="710">
        <v>50</v>
      </c>
      <c r="K58" s="711">
        <v>641.91</v>
      </c>
    </row>
    <row r="59" spans="1:11" ht="14.4" customHeight="1" x14ac:dyDescent="0.3">
      <c r="A59" s="694" t="s">
        <v>533</v>
      </c>
      <c r="B59" s="695" t="s">
        <v>1026</v>
      </c>
      <c r="C59" s="698" t="s">
        <v>547</v>
      </c>
      <c r="D59" s="719" t="s">
        <v>1028</v>
      </c>
      <c r="E59" s="698" t="s">
        <v>1732</v>
      </c>
      <c r="F59" s="719" t="s">
        <v>1733</v>
      </c>
      <c r="G59" s="698" t="s">
        <v>1520</v>
      </c>
      <c r="H59" s="698" t="s">
        <v>1521</v>
      </c>
      <c r="I59" s="710">
        <v>6.2050000000000001</v>
      </c>
      <c r="J59" s="710">
        <v>300</v>
      </c>
      <c r="K59" s="711">
        <v>1861.05</v>
      </c>
    </row>
    <row r="60" spans="1:11" ht="14.4" customHeight="1" x14ac:dyDescent="0.3">
      <c r="A60" s="694" t="s">
        <v>533</v>
      </c>
      <c r="B60" s="695" t="s">
        <v>1026</v>
      </c>
      <c r="C60" s="698" t="s">
        <v>547</v>
      </c>
      <c r="D60" s="719" t="s">
        <v>1028</v>
      </c>
      <c r="E60" s="698" t="s">
        <v>1732</v>
      </c>
      <c r="F60" s="719" t="s">
        <v>1733</v>
      </c>
      <c r="G60" s="698" t="s">
        <v>1522</v>
      </c>
      <c r="H60" s="698" t="s">
        <v>1523</v>
      </c>
      <c r="I60" s="710">
        <v>2940</v>
      </c>
      <c r="J60" s="710">
        <v>1</v>
      </c>
      <c r="K60" s="711">
        <v>2940</v>
      </c>
    </row>
    <row r="61" spans="1:11" ht="14.4" customHeight="1" x14ac:dyDescent="0.3">
      <c r="A61" s="694" t="s">
        <v>533</v>
      </c>
      <c r="B61" s="695" t="s">
        <v>1026</v>
      </c>
      <c r="C61" s="698" t="s">
        <v>547</v>
      </c>
      <c r="D61" s="719" t="s">
        <v>1028</v>
      </c>
      <c r="E61" s="698" t="s">
        <v>1734</v>
      </c>
      <c r="F61" s="719" t="s">
        <v>1735</v>
      </c>
      <c r="G61" s="698" t="s">
        <v>1524</v>
      </c>
      <c r="H61" s="698" t="s">
        <v>1525</v>
      </c>
      <c r="I61" s="710">
        <v>3971.33</v>
      </c>
      <c r="J61" s="710">
        <v>1</v>
      </c>
      <c r="K61" s="711">
        <v>3971.33</v>
      </c>
    </row>
    <row r="62" spans="1:11" ht="14.4" customHeight="1" x14ac:dyDescent="0.3">
      <c r="A62" s="694" t="s">
        <v>533</v>
      </c>
      <c r="B62" s="695" t="s">
        <v>1026</v>
      </c>
      <c r="C62" s="698" t="s">
        <v>547</v>
      </c>
      <c r="D62" s="719" t="s">
        <v>1028</v>
      </c>
      <c r="E62" s="698" t="s">
        <v>1734</v>
      </c>
      <c r="F62" s="719" t="s">
        <v>1735</v>
      </c>
      <c r="G62" s="698" t="s">
        <v>1526</v>
      </c>
      <c r="H62" s="698" t="s">
        <v>1527</v>
      </c>
      <c r="I62" s="710">
        <v>3986</v>
      </c>
      <c r="J62" s="710">
        <v>1</v>
      </c>
      <c r="K62" s="711">
        <v>3986</v>
      </c>
    </row>
    <row r="63" spans="1:11" ht="14.4" customHeight="1" x14ac:dyDescent="0.3">
      <c r="A63" s="694" t="s">
        <v>533</v>
      </c>
      <c r="B63" s="695" t="s">
        <v>1026</v>
      </c>
      <c r="C63" s="698" t="s">
        <v>547</v>
      </c>
      <c r="D63" s="719" t="s">
        <v>1028</v>
      </c>
      <c r="E63" s="698" t="s">
        <v>1734</v>
      </c>
      <c r="F63" s="719" t="s">
        <v>1735</v>
      </c>
      <c r="G63" s="698" t="s">
        <v>1528</v>
      </c>
      <c r="H63" s="698" t="s">
        <v>1529</v>
      </c>
      <c r="I63" s="710">
        <v>3979.6275000000001</v>
      </c>
      <c r="J63" s="710">
        <v>5</v>
      </c>
      <c r="K63" s="711">
        <v>19890.34</v>
      </c>
    </row>
    <row r="64" spans="1:11" ht="14.4" customHeight="1" x14ac:dyDescent="0.3">
      <c r="A64" s="694" t="s">
        <v>533</v>
      </c>
      <c r="B64" s="695" t="s">
        <v>1026</v>
      </c>
      <c r="C64" s="698" t="s">
        <v>547</v>
      </c>
      <c r="D64" s="719" t="s">
        <v>1028</v>
      </c>
      <c r="E64" s="698" t="s">
        <v>1734</v>
      </c>
      <c r="F64" s="719" t="s">
        <v>1735</v>
      </c>
      <c r="G64" s="698" t="s">
        <v>1530</v>
      </c>
      <c r="H64" s="698" t="s">
        <v>1531</v>
      </c>
      <c r="I64" s="710">
        <v>271.70333333333332</v>
      </c>
      <c r="J64" s="710">
        <v>5</v>
      </c>
      <c r="K64" s="711">
        <v>1358.5099999999998</v>
      </c>
    </row>
    <row r="65" spans="1:11" ht="14.4" customHeight="1" x14ac:dyDescent="0.3">
      <c r="A65" s="694" t="s">
        <v>533</v>
      </c>
      <c r="B65" s="695" t="s">
        <v>1026</v>
      </c>
      <c r="C65" s="698" t="s">
        <v>547</v>
      </c>
      <c r="D65" s="719" t="s">
        <v>1028</v>
      </c>
      <c r="E65" s="698" t="s">
        <v>1734</v>
      </c>
      <c r="F65" s="719" t="s">
        <v>1735</v>
      </c>
      <c r="G65" s="698" t="s">
        <v>1532</v>
      </c>
      <c r="H65" s="698" t="s">
        <v>1533</v>
      </c>
      <c r="I65" s="710">
        <v>275.86</v>
      </c>
      <c r="J65" s="710">
        <v>1</v>
      </c>
      <c r="K65" s="711">
        <v>275.86</v>
      </c>
    </row>
    <row r="66" spans="1:11" ht="14.4" customHeight="1" x14ac:dyDescent="0.3">
      <c r="A66" s="694" t="s">
        <v>533</v>
      </c>
      <c r="B66" s="695" t="s">
        <v>1026</v>
      </c>
      <c r="C66" s="698" t="s">
        <v>547</v>
      </c>
      <c r="D66" s="719" t="s">
        <v>1028</v>
      </c>
      <c r="E66" s="698" t="s">
        <v>1734</v>
      </c>
      <c r="F66" s="719" t="s">
        <v>1735</v>
      </c>
      <c r="G66" s="698" t="s">
        <v>1534</v>
      </c>
      <c r="H66" s="698" t="s">
        <v>1535</v>
      </c>
      <c r="I66" s="710">
        <v>4011.38</v>
      </c>
      <c r="J66" s="710">
        <v>1</v>
      </c>
      <c r="K66" s="711">
        <v>4011.38</v>
      </c>
    </row>
    <row r="67" spans="1:11" ht="14.4" customHeight="1" x14ac:dyDescent="0.3">
      <c r="A67" s="694" t="s">
        <v>533</v>
      </c>
      <c r="B67" s="695" t="s">
        <v>1026</v>
      </c>
      <c r="C67" s="698" t="s">
        <v>547</v>
      </c>
      <c r="D67" s="719" t="s">
        <v>1028</v>
      </c>
      <c r="E67" s="698" t="s">
        <v>1734</v>
      </c>
      <c r="F67" s="719" t="s">
        <v>1735</v>
      </c>
      <c r="G67" s="698" t="s">
        <v>1536</v>
      </c>
      <c r="H67" s="698" t="s">
        <v>1537</v>
      </c>
      <c r="I67" s="710">
        <v>4114</v>
      </c>
      <c r="J67" s="710">
        <v>1</v>
      </c>
      <c r="K67" s="711">
        <v>4114</v>
      </c>
    </row>
    <row r="68" spans="1:11" ht="14.4" customHeight="1" x14ac:dyDescent="0.3">
      <c r="A68" s="694" t="s">
        <v>533</v>
      </c>
      <c r="B68" s="695" t="s">
        <v>1026</v>
      </c>
      <c r="C68" s="698" t="s">
        <v>547</v>
      </c>
      <c r="D68" s="719" t="s">
        <v>1028</v>
      </c>
      <c r="E68" s="698" t="s">
        <v>1734</v>
      </c>
      <c r="F68" s="719" t="s">
        <v>1735</v>
      </c>
      <c r="G68" s="698" t="s">
        <v>1538</v>
      </c>
      <c r="H68" s="698" t="s">
        <v>1539</v>
      </c>
      <c r="I68" s="710">
        <v>4243.7375000000002</v>
      </c>
      <c r="J68" s="710">
        <v>5</v>
      </c>
      <c r="K68" s="711">
        <v>21209.98</v>
      </c>
    </row>
    <row r="69" spans="1:11" ht="14.4" customHeight="1" x14ac:dyDescent="0.3">
      <c r="A69" s="694" t="s">
        <v>533</v>
      </c>
      <c r="B69" s="695" t="s">
        <v>1026</v>
      </c>
      <c r="C69" s="698" t="s">
        <v>547</v>
      </c>
      <c r="D69" s="719" t="s">
        <v>1028</v>
      </c>
      <c r="E69" s="698" t="s">
        <v>1734</v>
      </c>
      <c r="F69" s="719" t="s">
        <v>1735</v>
      </c>
      <c r="G69" s="698" t="s">
        <v>1540</v>
      </c>
      <c r="H69" s="698" t="s">
        <v>1541</v>
      </c>
      <c r="I69" s="710">
        <v>4007</v>
      </c>
      <c r="J69" s="710">
        <v>2</v>
      </c>
      <c r="K69" s="711">
        <v>8014</v>
      </c>
    </row>
    <row r="70" spans="1:11" ht="14.4" customHeight="1" x14ac:dyDescent="0.3">
      <c r="A70" s="694" t="s">
        <v>533</v>
      </c>
      <c r="B70" s="695" t="s">
        <v>1026</v>
      </c>
      <c r="C70" s="698" t="s">
        <v>547</v>
      </c>
      <c r="D70" s="719" t="s">
        <v>1028</v>
      </c>
      <c r="E70" s="698" t="s">
        <v>1734</v>
      </c>
      <c r="F70" s="719" t="s">
        <v>1735</v>
      </c>
      <c r="G70" s="698" t="s">
        <v>1542</v>
      </c>
      <c r="H70" s="698" t="s">
        <v>1543</v>
      </c>
      <c r="I70" s="710">
        <v>3986</v>
      </c>
      <c r="J70" s="710">
        <v>2</v>
      </c>
      <c r="K70" s="711">
        <v>7972</v>
      </c>
    </row>
    <row r="71" spans="1:11" ht="14.4" customHeight="1" x14ac:dyDescent="0.3">
      <c r="A71" s="694" t="s">
        <v>533</v>
      </c>
      <c r="B71" s="695" t="s">
        <v>1026</v>
      </c>
      <c r="C71" s="698" t="s">
        <v>547</v>
      </c>
      <c r="D71" s="719" t="s">
        <v>1028</v>
      </c>
      <c r="E71" s="698" t="s">
        <v>1734</v>
      </c>
      <c r="F71" s="719" t="s">
        <v>1735</v>
      </c>
      <c r="G71" s="698" t="s">
        <v>1544</v>
      </c>
      <c r="H71" s="698" t="s">
        <v>1545</v>
      </c>
      <c r="I71" s="710">
        <v>4236.7700000000004</v>
      </c>
      <c r="J71" s="710">
        <v>1</v>
      </c>
      <c r="K71" s="711">
        <v>4236.7700000000004</v>
      </c>
    </row>
    <row r="72" spans="1:11" ht="14.4" customHeight="1" x14ac:dyDescent="0.3">
      <c r="A72" s="694" t="s">
        <v>533</v>
      </c>
      <c r="B72" s="695" t="s">
        <v>1026</v>
      </c>
      <c r="C72" s="698" t="s">
        <v>547</v>
      </c>
      <c r="D72" s="719" t="s">
        <v>1028</v>
      </c>
      <c r="E72" s="698" t="s">
        <v>1734</v>
      </c>
      <c r="F72" s="719" t="s">
        <v>1735</v>
      </c>
      <c r="G72" s="698" t="s">
        <v>1546</v>
      </c>
      <c r="H72" s="698" t="s">
        <v>1547</v>
      </c>
      <c r="I72" s="710">
        <v>7046.18</v>
      </c>
      <c r="J72" s="710">
        <v>2</v>
      </c>
      <c r="K72" s="711">
        <v>14092.36</v>
      </c>
    </row>
    <row r="73" spans="1:11" ht="14.4" customHeight="1" x14ac:dyDescent="0.3">
      <c r="A73" s="694" t="s">
        <v>533</v>
      </c>
      <c r="B73" s="695" t="s">
        <v>1026</v>
      </c>
      <c r="C73" s="698" t="s">
        <v>547</v>
      </c>
      <c r="D73" s="719" t="s">
        <v>1028</v>
      </c>
      <c r="E73" s="698" t="s">
        <v>1734</v>
      </c>
      <c r="F73" s="719" t="s">
        <v>1735</v>
      </c>
      <c r="G73" s="698" t="s">
        <v>1548</v>
      </c>
      <c r="H73" s="698" t="s">
        <v>1549</v>
      </c>
      <c r="I73" s="710">
        <v>3277.51</v>
      </c>
      <c r="J73" s="710">
        <v>1</v>
      </c>
      <c r="K73" s="711">
        <v>3277.51</v>
      </c>
    </row>
    <row r="74" spans="1:11" ht="14.4" customHeight="1" x14ac:dyDescent="0.3">
      <c r="A74" s="694" t="s">
        <v>533</v>
      </c>
      <c r="B74" s="695" t="s">
        <v>1026</v>
      </c>
      <c r="C74" s="698" t="s">
        <v>547</v>
      </c>
      <c r="D74" s="719" t="s">
        <v>1028</v>
      </c>
      <c r="E74" s="698" t="s">
        <v>1734</v>
      </c>
      <c r="F74" s="719" t="s">
        <v>1735</v>
      </c>
      <c r="G74" s="698" t="s">
        <v>1550</v>
      </c>
      <c r="H74" s="698" t="s">
        <v>1551</v>
      </c>
      <c r="I74" s="710">
        <v>2865</v>
      </c>
      <c r="J74" s="710">
        <v>3</v>
      </c>
      <c r="K74" s="711">
        <v>8594.99</v>
      </c>
    </row>
    <row r="75" spans="1:11" ht="14.4" customHeight="1" x14ac:dyDescent="0.3">
      <c r="A75" s="694" t="s">
        <v>533</v>
      </c>
      <c r="B75" s="695" t="s">
        <v>1026</v>
      </c>
      <c r="C75" s="698" t="s">
        <v>547</v>
      </c>
      <c r="D75" s="719" t="s">
        <v>1028</v>
      </c>
      <c r="E75" s="698" t="s">
        <v>1734</v>
      </c>
      <c r="F75" s="719" t="s">
        <v>1735</v>
      </c>
      <c r="G75" s="698" t="s">
        <v>1552</v>
      </c>
      <c r="H75" s="698" t="s">
        <v>1553</v>
      </c>
      <c r="I75" s="710">
        <v>1013.26</v>
      </c>
      <c r="J75" s="710">
        <v>1</v>
      </c>
      <c r="K75" s="711">
        <v>1013.26</v>
      </c>
    </row>
    <row r="76" spans="1:11" ht="14.4" customHeight="1" x14ac:dyDescent="0.3">
      <c r="A76" s="694" t="s">
        <v>533</v>
      </c>
      <c r="B76" s="695" t="s">
        <v>1026</v>
      </c>
      <c r="C76" s="698" t="s">
        <v>547</v>
      </c>
      <c r="D76" s="719" t="s">
        <v>1028</v>
      </c>
      <c r="E76" s="698" t="s">
        <v>1734</v>
      </c>
      <c r="F76" s="719" t="s">
        <v>1735</v>
      </c>
      <c r="G76" s="698" t="s">
        <v>1554</v>
      </c>
      <c r="H76" s="698" t="s">
        <v>1555</v>
      </c>
      <c r="I76" s="710">
        <v>454.02</v>
      </c>
      <c r="J76" s="710">
        <v>1</v>
      </c>
      <c r="K76" s="711">
        <v>454.02</v>
      </c>
    </row>
    <row r="77" spans="1:11" ht="14.4" customHeight="1" x14ac:dyDescent="0.3">
      <c r="A77" s="694" t="s">
        <v>533</v>
      </c>
      <c r="B77" s="695" t="s">
        <v>1026</v>
      </c>
      <c r="C77" s="698" t="s">
        <v>547</v>
      </c>
      <c r="D77" s="719" t="s">
        <v>1028</v>
      </c>
      <c r="E77" s="698" t="s">
        <v>1734</v>
      </c>
      <c r="F77" s="719" t="s">
        <v>1735</v>
      </c>
      <c r="G77" s="698" t="s">
        <v>1556</v>
      </c>
      <c r="H77" s="698" t="s">
        <v>1557</v>
      </c>
      <c r="I77" s="710">
        <v>528.04</v>
      </c>
      <c r="J77" s="710">
        <v>2</v>
      </c>
      <c r="K77" s="711">
        <v>1056.0899999999999</v>
      </c>
    </row>
    <row r="78" spans="1:11" ht="14.4" customHeight="1" x14ac:dyDescent="0.3">
      <c r="A78" s="694" t="s">
        <v>533</v>
      </c>
      <c r="B78" s="695" t="s">
        <v>1026</v>
      </c>
      <c r="C78" s="698" t="s">
        <v>547</v>
      </c>
      <c r="D78" s="719" t="s">
        <v>1028</v>
      </c>
      <c r="E78" s="698" t="s">
        <v>1734</v>
      </c>
      <c r="F78" s="719" t="s">
        <v>1735</v>
      </c>
      <c r="G78" s="698" t="s">
        <v>1558</v>
      </c>
      <c r="H78" s="698" t="s">
        <v>1559</v>
      </c>
      <c r="I78" s="710">
        <v>5016.01</v>
      </c>
      <c r="J78" s="710">
        <v>1</v>
      </c>
      <c r="K78" s="711">
        <v>5016.01</v>
      </c>
    </row>
    <row r="79" spans="1:11" ht="14.4" customHeight="1" x14ac:dyDescent="0.3">
      <c r="A79" s="694" t="s">
        <v>533</v>
      </c>
      <c r="B79" s="695" t="s">
        <v>1026</v>
      </c>
      <c r="C79" s="698" t="s">
        <v>547</v>
      </c>
      <c r="D79" s="719" t="s">
        <v>1028</v>
      </c>
      <c r="E79" s="698" t="s">
        <v>1734</v>
      </c>
      <c r="F79" s="719" t="s">
        <v>1735</v>
      </c>
      <c r="G79" s="698" t="s">
        <v>1560</v>
      </c>
      <c r="H79" s="698" t="s">
        <v>1561</v>
      </c>
      <c r="I79" s="710">
        <v>2200</v>
      </c>
      <c r="J79" s="710">
        <v>1</v>
      </c>
      <c r="K79" s="711">
        <v>2200</v>
      </c>
    </row>
    <row r="80" spans="1:11" ht="14.4" customHeight="1" x14ac:dyDescent="0.3">
      <c r="A80" s="694" t="s">
        <v>533</v>
      </c>
      <c r="B80" s="695" t="s">
        <v>1026</v>
      </c>
      <c r="C80" s="698" t="s">
        <v>547</v>
      </c>
      <c r="D80" s="719" t="s">
        <v>1028</v>
      </c>
      <c r="E80" s="698" t="s">
        <v>1734</v>
      </c>
      <c r="F80" s="719" t="s">
        <v>1735</v>
      </c>
      <c r="G80" s="698" t="s">
        <v>1562</v>
      </c>
      <c r="H80" s="698" t="s">
        <v>1563</v>
      </c>
      <c r="I80" s="710">
        <v>2200</v>
      </c>
      <c r="J80" s="710">
        <v>3</v>
      </c>
      <c r="K80" s="711">
        <v>6600</v>
      </c>
    </row>
    <row r="81" spans="1:11" ht="14.4" customHeight="1" x14ac:dyDescent="0.3">
      <c r="A81" s="694" t="s">
        <v>533</v>
      </c>
      <c r="B81" s="695" t="s">
        <v>1026</v>
      </c>
      <c r="C81" s="698" t="s">
        <v>547</v>
      </c>
      <c r="D81" s="719" t="s">
        <v>1028</v>
      </c>
      <c r="E81" s="698" t="s">
        <v>1734</v>
      </c>
      <c r="F81" s="719" t="s">
        <v>1735</v>
      </c>
      <c r="G81" s="698" t="s">
        <v>1564</v>
      </c>
      <c r="H81" s="698" t="s">
        <v>1565</v>
      </c>
      <c r="I81" s="710">
        <v>528.04</v>
      </c>
      <c r="J81" s="710">
        <v>1</v>
      </c>
      <c r="K81" s="711">
        <v>528.04</v>
      </c>
    </row>
    <row r="82" spans="1:11" ht="14.4" customHeight="1" x14ac:dyDescent="0.3">
      <c r="A82" s="694" t="s">
        <v>533</v>
      </c>
      <c r="B82" s="695" t="s">
        <v>1026</v>
      </c>
      <c r="C82" s="698" t="s">
        <v>547</v>
      </c>
      <c r="D82" s="719" t="s">
        <v>1028</v>
      </c>
      <c r="E82" s="698" t="s">
        <v>1734</v>
      </c>
      <c r="F82" s="719" t="s">
        <v>1735</v>
      </c>
      <c r="G82" s="698" t="s">
        <v>1566</v>
      </c>
      <c r="H82" s="698" t="s">
        <v>1567</v>
      </c>
      <c r="I82" s="710">
        <v>2200</v>
      </c>
      <c r="J82" s="710">
        <v>4</v>
      </c>
      <c r="K82" s="711">
        <v>8800</v>
      </c>
    </row>
    <row r="83" spans="1:11" ht="14.4" customHeight="1" x14ac:dyDescent="0.3">
      <c r="A83" s="694" t="s">
        <v>533</v>
      </c>
      <c r="B83" s="695" t="s">
        <v>1026</v>
      </c>
      <c r="C83" s="698" t="s">
        <v>547</v>
      </c>
      <c r="D83" s="719" t="s">
        <v>1028</v>
      </c>
      <c r="E83" s="698" t="s">
        <v>1734</v>
      </c>
      <c r="F83" s="719" t="s">
        <v>1735</v>
      </c>
      <c r="G83" s="698" t="s">
        <v>1568</v>
      </c>
      <c r="H83" s="698" t="s">
        <v>1569</v>
      </c>
      <c r="I83" s="710">
        <v>3105</v>
      </c>
      <c r="J83" s="710">
        <v>1</v>
      </c>
      <c r="K83" s="711">
        <v>3105</v>
      </c>
    </row>
    <row r="84" spans="1:11" ht="14.4" customHeight="1" x14ac:dyDescent="0.3">
      <c r="A84" s="694" t="s">
        <v>533</v>
      </c>
      <c r="B84" s="695" t="s">
        <v>1026</v>
      </c>
      <c r="C84" s="698" t="s">
        <v>547</v>
      </c>
      <c r="D84" s="719" t="s">
        <v>1028</v>
      </c>
      <c r="E84" s="698" t="s">
        <v>1734</v>
      </c>
      <c r="F84" s="719" t="s">
        <v>1735</v>
      </c>
      <c r="G84" s="698" t="s">
        <v>1570</v>
      </c>
      <c r="H84" s="698" t="s">
        <v>1571</v>
      </c>
      <c r="I84" s="710">
        <v>528.04999999999995</v>
      </c>
      <c r="J84" s="710">
        <v>1</v>
      </c>
      <c r="K84" s="711">
        <v>528.04999999999995</v>
      </c>
    </row>
    <row r="85" spans="1:11" ht="14.4" customHeight="1" x14ac:dyDescent="0.3">
      <c r="A85" s="694" t="s">
        <v>533</v>
      </c>
      <c r="B85" s="695" t="s">
        <v>1026</v>
      </c>
      <c r="C85" s="698" t="s">
        <v>547</v>
      </c>
      <c r="D85" s="719" t="s">
        <v>1028</v>
      </c>
      <c r="E85" s="698" t="s">
        <v>1734</v>
      </c>
      <c r="F85" s="719" t="s">
        <v>1735</v>
      </c>
      <c r="G85" s="698" t="s">
        <v>1572</v>
      </c>
      <c r="H85" s="698" t="s">
        <v>1573</v>
      </c>
      <c r="I85" s="710">
        <v>155.13999999999999</v>
      </c>
      <c r="J85" s="710">
        <v>1</v>
      </c>
      <c r="K85" s="711">
        <v>155.13999999999999</v>
      </c>
    </row>
    <row r="86" spans="1:11" ht="14.4" customHeight="1" x14ac:dyDescent="0.3">
      <c r="A86" s="694" t="s">
        <v>533</v>
      </c>
      <c r="B86" s="695" t="s">
        <v>1026</v>
      </c>
      <c r="C86" s="698" t="s">
        <v>547</v>
      </c>
      <c r="D86" s="719" t="s">
        <v>1028</v>
      </c>
      <c r="E86" s="698" t="s">
        <v>1726</v>
      </c>
      <c r="F86" s="719" t="s">
        <v>1727</v>
      </c>
      <c r="G86" s="698" t="s">
        <v>1490</v>
      </c>
      <c r="H86" s="698" t="s">
        <v>1491</v>
      </c>
      <c r="I86" s="710">
        <v>46.03</v>
      </c>
      <c r="J86" s="710">
        <v>180</v>
      </c>
      <c r="K86" s="711">
        <v>8285.619999999999</v>
      </c>
    </row>
    <row r="87" spans="1:11" ht="14.4" customHeight="1" x14ac:dyDescent="0.3">
      <c r="A87" s="694" t="s">
        <v>533</v>
      </c>
      <c r="B87" s="695" t="s">
        <v>1026</v>
      </c>
      <c r="C87" s="698" t="s">
        <v>547</v>
      </c>
      <c r="D87" s="719" t="s">
        <v>1028</v>
      </c>
      <c r="E87" s="698" t="s">
        <v>1726</v>
      </c>
      <c r="F87" s="719" t="s">
        <v>1727</v>
      </c>
      <c r="G87" s="698" t="s">
        <v>1574</v>
      </c>
      <c r="H87" s="698" t="s">
        <v>1575</v>
      </c>
      <c r="I87" s="710">
        <v>69.92</v>
      </c>
      <c r="J87" s="710">
        <v>96</v>
      </c>
      <c r="K87" s="711">
        <v>6711.99</v>
      </c>
    </row>
    <row r="88" spans="1:11" ht="14.4" customHeight="1" x14ac:dyDescent="0.3">
      <c r="A88" s="694" t="s">
        <v>533</v>
      </c>
      <c r="B88" s="695" t="s">
        <v>1026</v>
      </c>
      <c r="C88" s="698" t="s">
        <v>547</v>
      </c>
      <c r="D88" s="719" t="s">
        <v>1028</v>
      </c>
      <c r="E88" s="698" t="s">
        <v>1728</v>
      </c>
      <c r="F88" s="719" t="s">
        <v>1729</v>
      </c>
      <c r="G88" s="698" t="s">
        <v>1494</v>
      </c>
      <c r="H88" s="698" t="s">
        <v>1495</v>
      </c>
      <c r="I88" s="710">
        <v>0.3</v>
      </c>
      <c r="J88" s="710">
        <v>1200</v>
      </c>
      <c r="K88" s="711">
        <v>360</v>
      </c>
    </row>
    <row r="89" spans="1:11" ht="14.4" customHeight="1" x14ac:dyDescent="0.3">
      <c r="A89" s="694" t="s">
        <v>533</v>
      </c>
      <c r="B89" s="695" t="s">
        <v>1026</v>
      </c>
      <c r="C89" s="698" t="s">
        <v>547</v>
      </c>
      <c r="D89" s="719" t="s">
        <v>1028</v>
      </c>
      <c r="E89" s="698" t="s">
        <v>1728</v>
      </c>
      <c r="F89" s="719" t="s">
        <v>1729</v>
      </c>
      <c r="G89" s="698" t="s">
        <v>1496</v>
      </c>
      <c r="H89" s="698" t="s">
        <v>1497</v>
      </c>
      <c r="I89" s="710">
        <v>0.30499999999999999</v>
      </c>
      <c r="J89" s="710">
        <v>600</v>
      </c>
      <c r="K89" s="711">
        <v>183</v>
      </c>
    </row>
    <row r="90" spans="1:11" ht="14.4" customHeight="1" x14ac:dyDescent="0.3">
      <c r="A90" s="694" t="s">
        <v>533</v>
      </c>
      <c r="B90" s="695" t="s">
        <v>1026</v>
      </c>
      <c r="C90" s="698" t="s">
        <v>547</v>
      </c>
      <c r="D90" s="719" t="s">
        <v>1028</v>
      </c>
      <c r="E90" s="698" t="s">
        <v>1730</v>
      </c>
      <c r="F90" s="719" t="s">
        <v>1731</v>
      </c>
      <c r="G90" s="698" t="s">
        <v>1498</v>
      </c>
      <c r="H90" s="698" t="s">
        <v>1499</v>
      </c>
      <c r="I90" s="710">
        <v>1.22</v>
      </c>
      <c r="J90" s="710">
        <v>1300</v>
      </c>
      <c r="K90" s="711">
        <v>1584.68</v>
      </c>
    </row>
    <row r="91" spans="1:11" ht="14.4" customHeight="1" x14ac:dyDescent="0.3">
      <c r="A91" s="694" t="s">
        <v>533</v>
      </c>
      <c r="B91" s="695" t="s">
        <v>1026</v>
      </c>
      <c r="C91" s="698" t="s">
        <v>547</v>
      </c>
      <c r="D91" s="719" t="s">
        <v>1028</v>
      </c>
      <c r="E91" s="698" t="s">
        <v>1730</v>
      </c>
      <c r="F91" s="719" t="s">
        <v>1731</v>
      </c>
      <c r="G91" s="698" t="s">
        <v>1500</v>
      </c>
      <c r="H91" s="698" t="s">
        <v>1501</v>
      </c>
      <c r="I91" s="710">
        <v>0.81</v>
      </c>
      <c r="J91" s="710">
        <v>2000</v>
      </c>
      <c r="K91" s="711">
        <v>1614.2</v>
      </c>
    </row>
    <row r="92" spans="1:11" ht="14.4" customHeight="1" x14ac:dyDescent="0.3">
      <c r="A92" s="694" t="s">
        <v>533</v>
      </c>
      <c r="B92" s="695" t="s">
        <v>1026</v>
      </c>
      <c r="C92" s="698" t="s">
        <v>547</v>
      </c>
      <c r="D92" s="719" t="s">
        <v>1028</v>
      </c>
      <c r="E92" s="698" t="s">
        <v>1730</v>
      </c>
      <c r="F92" s="719" t="s">
        <v>1731</v>
      </c>
      <c r="G92" s="698" t="s">
        <v>1576</v>
      </c>
      <c r="H92" s="698" t="s">
        <v>1577</v>
      </c>
      <c r="I92" s="710">
        <v>0.81</v>
      </c>
      <c r="J92" s="710">
        <v>2000</v>
      </c>
      <c r="K92" s="711">
        <v>1614.2</v>
      </c>
    </row>
    <row r="93" spans="1:11" ht="14.4" customHeight="1" x14ac:dyDescent="0.3">
      <c r="A93" s="694" t="s">
        <v>533</v>
      </c>
      <c r="B93" s="695" t="s">
        <v>1026</v>
      </c>
      <c r="C93" s="698" t="s">
        <v>547</v>
      </c>
      <c r="D93" s="719" t="s">
        <v>1028</v>
      </c>
      <c r="E93" s="698" t="s">
        <v>1730</v>
      </c>
      <c r="F93" s="719" t="s">
        <v>1731</v>
      </c>
      <c r="G93" s="698" t="s">
        <v>1578</v>
      </c>
      <c r="H93" s="698" t="s">
        <v>1579</v>
      </c>
      <c r="I93" s="710">
        <v>0.79</v>
      </c>
      <c r="J93" s="710">
        <v>1000</v>
      </c>
      <c r="K93" s="711">
        <v>786.5</v>
      </c>
    </row>
    <row r="94" spans="1:11" ht="14.4" customHeight="1" x14ac:dyDescent="0.3">
      <c r="A94" s="694" t="s">
        <v>533</v>
      </c>
      <c r="B94" s="695" t="s">
        <v>1026</v>
      </c>
      <c r="C94" s="698" t="s">
        <v>550</v>
      </c>
      <c r="D94" s="719" t="s">
        <v>1029</v>
      </c>
      <c r="E94" s="698" t="s">
        <v>1720</v>
      </c>
      <c r="F94" s="719" t="s">
        <v>1721</v>
      </c>
      <c r="G94" s="698" t="s">
        <v>1580</v>
      </c>
      <c r="H94" s="698" t="s">
        <v>1581</v>
      </c>
      <c r="I94" s="710">
        <v>0.28000000000000003</v>
      </c>
      <c r="J94" s="710">
        <v>3000</v>
      </c>
      <c r="K94" s="711">
        <v>840</v>
      </c>
    </row>
    <row r="95" spans="1:11" ht="14.4" customHeight="1" x14ac:dyDescent="0.3">
      <c r="A95" s="694" t="s">
        <v>533</v>
      </c>
      <c r="B95" s="695" t="s">
        <v>1026</v>
      </c>
      <c r="C95" s="698" t="s">
        <v>550</v>
      </c>
      <c r="D95" s="719" t="s">
        <v>1029</v>
      </c>
      <c r="E95" s="698" t="s">
        <v>1720</v>
      </c>
      <c r="F95" s="719" t="s">
        <v>1721</v>
      </c>
      <c r="G95" s="698" t="s">
        <v>1582</v>
      </c>
      <c r="H95" s="698" t="s">
        <v>1583</v>
      </c>
      <c r="I95" s="710">
        <v>0.23</v>
      </c>
      <c r="J95" s="710">
        <v>1000</v>
      </c>
      <c r="K95" s="711">
        <v>230</v>
      </c>
    </row>
    <row r="96" spans="1:11" ht="14.4" customHeight="1" x14ac:dyDescent="0.3">
      <c r="A96" s="694" t="s">
        <v>533</v>
      </c>
      <c r="B96" s="695" t="s">
        <v>1026</v>
      </c>
      <c r="C96" s="698" t="s">
        <v>550</v>
      </c>
      <c r="D96" s="719" t="s">
        <v>1029</v>
      </c>
      <c r="E96" s="698" t="s">
        <v>1720</v>
      </c>
      <c r="F96" s="719" t="s">
        <v>1721</v>
      </c>
      <c r="G96" s="698" t="s">
        <v>1506</v>
      </c>
      <c r="H96" s="698" t="s">
        <v>1507</v>
      </c>
      <c r="I96" s="710">
        <v>16.100000000000001</v>
      </c>
      <c r="J96" s="710">
        <v>400</v>
      </c>
      <c r="K96" s="711">
        <v>6440</v>
      </c>
    </row>
    <row r="97" spans="1:11" ht="14.4" customHeight="1" x14ac:dyDescent="0.3">
      <c r="A97" s="694" t="s">
        <v>533</v>
      </c>
      <c r="B97" s="695" t="s">
        <v>1026</v>
      </c>
      <c r="C97" s="698" t="s">
        <v>550</v>
      </c>
      <c r="D97" s="719" t="s">
        <v>1029</v>
      </c>
      <c r="E97" s="698" t="s">
        <v>1720</v>
      </c>
      <c r="F97" s="719" t="s">
        <v>1721</v>
      </c>
      <c r="G97" s="698" t="s">
        <v>1584</v>
      </c>
      <c r="H97" s="698" t="s">
        <v>1585</v>
      </c>
      <c r="I97" s="710">
        <v>1.33</v>
      </c>
      <c r="J97" s="710">
        <v>1000</v>
      </c>
      <c r="K97" s="711">
        <v>1331</v>
      </c>
    </row>
    <row r="98" spans="1:11" ht="14.4" customHeight="1" x14ac:dyDescent="0.3">
      <c r="A98" s="694" t="s">
        <v>533</v>
      </c>
      <c r="B98" s="695" t="s">
        <v>1026</v>
      </c>
      <c r="C98" s="698" t="s">
        <v>550</v>
      </c>
      <c r="D98" s="719" t="s">
        <v>1029</v>
      </c>
      <c r="E98" s="698" t="s">
        <v>1720</v>
      </c>
      <c r="F98" s="719" t="s">
        <v>1721</v>
      </c>
      <c r="G98" s="698" t="s">
        <v>1586</v>
      </c>
      <c r="H98" s="698" t="s">
        <v>1587</v>
      </c>
      <c r="I98" s="710">
        <v>13.01</v>
      </c>
      <c r="J98" s="710">
        <v>2</v>
      </c>
      <c r="K98" s="711">
        <v>26.02</v>
      </c>
    </row>
    <row r="99" spans="1:11" ht="14.4" customHeight="1" x14ac:dyDescent="0.3">
      <c r="A99" s="694" t="s">
        <v>533</v>
      </c>
      <c r="B99" s="695" t="s">
        <v>1026</v>
      </c>
      <c r="C99" s="698" t="s">
        <v>550</v>
      </c>
      <c r="D99" s="719" t="s">
        <v>1029</v>
      </c>
      <c r="E99" s="698" t="s">
        <v>1720</v>
      </c>
      <c r="F99" s="719" t="s">
        <v>1721</v>
      </c>
      <c r="G99" s="698" t="s">
        <v>1430</v>
      </c>
      <c r="H99" s="698" t="s">
        <v>1431</v>
      </c>
      <c r="I99" s="710">
        <v>0.56000000000000005</v>
      </c>
      <c r="J99" s="710">
        <v>7500</v>
      </c>
      <c r="K99" s="711">
        <v>4200</v>
      </c>
    </row>
    <row r="100" spans="1:11" ht="14.4" customHeight="1" x14ac:dyDescent="0.3">
      <c r="A100" s="694" t="s">
        <v>533</v>
      </c>
      <c r="B100" s="695" t="s">
        <v>1026</v>
      </c>
      <c r="C100" s="698" t="s">
        <v>550</v>
      </c>
      <c r="D100" s="719" t="s">
        <v>1029</v>
      </c>
      <c r="E100" s="698" t="s">
        <v>1720</v>
      </c>
      <c r="F100" s="719" t="s">
        <v>1721</v>
      </c>
      <c r="G100" s="698" t="s">
        <v>1588</v>
      </c>
      <c r="H100" s="698" t="s">
        <v>1589</v>
      </c>
      <c r="I100" s="710">
        <v>5.0916666666666659</v>
      </c>
      <c r="J100" s="710">
        <v>1026</v>
      </c>
      <c r="K100" s="711">
        <v>5227.1099999999997</v>
      </c>
    </row>
    <row r="101" spans="1:11" ht="14.4" customHeight="1" x14ac:dyDescent="0.3">
      <c r="A101" s="694" t="s">
        <v>533</v>
      </c>
      <c r="B101" s="695" t="s">
        <v>1026</v>
      </c>
      <c r="C101" s="698" t="s">
        <v>550</v>
      </c>
      <c r="D101" s="719" t="s">
        <v>1029</v>
      </c>
      <c r="E101" s="698" t="s">
        <v>1720</v>
      </c>
      <c r="F101" s="719" t="s">
        <v>1721</v>
      </c>
      <c r="G101" s="698" t="s">
        <v>1590</v>
      </c>
      <c r="H101" s="698" t="s">
        <v>1591</v>
      </c>
      <c r="I101" s="710">
        <v>5.09</v>
      </c>
      <c r="J101" s="710">
        <v>800</v>
      </c>
      <c r="K101" s="711">
        <v>4075.6</v>
      </c>
    </row>
    <row r="102" spans="1:11" ht="14.4" customHeight="1" x14ac:dyDescent="0.3">
      <c r="A102" s="694" t="s">
        <v>533</v>
      </c>
      <c r="B102" s="695" t="s">
        <v>1026</v>
      </c>
      <c r="C102" s="698" t="s">
        <v>550</v>
      </c>
      <c r="D102" s="719" t="s">
        <v>1029</v>
      </c>
      <c r="E102" s="698" t="s">
        <v>1720</v>
      </c>
      <c r="F102" s="719" t="s">
        <v>1721</v>
      </c>
      <c r="G102" s="698" t="s">
        <v>1592</v>
      </c>
      <c r="H102" s="698" t="s">
        <v>1593</v>
      </c>
      <c r="I102" s="710">
        <v>6.11</v>
      </c>
      <c r="J102" s="710">
        <v>50</v>
      </c>
      <c r="K102" s="711">
        <v>305.32</v>
      </c>
    </row>
    <row r="103" spans="1:11" ht="14.4" customHeight="1" x14ac:dyDescent="0.3">
      <c r="A103" s="694" t="s">
        <v>533</v>
      </c>
      <c r="B103" s="695" t="s">
        <v>1026</v>
      </c>
      <c r="C103" s="698" t="s">
        <v>550</v>
      </c>
      <c r="D103" s="719" t="s">
        <v>1029</v>
      </c>
      <c r="E103" s="698" t="s">
        <v>1722</v>
      </c>
      <c r="F103" s="719" t="s">
        <v>1723</v>
      </c>
      <c r="G103" s="698" t="s">
        <v>1512</v>
      </c>
      <c r="H103" s="698" t="s">
        <v>1513</v>
      </c>
      <c r="I103" s="710">
        <v>0.21</v>
      </c>
      <c r="J103" s="710">
        <v>400</v>
      </c>
      <c r="K103" s="711">
        <v>84</v>
      </c>
    </row>
    <row r="104" spans="1:11" ht="14.4" customHeight="1" x14ac:dyDescent="0.3">
      <c r="A104" s="694" t="s">
        <v>533</v>
      </c>
      <c r="B104" s="695" t="s">
        <v>1026</v>
      </c>
      <c r="C104" s="698" t="s">
        <v>550</v>
      </c>
      <c r="D104" s="719" t="s">
        <v>1029</v>
      </c>
      <c r="E104" s="698" t="s">
        <v>1722</v>
      </c>
      <c r="F104" s="719" t="s">
        <v>1723</v>
      </c>
      <c r="G104" s="698" t="s">
        <v>1444</v>
      </c>
      <c r="H104" s="698" t="s">
        <v>1445</v>
      </c>
      <c r="I104" s="710">
        <v>0.41666666666666669</v>
      </c>
      <c r="J104" s="710">
        <v>600</v>
      </c>
      <c r="K104" s="711">
        <v>250</v>
      </c>
    </row>
    <row r="105" spans="1:11" ht="14.4" customHeight="1" x14ac:dyDescent="0.3">
      <c r="A105" s="694" t="s">
        <v>533</v>
      </c>
      <c r="B105" s="695" t="s">
        <v>1026</v>
      </c>
      <c r="C105" s="698" t="s">
        <v>550</v>
      </c>
      <c r="D105" s="719" t="s">
        <v>1029</v>
      </c>
      <c r="E105" s="698" t="s">
        <v>1722</v>
      </c>
      <c r="F105" s="719" t="s">
        <v>1723</v>
      </c>
      <c r="G105" s="698" t="s">
        <v>1446</v>
      </c>
      <c r="H105" s="698" t="s">
        <v>1447</v>
      </c>
      <c r="I105" s="710">
        <v>0.57666666666666666</v>
      </c>
      <c r="J105" s="710">
        <v>1200</v>
      </c>
      <c r="K105" s="711">
        <v>692</v>
      </c>
    </row>
    <row r="106" spans="1:11" ht="14.4" customHeight="1" x14ac:dyDescent="0.3">
      <c r="A106" s="694" t="s">
        <v>533</v>
      </c>
      <c r="B106" s="695" t="s">
        <v>1026</v>
      </c>
      <c r="C106" s="698" t="s">
        <v>550</v>
      </c>
      <c r="D106" s="719" t="s">
        <v>1029</v>
      </c>
      <c r="E106" s="698" t="s">
        <v>1722</v>
      </c>
      <c r="F106" s="719" t="s">
        <v>1723</v>
      </c>
      <c r="G106" s="698" t="s">
        <v>1468</v>
      </c>
      <c r="H106" s="698" t="s">
        <v>1469</v>
      </c>
      <c r="I106" s="710">
        <v>2.9066666666666667</v>
      </c>
      <c r="J106" s="710">
        <v>300</v>
      </c>
      <c r="K106" s="711">
        <v>872</v>
      </c>
    </row>
    <row r="107" spans="1:11" ht="14.4" customHeight="1" x14ac:dyDescent="0.3">
      <c r="A107" s="694" t="s">
        <v>533</v>
      </c>
      <c r="B107" s="695" t="s">
        <v>1026</v>
      </c>
      <c r="C107" s="698" t="s">
        <v>550</v>
      </c>
      <c r="D107" s="719" t="s">
        <v>1029</v>
      </c>
      <c r="E107" s="698" t="s">
        <v>1722</v>
      </c>
      <c r="F107" s="719" t="s">
        <v>1723</v>
      </c>
      <c r="G107" s="698" t="s">
        <v>1516</v>
      </c>
      <c r="H107" s="698" t="s">
        <v>1517</v>
      </c>
      <c r="I107" s="710">
        <v>12.105</v>
      </c>
      <c r="J107" s="710">
        <v>20</v>
      </c>
      <c r="K107" s="711">
        <v>242.1</v>
      </c>
    </row>
    <row r="108" spans="1:11" ht="14.4" customHeight="1" x14ac:dyDescent="0.3">
      <c r="A108" s="694" t="s">
        <v>533</v>
      </c>
      <c r="B108" s="695" t="s">
        <v>1026</v>
      </c>
      <c r="C108" s="698" t="s">
        <v>550</v>
      </c>
      <c r="D108" s="719" t="s">
        <v>1029</v>
      </c>
      <c r="E108" s="698" t="s">
        <v>1734</v>
      </c>
      <c r="F108" s="719" t="s">
        <v>1735</v>
      </c>
      <c r="G108" s="698" t="s">
        <v>1532</v>
      </c>
      <c r="H108" s="698" t="s">
        <v>1533</v>
      </c>
      <c r="I108" s="710">
        <v>275.86</v>
      </c>
      <c r="J108" s="710">
        <v>1</v>
      </c>
      <c r="K108" s="711">
        <v>275.86</v>
      </c>
    </row>
    <row r="109" spans="1:11" ht="14.4" customHeight="1" x14ac:dyDescent="0.3">
      <c r="A109" s="694" t="s">
        <v>533</v>
      </c>
      <c r="B109" s="695" t="s">
        <v>1026</v>
      </c>
      <c r="C109" s="698" t="s">
        <v>550</v>
      </c>
      <c r="D109" s="719" t="s">
        <v>1029</v>
      </c>
      <c r="E109" s="698" t="s">
        <v>1734</v>
      </c>
      <c r="F109" s="719" t="s">
        <v>1735</v>
      </c>
      <c r="G109" s="698" t="s">
        <v>1594</v>
      </c>
      <c r="H109" s="698" t="s">
        <v>1595</v>
      </c>
      <c r="I109" s="710">
        <v>1.19</v>
      </c>
      <c r="J109" s="710">
        <v>1000</v>
      </c>
      <c r="K109" s="711">
        <v>1185.69</v>
      </c>
    </row>
    <row r="110" spans="1:11" ht="14.4" customHeight="1" x14ac:dyDescent="0.3">
      <c r="A110" s="694" t="s">
        <v>533</v>
      </c>
      <c r="B110" s="695" t="s">
        <v>1026</v>
      </c>
      <c r="C110" s="698" t="s">
        <v>550</v>
      </c>
      <c r="D110" s="719" t="s">
        <v>1029</v>
      </c>
      <c r="E110" s="698" t="s">
        <v>1734</v>
      </c>
      <c r="F110" s="719" t="s">
        <v>1735</v>
      </c>
      <c r="G110" s="698" t="s">
        <v>1596</v>
      </c>
      <c r="H110" s="698" t="s">
        <v>1597</v>
      </c>
      <c r="I110" s="710">
        <v>44.77</v>
      </c>
      <c r="J110" s="710">
        <v>150</v>
      </c>
      <c r="K110" s="711">
        <v>6715.5</v>
      </c>
    </row>
    <row r="111" spans="1:11" ht="14.4" customHeight="1" x14ac:dyDescent="0.3">
      <c r="A111" s="694" t="s">
        <v>533</v>
      </c>
      <c r="B111" s="695" t="s">
        <v>1026</v>
      </c>
      <c r="C111" s="698" t="s">
        <v>550</v>
      </c>
      <c r="D111" s="719" t="s">
        <v>1029</v>
      </c>
      <c r="E111" s="698" t="s">
        <v>1734</v>
      </c>
      <c r="F111" s="719" t="s">
        <v>1735</v>
      </c>
      <c r="G111" s="698" t="s">
        <v>1598</v>
      </c>
      <c r="H111" s="698" t="s">
        <v>1599</v>
      </c>
      <c r="I111" s="710">
        <v>161.5</v>
      </c>
      <c r="J111" s="710">
        <v>6</v>
      </c>
      <c r="K111" s="711">
        <v>969</v>
      </c>
    </row>
    <row r="112" spans="1:11" ht="14.4" customHeight="1" x14ac:dyDescent="0.3">
      <c r="A112" s="694" t="s">
        <v>533</v>
      </c>
      <c r="B112" s="695" t="s">
        <v>1026</v>
      </c>
      <c r="C112" s="698" t="s">
        <v>550</v>
      </c>
      <c r="D112" s="719" t="s">
        <v>1029</v>
      </c>
      <c r="E112" s="698" t="s">
        <v>1734</v>
      </c>
      <c r="F112" s="719" t="s">
        <v>1735</v>
      </c>
      <c r="G112" s="698" t="s">
        <v>1600</v>
      </c>
      <c r="H112" s="698" t="s">
        <v>1601</v>
      </c>
      <c r="I112" s="710">
        <v>160.55000000000001</v>
      </c>
      <c r="J112" s="710">
        <v>2</v>
      </c>
      <c r="K112" s="711">
        <v>321.10000000000002</v>
      </c>
    </row>
    <row r="113" spans="1:11" ht="14.4" customHeight="1" x14ac:dyDescent="0.3">
      <c r="A113" s="694" t="s">
        <v>533</v>
      </c>
      <c r="B113" s="695" t="s">
        <v>1026</v>
      </c>
      <c r="C113" s="698" t="s">
        <v>550</v>
      </c>
      <c r="D113" s="719" t="s">
        <v>1029</v>
      </c>
      <c r="E113" s="698" t="s">
        <v>1734</v>
      </c>
      <c r="F113" s="719" t="s">
        <v>1735</v>
      </c>
      <c r="G113" s="698" t="s">
        <v>1602</v>
      </c>
      <c r="H113" s="698" t="s">
        <v>1603</v>
      </c>
      <c r="I113" s="710">
        <v>71.39</v>
      </c>
      <c r="J113" s="710">
        <v>150</v>
      </c>
      <c r="K113" s="711">
        <v>10708.5</v>
      </c>
    </row>
    <row r="114" spans="1:11" ht="14.4" customHeight="1" x14ac:dyDescent="0.3">
      <c r="A114" s="694" t="s">
        <v>533</v>
      </c>
      <c r="B114" s="695" t="s">
        <v>1026</v>
      </c>
      <c r="C114" s="698" t="s">
        <v>550</v>
      </c>
      <c r="D114" s="719" t="s">
        <v>1029</v>
      </c>
      <c r="E114" s="698" t="s">
        <v>1734</v>
      </c>
      <c r="F114" s="719" t="s">
        <v>1735</v>
      </c>
      <c r="G114" s="698" t="s">
        <v>1604</v>
      </c>
      <c r="H114" s="698" t="s">
        <v>1605</v>
      </c>
      <c r="I114" s="710">
        <v>44.77</v>
      </c>
      <c r="J114" s="710">
        <v>150</v>
      </c>
      <c r="K114" s="711">
        <v>6715.5</v>
      </c>
    </row>
    <row r="115" spans="1:11" ht="14.4" customHeight="1" x14ac:dyDescent="0.3">
      <c r="A115" s="694" t="s">
        <v>533</v>
      </c>
      <c r="B115" s="695" t="s">
        <v>1026</v>
      </c>
      <c r="C115" s="698" t="s">
        <v>550</v>
      </c>
      <c r="D115" s="719" t="s">
        <v>1029</v>
      </c>
      <c r="E115" s="698" t="s">
        <v>1734</v>
      </c>
      <c r="F115" s="719" t="s">
        <v>1735</v>
      </c>
      <c r="G115" s="698" t="s">
        <v>1606</v>
      </c>
      <c r="H115" s="698" t="s">
        <v>1607</v>
      </c>
      <c r="I115" s="710">
        <v>71.39</v>
      </c>
      <c r="J115" s="710">
        <v>150</v>
      </c>
      <c r="K115" s="711">
        <v>10708.5</v>
      </c>
    </row>
    <row r="116" spans="1:11" ht="14.4" customHeight="1" x14ac:dyDescent="0.3">
      <c r="A116" s="694" t="s">
        <v>533</v>
      </c>
      <c r="B116" s="695" t="s">
        <v>1026</v>
      </c>
      <c r="C116" s="698" t="s">
        <v>550</v>
      </c>
      <c r="D116" s="719" t="s">
        <v>1029</v>
      </c>
      <c r="E116" s="698" t="s">
        <v>1734</v>
      </c>
      <c r="F116" s="719" t="s">
        <v>1735</v>
      </c>
      <c r="G116" s="698" t="s">
        <v>1608</v>
      </c>
      <c r="H116" s="698" t="s">
        <v>1609</v>
      </c>
      <c r="I116" s="710">
        <v>107.69</v>
      </c>
      <c r="J116" s="710">
        <v>45</v>
      </c>
      <c r="K116" s="711">
        <v>4846.05</v>
      </c>
    </row>
    <row r="117" spans="1:11" ht="14.4" customHeight="1" x14ac:dyDescent="0.3">
      <c r="A117" s="694" t="s">
        <v>533</v>
      </c>
      <c r="B117" s="695" t="s">
        <v>1026</v>
      </c>
      <c r="C117" s="698" t="s">
        <v>550</v>
      </c>
      <c r="D117" s="719" t="s">
        <v>1029</v>
      </c>
      <c r="E117" s="698" t="s">
        <v>1734</v>
      </c>
      <c r="F117" s="719" t="s">
        <v>1735</v>
      </c>
      <c r="G117" s="698" t="s">
        <v>1610</v>
      </c>
      <c r="H117" s="698" t="s">
        <v>1611</v>
      </c>
      <c r="I117" s="710">
        <v>179.08</v>
      </c>
      <c r="J117" s="710">
        <v>30</v>
      </c>
      <c r="K117" s="711">
        <v>5372.4</v>
      </c>
    </row>
    <row r="118" spans="1:11" ht="14.4" customHeight="1" x14ac:dyDescent="0.3">
      <c r="A118" s="694" t="s">
        <v>533</v>
      </c>
      <c r="B118" s="695" t="s">
        <v>1026</v>
      </c>
      <c r="C118" s="698" t="s">
        <v>550</v>
      </c>
      <c r="D118" s="719" t="s">
        <v>1029</v>
      </c>
      <c r="E118" s="698" t="s">
        <v>1734</v>
      </c>
      <c r="F118" s="719" t="s">
        <v>1735</v>
      </c>
      <c r="G118" s="698" t="s">
        <v>1612</v>
      </c>
      <c r="H118" s="698" t="s">
        <v>1613</v>
      </c>
      <c r="I118" s="710">
        <v>107.69</v>
      </c>
      <c r="J118" s="710">
        <v>50</v>
      </c>
      <c r="K118" s="711">
        <v>5384.5</v>
      </c>
    </row>
    <row r="119" spans="1:11" ht="14.4" customHeight="1" x14ac:dyDescent="0.3">
      <c r="A119" s="694" t="s">
        <v>533</v>
      </c>
      <c r="B119" s="695" t="s">
        <v>1026</v>
      </c>
      <c r="C119" s="698" t="s">
        <v>550</v>
      </c>
      <c r="D119" s="719" t="s">
        <v>1029</v>
      </c>
      <c r="E119" s="698" t="s">
        <v>1734</v>
      </c>
      <c r="F119" s="719" t="s">
        <v>1735</v>
      </c>
      <c r="G119" s="698" t="s">
        <v>1614</v>
      </c>
      <c r="H119" s="698" t="s">
        <v>1615</v>
      </c>
      <c r="I119" s="710">
        <v>89.844999999999999</v>
      </c>
      <c r="J119" s="710">
        <v>100</v>
      </c>
      <c r="K119" s="711">
        <v>8984.25</v>
      </c>
    </row>
    <row r="120" spans="1:11" ht="14.4" customHeight="1" x14ac:dyDescent="0.3">
      <c r="A120" s="694" t="s">
        <v>533</v>
      </c>
      <c r="B120" s="695" t="s">
        <v>1026</v>
      </c>
      <c r="C120" s="698" t="s">
        <v>550</v>
      </c>
      <c r="D120" s="719" t="s">
        <v>1029</v>
      </c>
      <c r="E120" s="698" t="s">
        <v>1726</v>
      </c>
      <c r="F120" s="719" t="s">
        <v>1727</v>
      </c>
      <c r="G120" s="698" t="s">
        <v>1616</v>
      </c>
      <c r="H120" s="698" t="s">
        <v>1617</v>
      </c>
      <c r="I120" s="710">
        <v>38.200000000000003</v>
      </c>
      <c r="J120" s="710">
        <v>108</v>
      </c>
      <c r="K120" s="711">
        <v>4125.92</v>
      </c>
    </row>
    <row r="121" spans="1:11" ht="14.4" customHeight="1" x14ac:dyDescent="0.3">
      <c r="A121" s="694" t="s">
        <v>533</v>
      </c>
      <c r="B121" s="695" t="s">
        <v>1026</v>
      </c>
      <c r="C121" s="698" t="s">
        <v>550</v>
      </c>
      <c r="D121" s="719" t="s">
        <v>1029</v>
      </c>
      <c r="E121" s="698" t="s">
        <v>1726</v>
      </c>
      <c r="F121" s="719" t="s">
        <v>1727</v>
      </c>
      <c r="G121" s="698" t="s">
        <v>1492</v>
      </c>
      <c r="H121" s="698" t="s">
        <v>1493</v>
      </c>
      <c r="I121" s="710">
        <v>43.92</v>
      </c>
      <c r="J121" s="710">
        <v>108</v>
      </c>
      <c r="K121" s="711">
        <v>4743.75</v>
      </c>
    </row>
    <row r="122" spans="1:11" ht="14.4" customHeight="1" x14ac:dyDescent="0.3">
      <c r="A122" s="694" t="s">
        <v>533</v>
      </c>
      <c r="B122" s="695" t="s">
        <v>1026</v>
      </c>
      <c r="C122" s="698" t="s">
        <v>550</v>
      </c>
      <c r="D122" s="719" t="s">
        <v>1029</v>
      </c>
      <c r="E122" s="698" t="s">
        <v>1726</v>
      </c>
      <c r="F122" s="719" t="s">
        <v>1727</v>
      </c>
      <c r="G122" s="698" t="s">
        <v>1618</v>
      </c>
      <c r="H122" s="698" t="s">
        <v>1619</v>
      </c>
      <c r="I122" s="710">
        <v>60.35</v>
      </c>
      <c r="J122" s="710">
        <v>24</v>
      </c>
      <c r="K122" s="711">
        <v>1448.39</v>
      </c>
    </row>
    <row r="123" spans="1:11" ht="14.4" customHeight="1" x14ac:dyDescent="0.3">
      <c r="A123" s="694" t="s">
        <v>533</v>
      </c>
      <c r="B123" s="695" t="s">
        <v>1026</v>
      </c>
      <c r="C123" s="698" t="s">
        <v>550</v>
      </c>
      <c r="D123" s="719" t="s">
        <v>1029</v>
      </c>
      <c r="E123" s="698" t="s">
        <v>1728</v>
      </c>
      <c r="F123" s="719" t="s">
        <v>1729</v>
      </c>
      <c r="G123" s="698" t="s">
        <v>1494</v>
      </c>
      <c r="H123" s="698" t="s">
        <v>1495</v>
      </c>
      <c r="I123" s="710">
        <v>0.3</v>
      </c>
      <c r="J123" s="710">
        <v>900</v>
      </c>
      <c r="K123" s="711">
        <v>270</v>
      </c>
    </row>
    <row r="124" spans="1:11" ht="14.4" customHeight="1" x14ac:dyDescent="0.3">
      <c r="A124" s="694" t="s">
        <v>533</v>
      </c>
      <c r="B124" s="695" t="s">
        <v>1026</v>
      </c>
      <c r="C124" s="698" t="s">
        <v>550</v>
      </c>
      <c r="D124" s="719" t="s">
        <v>1029</v>
      </c>
      <c r="E124" s="698" t="s">
        <v>1728</v>
      </c>
      <c r="F124" s="719" t="s">
        <v>1729</v>
      </c>
      <c r="G124" s="698" t="s">
        <v>1496</v>
      </c>
      <c r="H124" s="698" t="s">
        <v>1497</v>
      </c>
      <c r="I124" s="710">
        <v>0.30666666666666664</v>
      </c>
      <c r="J124" s="710">
        <v>1100</v>
      </c>
      <c r="K124" s="711">
        <v>335</v>
      </c>
    </row>
    <row r="125" spans="1:11" ht="14.4" customHeight="1" x14ac:dyDescent="0.3">
      <c r="A125" s="694" t="s">
        <v>533</v>
      </c>
      <c r="B125" s="695" t="s">
        <v>1026</v>
      </c>
      <c r="C125" s="698" t="s">
        <v>550</v>
      </c>
      <c r="D125" s="719" t="s">
        <v>1029</v>
      </c>
      <c r="E125" s="698" t="s">
        <v>1728</v>
      </c>
      <c r="F125" s="719" t="s">
        <v>1729</v>
      </c>
      <c r="G125" s="698" t="s">
        <v>1620</v>
      </c>
      <c r="H125" s="698" t="s">
        <v>1621</v>
      </c>
      <c r="I125" s="710">
        <v>0.3</v>
      </c>
      <c r="J125" s="710">
        <v>200</v>
      </c>
      <c r="K125" s="711">
        <v>60</v>
      </c>
    </row>
    <row r="126" spans="1:11" ht="14.4" customHeight="1" x14ac:dyDescent="0.3">
      <c r="A126" s="694" t="s">
        <v>533</v>
      </c>
      <c r="B126" s="695" t="s">
        <v>1026</v>
      </c>
      <c r="C126" s="698" t="s">
        <v>550</v>
      </c>
      <c r="D126" s="719" t="s">
        <v>1029</v>
      </c>
      <c r="E126" s="698" t="s">
        <v>1728</v>
      </c>
      <c r="F126" s="719" t="s">
        <v>1729</v>
      </c>
      <c r="G126" s="698" t="s">
        <v>1622</v>
      </c>
      <c r="H126" s="698" t="s">
        <v>1623</v>
      </c>
      <c r="I126" s="710">
        <v>0.48</v>
      </c>
      <c r="J126" s="710">
        <v>200</v>
      </c>
      <c r="K126" s="711">
        <v>96</v>
      </c>
    </row>
    <row r="127" spans="1:11" ht="14.4" customHeight="1" x14ac:dyDescent="0.3">
      <c r="A127" s="694" t="s">
        <v>533</v>
      </c>
      <c r="B127" s="695" t="s">
        <v>1026</v>
      </c>
      <c r="C127" s="698" t="s">
        <v>550</v>
      </c>
      <c r="D127" s="719" t="s">
        <v>1029</v>
      </c>
      <c r="E127" s="698" t="s">
        <v>1730</v>
      </c>
      <c r="F127" s="719" t="s">
        <v>1731</v>
      </c>
      <c r="G127" s="698" t="s">
        <v>1498</v>
      </c>
      <c r="H127" s="698" t="s">
        <v>1499</v>
      </c>
      <c r="I127" s="710">
        <v>1.22</v>
      </c>
      <c r="J127" s="710">
        <v>1000</v>
      </c>
      <c r="K127" s="711">
        <v>1218.3</v>
      </c>
    </row>
    <row r="128" spans="1:11" ht="14.4" customHeight="1" x14ac:dyDescent="0.3">
      <c r="A128" s="694" t="s">
        <v>533</v>
      </c>
      <c r="B128" s="695" t="s">
        <v>1026</v>
      </c>
      <c r="C128" s="698" t="s">
        <v>550</v>
      </c>
      <c r="D128" s="719" t="s">
        <v>1029</v>
      </c>
      <c r="E128" s="698" t="s">
        <v>1730</v>
      </c>
      <c r="F128" s="719" t="s">
        <v>1731</v>
      </c>
      <c r="G128" s="698" t="s">
        <v>1502</v>
      </c>
      <c r="H128" s="698" t="s">
        <v>1503</v>
      </c>
      <c r="I128" s="710">
        <v>0.77</v>
      </c>
      <c r="J128" s="710">
        <v>2000</v>
      </c>
      <c r="K128" s="711">
        <v>1540</v>
      </c>
    </row>
    <row r="129" spans="1:11" ht="14.4" customHeight="1" x14ac:dyDescent="0.3">
      <c r="A129" s="694" t="s">
        <v>533</v>
      </c>
      <c r="B129" s="695" t="s">
        <v>1026</v>
      </c>
      <c r="C129" s="698" t="s">
        <v>550</v>
      </c>
      <c r="D129" s="719" t="s">
        <v>1029</v>
      </c>
      <c r="E129" s="698" t="s">
        <v>1730</v>
      </c>
      <c r="F129" s="719" t="s">
        <v>1731</v>
      </c>
      <c r="G129" s="698" t="s">
        <v>1624</v>
      </c>
      <c r="H129" s="698" t="s">
        <v>1625</v>
      </c>
      <c r="I129" s="710">
        <v>1.1599999999999999</v>
      </c>
      <c r="J129" s="710">
        <v>500</v>
      </c>
      <c r="K129" s="711">
        <v>579.95000000000005</v>
      </c>
    </row>
    <row r="130" spans="1:11" ht="14.4" customHeight="1" x14ac:dyDescent="0.3">
      <c r="A130" s="694" t="s">
        <v>533</v>
      </c>
      <c r="B130" s="695" t="s">
        <v>1026</v>
      </c>
      <c r="C130" s="698" t="s">
        <v>550</v>
      </c>
      <c r="D130" s="719" t="s">
        <v>1029</v>
      </c>
      <c r="E130" s="698" t="s">
        <v>1730</v>
      </c>
      <c r="F130" s="719" t="s">
        <v>1731</v>
      </c>
      <c r="G130" s="698" t="s">
        <v>1626</v>
      </c>
      <c r="H130" s="698" t="s">
        <v>1627</v>
      </c>
      <c r="I130" s="710">
        <v>0.78</v>
      </c>
      <c r="J130" s="710">
        <v>2000</v>
      </c>
      <c r="K130" s="711">
        <v>1560</v>
      </c>
    </row>
    <row r="131" spans="1:11" ht="14.4" customHeight="1" x14ac:dyDescent="0.3">
      <c r="A131" s="694" t="s">
        <v>533</v>
      </c>
      <c r="B131" s="695" t="s">
        <v>1026</v>
      </c>
      <c r="C131" s="698" t="s">
        <v>550</v>
      </c>
      <c r="D131" s="719" t="s">
        <v>1029</v>
      </c>
      <c r="E131" s="698" t="s">
        <v>1730</v>
      </c>
      <c r="F131" s="719" t="s">
        <v>1731</v>
      </c>
      <c r="G131" s="698" t="s">
        <v>1628</v>
      </c>
      <c r="H131" s="698" t="s">
        <v>1629</v>
      </c>
      <c r="I131" s="710">
        <v>1.22</v>
      </c>
      <c r="J131" s="710">
        <v>2000</v>
      </c>
      <c r="K131" s="711">
        <v>2438.3000000000002</v>
      </c>
    </row>
    <row r="132" spans="1:11" ht="14.4" customHeight="1" x14ac:dyDescent="0.3">
      <c r="A132" s="694" t="s">
        <v>533</v>
      </c>
      <c r="B132" s="695" t="s">
        <v>1026</v>
      </c>
      <c r="C132" s="698" t="s">
        <v>553</v>
      </c>
      <c r="D132" s="719" t="s">
        <v>1030</v>
      </c>
      <c r="E132" s="698" t="s">
        <v>1720</v>
      </c>
      <c r="F132" s="719" t="s">
        <v>1721</v>
      </c>
      <c r="G132" s="698" t="s">
        <v>1506</v>
      </c>
      <c r="H132" s="698" t="s">
        <v>1507</v>
      </c>
      <c r="I132" s="710">
        <v>16.100000000000001</v>
      </c>
      <c r="J132" s="710">
        <v>150</v>
      </c>
      <c r="K132" s="711">
        <v>2415</v>
      </c>
    </row>
    <row r="133" spans="1:11" ht="14.4" customHeight="1" x14ac:dyDescent="0.3">
      <c r="A133" s="694" t="s">
        <v>533</v>
      </c>
      <c r="B133" s="695" t="s">
        <v>1026</v>
      </c>
      <c r="C133" s="698" t="s">
        <v>553</v>
      </c>
      <c r="D133" s="719" t="s">
        <v>1030</v>
      </c>
      <c r="E133" s="698" t="s">
        <v>1720</v>
      </c>
      <c r="F133" s="719" t="s">
        <v>1721</v>
      </c>
      <c r="G133" s="698" t="s">
        <v>1630</v>
      </c>
      <c r="H133" s="698" t="s">
        <v>1631</v>
      </c>
      <c r="I133" s="710">
        <v>140.11000000000001</v>
      </c>
      <c r="J133" s="710">
        <v>40</v>
      </c>
      <c r="K133" s="711">
        <v>5604.3600000000006</v>
      </c>
    </row>
    <row r="134" spans="1:11" ht="14.4" customHeight="1" x14ac:dyDescent="0.3">
      <c r="A134" s="694" t="s">
        <v>533</v>
      </c>
      <c r="B134" s="695" t="s">
        <v>1026</v>
      </c>
      <c r="C134" s="698" t="s">
        <v>553</v>
      </c>
      <c r="D134" s="719" t="s">
        <v>1030</v>
      </c>
      <c r="E134" s="698" t="s">
        <v>1720</v>
      </c>
      <c r="F134" s="719" t="s">
        <v>1721</v>
      </c>
      <c r="G134" s="698" t="s">
        <v>1632</v>
      </c>
      <c r="H134" s="698" t="s">
        <v>1633</v>
      </c>
      <c r="I134" s="710">
        <v>14.31</v>
      </c>
      <c r="J134" s="710">
        <v>250</v>
      </c>
      <c r="K134" s="711">
        <v>3578</v>
      </c>
    </row>
    <row r="135" spans="1:11" ht="14.4" customHeight="1" x14ac:dyDescent="0.3">
      <c r="A135" s="694" t="s">
        <v>533</v>
      </c>
      <c r="B135" s="695" t="s">
        <v>1026</v>
      </c>
      <c r="C135" s="698" t="s">
        <v>553</v>
      </c>
      <c r="D135" s="719" t="s">
        <v>1030</v>
      </c>
      <c r="E135" s="698" t="s">
        <v>1720</v>
      </c>
      <c r="F135" s="719" t="s">
        <v>1721</v>
      </c>
      <c r="G135" s="698" t="s">
        <v>1634</v>
      </c>
      <c r="H135" s="698" t="s">
        <v>1635</v>
      </c>
      <c r="I135" s="710">
        <v>0.86</v>
      </c>
      <c r="J135" s="710">
        <v>300</v>
      </c>
      <c r="K135" s="711">
        <v>259.44</v>
      </c>
    </row>
    <row r="136" spans="1:11" ht="14.4" customHeight="1" x14ac:dyDescent="0.3">
      <c r="A136" s="694" t="s">
        <v>533</v>
      </c>
      <c r="B136" s="695" t="s">
        <v>1026</v>
      </c>
      <c r="C136" s="698" t="s">
        <v>553</v>
      </c>
      <c r="D136" s="719" t="s">
        <v>1030</v>
      </c>
      <c r="E136" s="698" t="s">
        <v>1722</v>
      </c>
      <c r="F136" s="719" t="s">
        <v>1723</v>
      </c>
      <c r="G136" s="698" t="s">
        <v>1636</v>
      </c>
      <c r="H136" s="698" t="s">
        <v>1637</v>
      </c>
      <c r="I136" s="710">
        <v>12.73</v>
      </c>
      <c r="J136" s="710">
        <v>50</v>
      </c>
      <c r="K136" s="711">
        <v>636.5</v>
      </c>
    </row>
    <row r="137" spans="1:11" ht="14.4" customHeight="1" x14ac:dyDescent="0.3">
      <c r="A137" s="694" t="s">
        <v>533</v>
      </c>
      <c r="B137" s="695" t="s">
        <v>1026</v>
      </c>
      <c r="C137" s="698" t="s">
        <v>553</v>
      </c>
      <c r="D137" s="719" t="s">
        <v>1030</v>
      </c>
      <c r="E137" s="698" t="s">
        <v>1722</v>
      </c>
      <c r="F137" s="719" t="s">
        <v>1723</v>
      </c>
      <c r="G137" s="698" t="s">
        <v>1442</v>
      </c>
      <c r="H137" s="698" t="s">
        <v>1443</v>
      </c>
      <c r="I137" s="710">
        <v>0.93</v>
      </c>
      <c r="J137" s="710">
        <v>200</v>
      </c>
      <c r="K137" s="711">
        <v>186</v>
      </c>
    </row>
    <row r="138" spans="1:11" ht="14.4" customHeight="1" x14ac:dyDescent="0.3">
      <c r="A138" s="694" t="s">
        <v>533</v>
      </c>
      <c r="B138" s="695" t="s">
        <v>1026</v>
      </c>
      <c r="C138" s="698" t="s">
        <v>553</v>
      </c>
      <c r="D138" s="719" t="s">
        <v>1030</v>
      </c>
      <c r="E138" s="698" t="s">
        <v>1722</v>
      </c>
      <c r="F138" s="719" t="s">
        <v>1723</v>
      </c>
      <c r="G138" s="698" t="s">
        <v>1638</v>
      </c>
      <c r="H138" s="698" t="s">
        <v>1639</v>
      </c>
      <c r="I138" s="710">
        <v>1.4350000000000001</v>
      </c>
      <c r="J138" s="710">
        <v>500</v>
      </c>
      <c r="K138" s="711">
        <v>717</v>
      </c>
    </row>
    <row r="139" spans="1:11" ht="14.4" customHeight="1" x14ac:dyDescent="0.3">
      <c r="A139" s="694" t="s">
        <v>533</v>
      </c>
      <c r="B139" s="695" t="s">
        <v>1026</v>
      </c>
      <c r="C139" s="698" t="s">
        <v>553</v>
      </c>
      <c r="D139" s="719" t="s">
        <v>1030</v>
      </c>
      <c r="E139" s="698" t="s">
        <v>1722</v>
      </c>
      <c r="F139" s="719" t="s">
        <v>1723</v>
      </c>
      <c r="G139" s="698" t="s">
        <v>1444</v>
      </c>
      <c r="H139" s="698" t="s">
        <v>1445</v>
      </c>
      <c r="I139" s="710">
        <v>0.42</v>
      </c>
      <c r="J139" s="710">
        <v>400</v>
      </c>
      <c r="K139" s="711">
        <v>168</v>
      </c>
    </row>
    <row r="140" spans="1:11" ht="14.4" customHeight="1" x14ac:dyDescent="0.3">
      <c r="A140" s="694" t="s">
        <v>533</v>
      </c>
      <c r="B140" s="695" t="s">
        <v>1026</v>
      </c>
      <c r="C140" s="698" t="s">
        <v>553</v>
      </c>
      <c r="D140" s="719" t="s">
        <v>1030</v>
      </c>
      <c r="E140" s="698" t="s">
        <v>1722</v>
      </c>
      <c r="F140" s="719" t="s">
        <v>1723</v>
      </c>
      <c r="G140" s="698" t="s">
        <v>1446</v>
      </c>
      <c r="H140" s="698" t="s">
        <v>1447</v>
      </c>
      <c r="I140" s="710">
        <v>0.57666666666666666</v>
      </c>
      <c r="J140" s="710">
        <v>800</v>
      </c>
      <c r="K140" s="711">
        <v>460</v>
      </c>
    </row>
    <row r="141" spans="1:11" ht="14.4" customHeight="1" x14ac:dyDescent="0.3">
      <c r="A141" s="694" t="s">
        <v>533</v>
      </c>
      <c r="B141" s="695" t="s">
        <v>1026</v>
      </c>
      <c r="C141" s="698" t="s">
        <v>553</v>
      </c>
      <c r="D141" s="719" t="s">
        <v>1030</v>
      </c>
      <c r="E141" s="698" t="s">
        <v>1722</v>
      </c>
      <c r="F141" s="719" t="s">
        <v>1723</v>
      </c>
      <c r="G141" s="698" t="s">
        <v>1640</v>
      </c>
      <c r="H141" s="698" t="s">
        <v>1641</v>
      </c>
      <c r="I141" s="710">
        <v>4.2300000000000004</v>
      </c>
      <c r="J141" s="710">
        <v>100</v>
      </c>
      <c r="K141" s="711">
        <v>423</v>
      </c>
    </row>
    <row r="142" spans="1:11" ht="14.4" customHeight="1" x14ac:dyDescent="0.3">
      <c r="A142" s="694" t="s">
        <v>533</v>
      </c>
      <c r="B142" s="695" t="s">
        <v>1026</v>
      </c>
      <c r="C142" s="698" t="s">
        <v>553</v>
      </c>
      <c r="D142" s="719" t="s">
        <v>1030</v>
      </c>
      <c r="E142" s="698" t="s">
        <v>1722</v>
      </c>
      <c r="F142" s="719" t="s">
        <v>1723</v>
      </c>
      <c r="G142" s="698" t="s">
        <v>1642</v>
      </c>
      <c r="H142" s="698" t="s">
        <v>1643</v>
      </c>
      <c r="I142" s="710">
        <v>64.22</v>
      </c>
      <c r="J142" s="710">
        <v>50</v>
      </c>
      <c r="K142" s="711">
        <v>3211.04</v>
      </c>
    </row>
    <row r="143" spans="1:11" ht="14.4" customHeight="1" x14ac:dyDescent="0.3">
      <c r="A143" s="694" t="s">
        <v>533</v>
      </c>
      <c r="B143" s="695" t="s">
        <v>1026</v>
      </c>
      <c r="C143" s="698" t="s">
        <v>553</v>
      </c>
      <c r="D143" s="719" t="s">
        <v>1030</v>
      </c>
      <c r="E143" s="698" t="s">
        <v>1722</v>
      </c>
      <c r="F143" s="719" t="s">
        <v>1723</v>
      </c>
      <c r="G143" s="698" t="s">
        <v>1644</v>
      </c>
      <c r="H143" s="698" t="s">
        <v>1645</v>
      </c>
      <c r="I143" s="710">
        <v>34.729999999999997</v>
      </c>
      <c r="J143" s="710">
        <v>40</v>
      </c>
      <c r="K143" s="711">
        <v>1389.1</v>
      </c>
    </row>
    <row r="144" spans="1:11" ht="14.4" customHeight="1" x14ac:dyDescent="0.3">
      <c r="A144" s="694" t="s">
        <v>533</v>
      </c>
      <c r="B144" s="695" t="s">
        <v>1026</v>
      </c>
      <c r="C144" s="698" t="s">
        <v>553</v>
      </c>
      <c r="D144" s="719" t="s">
        <v>1030</v>
      </c>
      <c r="E144" s="698" t="s">
        <v>1722</v>
      </c>
      <c r="F144" s="719" t="s">
        <v>1723</v>
      </c>
      <c r="G144" s="698" t="s">
        <v>1468</v>
      </c>
      <c r="H144" s="698" t="s">
        <v>1469</v>
      </c>
      <c r="I144" s="710">
        <v>2.9066666666666667</v>
      </c>
      <c r="J144" s="710">
        <v>300</v>
      </c>
      <c r="K144" s="711">
        <v>872</v>
      </c>
    </row>
    <row r="145" spans="1:11" ht="14.4" customHeight="1" x14ac:dyDescent="0.3">
      <c r="A145" s="694" t="s">
        <v>533</v>
      </c>
      <c r="B145" s="695" t="s">
        <v>1026</v>
      </c>
      <c r="C145" s="698" t="s">
        <v>553</v>
      </c>
      <c r="D145" s="719" t="s">
        <v>1030</v>
      </c>
      <c r="E145" s="698" t="s">
        <v>1722</v>
      </c>
      <c r="F145" s="719" t="s">
        <v>1723</v>
      </c>
      <c r="G145" s="698" t="s">
        <v>1516</v>
      </c>
      <c r="H145" s="698" t="s">
        <v>1517</v>
      </c>
      <c r="I145" s="710">
        <v>12.1</v>
      </c>
      <c r="J145" s="710">
        <v>10</v>
      </c>
      <c r="K145" s="711">
        <v>121</v>
      </c>
    </row>
    <row r="146" spans="1:11" ht="14.4" customHeight="1" x14ac:dyDescent="0.3">
      <c r="A146" s="694" t="s">
        <v>533</v>
      </c>
      <c r="B146" s="695" t="s">
        <v>1026</v>
      </c>
      <c r="C146" s="698" t="s">
        <v>553</v>
      </c>
      <c r="D146" s="719" t="s">
        <v>1030</v>
      </c>
      <c r="E146" s="698" t="s">
        <v>1722</v>
      </c>
      <c r="F146" s="719" t="s">
        <v>1723</v>
      </c>
      <c r="G146" s="698" t="s">
        <v>1646</v>
      </c>
      <c r="H146" s="698" t="s">
        <v>1647</v>
      </c>
      <c r="I146" s="710">
        <v>17.3</v>
      </c>
      <c r="J146" s="710">
        <v>100</v>
      </c>
      <c r="K146" s="711">
        <v>1730.3</v>
      </c>
    </row>
    <row r="147" spans="1:11" ht="14.4" customHeight="1" x14ac:dyDescent="0.3">
      <c r="A147" s="694" t="s">
        <v>533</v>
      </c>
      <c r="B147" s="695" t="s">
        <v>1026</v>
      </c>
      <c r="C147" s="698" t="s">
        <v>553</v>
      </c>
      <c r="D147" s="719" t="s">
        <v>1030</v>
      </c>
      <c r="E147" s="698" t="s">
        <v>1722</v>
      </c>
      <c r="F147" s="719" t="s">
        <v>1723</v>
      </c>
      <c r="G147" s="698" t="s">
        <v>1648</v>
      </c>
      <c r="H147" s="698" t="s">
        <v>1649</v>
      </c>
      <c r="I147" s="710">
        <v>170.25</v>
      </c>
      <c r="J147" s="710">
        <v>2</v>
      </c>
      <c r="K147" s="711">
        <v>340.49</v>
      </c>
    </row>
    <row r="148" spans="1:11" ht="14.4" customHeight="1" x14ac:dyDescent="0.3">
      <c r="A148" s="694" t="s">
        <v>533</v>
      </c>
      <c r="B148" s="695" t="s">
        <v>1026</v>
      </c>
      <c r="C148" s="698" t="s">
        <v>553</v>
      </c>
      <c r="D148" s="719" t="s">
        <v>1030</v>
      </c>
      <c r="E148" s="698" t="s">
        <v>1722</v>
      </c>
      <c r="F148" s="719" t="s">
        <v>1723</v>
      </c>
      <c r="G148" s="698" t="s">
        <v>1650</v>
      </c>
      <c r="H148" s="698" t="s">
        <v>1651</v>
      </c>
      <c r="I148" s="710">
        <v>4235.1099999999997</v>
      </c>
      <c r="J148" s="710">
        <v>3</v>
      </c>
      <c r="K148" s="711">
        <v>12705.33</v>
      </c>
    </row>
    <row r="149" spans="1:11" ht="14.4" customHeight="1" x14ac:dyDescent="0.3">
      <c r="A149" s="694" t="s">
        <v>533</v>
      </c>
      <c r="B149" s="695" t="s">
        <v>1026</v>
      </c>
      <c r="C149" s="698" t="s">
        <v>553</v>
      </c>
      <c r="D149" s="719" t="s">
        <v>1030</v>
      </c>
      <c r="E149" s="698" t="s">
        <v>1722</v>
      </c>
      <c r="F149" s="719" t="s">
        <v>1723</v>
      </c>
      <c r="G149" s="698" t="s">
        <v>1652</v>
      </c>
      <c r="H149" s="698" t="s">
        <v>1653</v>
      </c>
      <c r="I149" s="710">
        <v>76.23</v>
      </c>
      <c r="J149" s="710">
        <v>60</v>
      </c>
      <c r="K149" s="711">
        <v>4573.8</v>
      </c>
    </row>
    <row r="150" spans="1:11" ht="14.4" customHeight="1" x14ac:dyDescent="0.3">
      <c r="A150" s="694" t="s">
        <v>533</v>
      </c>
      <c r="B150" s="695" t="s">
        <v>1026</v>
      </c>
      <c r="C150" s="698" t="s">
        <v>553</v>
      </c>
      <c r="D150" s="719" t="s">
        <v>1030</v>
      </c>
      <c r="E150" s="698" t="s">
        <v>1722</v>
      </c>
      <c r="F150" s="719" t="s">
        <v>1723</v>
      </c>
      <c r="G150" s="698" t="s">
        <v>1654</v>
      </c>
      <c r="H150" s="698" t="s">
        <v>1655</v>
      </c>
      <c r="I150" s="710">
        <v>2.9</v>
      </c>
      <c r="J150" s="710">
        <v>100</v>
      </c>
      <c r="K150" s="711">
        <v>290</v>
      </c>
    </row>
    <row r="151" spans="1:11" ht="14.4" customHeight="1" x14ac:dyDescent="0.3">
      <c r="A151" s="694" t="s">
        <v>533</v>
      </c>
      <c r="B151" s="695" t="s">
        <v>1026</v>
      </c>
      <c r="C151" s="698" t="s">
        <v>553</v>
      </c>
      <c r="D151" s="719" t="s">
        <v>1030</v>
      </c>
      <c r="E151" s="698" t="s">
        <v>1722</v>
      </c>
      <c r="F151" s="719" t="s">
        <v>1723</v>
      </c>
      <c r="G151" s="698" t="s">
        <v>1656</v>
      </c>
      <c r="H151" s="698" t="s">
        <v>1657</v>
      </c>
      <c r="I151" s="710">
        <v>10.88</v>
      </c>
      <c r="J151" s="710">
        <v>900</v>
      </c>
      <c r="K151" s="711">
        <v>9790.11</v>
      </c>
    </row>
    <row r="152" spans="1:11" ht="14.4" customHeight="1" x14ac:dyDescent="0.3">
      <c r="A152" s="694" t="s">
        <v>533</v>
      </c>
      <c r="B152" s="695" t="s">
        <v>1026</v>
      </c>
      <c r="C152" s="698" t="s">
        <v>553</v>
      </c>
      <c r="D152" s="719" t="s">
        <v>1030</v>
      </c>
      <c r="E152" s="698" t="s">
        <v>1722</v>
      </c>
      <c r="F152" s="719" t="s">
        <v>1723</v>
      </c>
      <c r="G152" s="698" t="s">
        <v>1658</v>
      </c>
      <c r="H152" s="698" t="s">
        <v>1659</v>
      </c>
      <c r="I152" s="710">
        <v>25.59</v>
      </c>
      <c r="J152" s="710">
        <v>30</v>
      </c>
      <c r="K152" s="711">
        <v>767.7</v>
      </c>
    </row>
    <row r="153" spans="1:11" ht="14.4" customHeight="1" x14ac:dyDescent="0.3">
      <c r="A153" s="694" t="s">
        <v>533</v>
      </c>
      <c r="B153" s="695" t="s">
        <v>1026</v>
      </c>
      <c r="C153" s="698" t="s">
        <v>553</v>
      </c>
      <c r="D153" s="719" t="s">
        <v>1030</v>
      </c>
      <c r="E153" s="698" t="s">
        <v>1734</v>
      </c>
      <c r="F153" s="719" t="s">
        <v>1735</v>
      </c>
      <c r="G153" s="698" t="s">
        <v>1660</v>
      </c>
      <c r="H153" s="698" t="s">
        <v>1661</v>
      </c>
      <c r="I153" s="710">
        <v>138.155</v>
      </c>
      <c r="J153" s="710">
        <v>44</v>
      </c>
      <c r="K153" s="711">
        <v>6076.1399999999994</v>
      </c>
    </row>
    <row r="154" spans="1:11" ht="14.4" customHeight="1" x14ac:dyDescent="0.3">
      <c r="A154" s="694" t="s">
        <v>533</v>
      </c>
      <c r="B154" s="695" t="s">
        <v>1026</v>
      </c>
      <c r="C154" s="698" t="s">
        <v>553</v>
      </c>
      <c r="D154" s="719" t="s">
        <v>1030</v>
      </c>
      <c r="E154" s="698" t="s">
        <v>1734</v>
      </c>
      <c r="F154" s="719" t="s">
        <v>1735</v>
      </c>
      <c r="G154" s="698" t="s">
        <v>1662</v>
      </c>
      <c r="H154" s="698" t="s">
        <v>1663</v>
      </c>
      <c r="I154" s="710">
        <v>534.02666666666664</v>
      </c>
      <c r="J154" s="710">
        <v>4</v>
      </c>
      <c r="K154" s="711">
        <v>2132.9300000000003</v>
      </c>
    </row>
    <row r="155" spans="1:11" ht="14.4" customHeight="1" x14ac:dyDescent="0.3">
      <c r="A155" s="694" t="s">
        <v>533</v>
      </c>
      <c r="B155" s="695" t="s">
        <v>1026</v>
      </c>
      <c r="C155" s="698" t="s">
        <v>553</v>
      </c>
      <c r="D155" s="719" t="s">
        <v>1030</v>
      </c>
      <c r="E155" s="698" t="s">
        <v>1734</v>
      </c>
      <c r="F155" s="719" t="s">
        <v>1735</v>
      </c>
      <c r="G155" s="698" t="s">
        <v>1664</v>
      </c>
      <c r="H155" s="698" t="s">
        <v>1665</v>
      </c>
      <c r="I155" s="710">
        <v>151.994</v>
      </c>
      <c r="J155" s="710">
        <v>36</v>
      </c>
      <c r="K155" s="711">
        <v>5423.7099999999991</v>
      </c>
    </row>
    <row r="156" spans="1:11" ht="14.4" customHeight="1" x14ac:dyDescent="0.3">
      <c r="A156" s="694" t="s">
        <v>533</v>
      </c>
      <c r="B156" s="695" t="s">
        <v>1026</v>
      </c>
      <c r="C156" s="698" t="s">
        <v>553</v>
      </c>
      <c r="D156" s="719" t="s">
        <v>1030</v>
      </c>
      <c r="E156" s="698" t="s">
        <v>1734</v>
      </c>
      <c r="F156" s="719" t="s">
        <v>1735</v>
      </c>
      <c r="G156" s="698" t="s">
        <v>1666</v>
      </c>
      <c r="H156" s="698" t="s">
        <v>1667</v>
      </c>
      <c r="I156" s="710">
        <v>335.30500000000001</v>
      </c>
      <c r="J156" s="710">
        <v>10</v>
      </c>
      <c r="K156" s="711">
        <v>3338.13</v>
      </c>
    </row>
    <row r="157" spans="1:11" ht="14.4" customHeight="1" x14ac:dyDescent="0.3">
      <c r="A157" s="694" t="s">
        <v>533</v>
      </c>
      <c r="B157" s="695" t="s">
        <v>1026</v>
      </c>
      <c r="C157" s="698" t="s">
        <v>553</v>
      </c>
      <c r="D157" s="719" t="s">
        <v>1030</v>
      </c>
      <c r="E157" s="698" t="s">
        <v>1734</v>
      </c>
      <c r="F157" s="719" t="s">
        <v>1735</v>
      </c>
      <c r="G157" s="698" t="s">
        <v>1668</v>
      </c>
      <c r="H157" s="698" t="s">
        <v>1669</v>
      </c>
      <c r="I157" s="710">
        <v>149.06</v>
      </c>
      <c r="J157" s="710">
        <v>4</v>
      </c>
      <c r="K157" s="711">
        <v>599.96</v>
      </c>
    </row>
    <row r="158" spans="1:11" ht="14.4" customHeight="1" x14ac:dyDescent="0.3">
      <c r="A158" s="694" t="s">
        <v>533</v>
      </c>
      <c r="B158" s="695" t="s">
        <v>1026</v>
      </c>
      <c r="C158" s="698" t="s">
        <v>553</v>
      </c>
      <c r="D158" s="719" t="s">
        <v>1030</v>
      </c>
      <c r="E158" s="698" t="s">
        <v>1734</v>
      </c>
      <c r="F158" s="719" t="s">
        <v>1735</v>
      </c>
      <c r="G158" s="698" t="s">
        <v>1670</v>
      </c>
      <c r="H158" s="698" t="s">
        <v>1671</v>
      </c>
      <c r="I158" s="710">
        <v>171.15</v>
      </c>
      <c r="J158" s="710">
        <v>38</v>
      </c>
      <c r="K158" s="711">
        <v>6491.74</v>
      </c>
    </row>
    <row r="159" spans="1:11" ht="14.4" customHeight="1" x14ac:dyDescent="0.3">
      <c r="A159" s="694" t="s">
        <v>533</v>
      </c>
      <c r="B159" s="695" t="s">
        <v>1026</v>
      </c>
      <c r="C159" s="698" t="s">
        <v>553</v>
      </c>
      <c r="D159" s="719" t="s">
        <v>1030</v>
      </c>
      <c r="E159" s="698" t="s">
        <v>1734</v>
      </c>
      <c r="F159" s="719" t="s">
        <v>1735</v>
      </c>
      <c r="G159" s="698" t="s">
        <v>1672</v>
      </c>
      <c r="H159" s="698" t="s">
        <v>1673</v>
      </c>
      <c r="I159" s="710">
        <v>150.04999999999998</v>
      </c>
      <c r="J159" s="710">
        <v>17</v>
      </c>
      <c r="K159" s="711">
        <v>2556.41</v>
      </c>
    </row>
    <row r="160" spans="1:11" ht="14.4" customHeight="1" x14ac:dyDescent="0.3">
      <c r="A160" s="694" t="s">
        <v>533</v>
      </c>
      <c r="B160" s="695" t="s">
        <v>1026</v>
      </c>
      <c r="C160" s="698" t="s">
        <v>553</v>
      </c>
      <c r="D160" s="719" t="s">
        <v>1030</v>
      </c>
      <c r="E160" s="698" t="s">
        <v>1734</v>
      </c>
      <c r="F160" s="719" t="s">
        <v>1735</v>
      </c>
      <c r="G160" s="698" t="s">
        <v>1674</v>
      </c>
      <c r="H160" s="698" t="s">
        <v>1675</v>
      </c>
      <c r="I160" s="710">
        <v>530.86</v>
      </c>
      <c r="J160" s="710">
        <v>1</v>
      </c>
      <c r="K160" s="711">
        <v>530.86</v>
      </c>
    </row>
    <row r="161" spans="1:11" ht="14.4" customHeight="1" x14ac:dyDescent="0.3">
      <c r="A161" s="694" t="s">
        <v>533</v>
      </c>
      <c r="B161" s="695" t="s">
        <v>1026</v>
      </c>
      <c r="C161" s="698" t="s">
        <v>553</v>
      </c>
      <c r="D161" s="719" t="s">
        <v>1030</v>
      </c>
      <c r="E161" s="698" t="s">
        <v>1734</v>
      </c>
      <c r="F161" s="719" t="s">
        <v>1735</v>
      </c>
      <c r="G161" s="698" t="s">
        <v>1676</v>
      </c>
      <c r="H161" s="698" t="s">
        <v>1677</v>
      </c>
      <c r="I161" s="710">
        <v>158.51</v>
      </c>
      <c r="J161" s="710">
        <v>2</v>
      </c>
      <c r="K161" s="711">
        <v>317.02999999999997</v>
      </c>
    </row>
    <row r="162" spans="1:11" ht="14.4" customHeight="1" x14ac:dyDescent="0.3">
      <c r="A162" s="694" t="s">
        <v>533</v>
      </c>
      <c r="B162" s="695" t="s">
        <v>1026</v>
      </c>
      <c r="C162" s="698" t="s">
        <v>553</v>
      </c>
      <c r="D162" s="719" t="s">
        <v>1030</v>
      </c>
      <c r="E162" s="698" t="s">
        <v>1734</v>
      </c>
      <c r="F162" s="719" t="s">
        <v>1735</v>
      </c>
      <c r="G162" s="698" t="s">
        <v>1678</v>
      </c>
      <c r="H162" s="698" t="s">
        <v>1679</v>
      </c>
      <c r="I162" s="710">
        <v>149.54</v>
      </c>
      <c r="J162" s="710">
        <v>3</v>
      </c>
      <c r="K162" s="711">
        <v>448.62</v>
      </c>
    </row>
    <row r="163" spans="1:11" ht="14.4" customHeight="1" x14ac:dyDescent="0.3">
      <c r="A163" s="694" t="s">
        <v>533</v>
      </c>
      <c r="B163" s="695" t="s">
        <v>1026</v>
      </c>
      <c r="C163" s="698" t="s">
        <v>553</v>
      </c>
      <c r="D163" s="719" t="s">
        <v>1030</v>
      </c>
      <c r="E163" s="698" t="s">
        <v>1734</v>
      </c>
      <c r="F163" s="719" t="s">
        <v>1735</v>
      </c>
      <c r="G163" s="698" t="s">
        <v>1680</v>
      </c>
      <c r="H163" s="698" t="s">
        <v>1681</v>
      </c>
      <c r="I163" s="710">
        <v>3746.58</v>
      </c>
      <c r="J163" s="710">
        <v>1</v>
      </c>
      <c r="K163" s="711">
        <v>3746.58</v>
      </c>
    </row>
    <row r="164" spans="1:11" ht="14.4" customHeight="1" x14ac:dyDescent="0.3">
      <c r="A164" s="694" t="s">
        <v>533</v>
      </c>
      <c r="B164" s="695" t="s">
        <v>1026</v>
      </c>
      <c r="C164" s="698" t="s">
        <v>553</v>
      </c>
      <c r="D164" s="719" t="s">
        <v>1030</v>
      </c>
      <c r="E164" s="698" t="s">
        <v>1734</v>
      </c>
      <c r="F164" s="719" t="s">
        <v>1735</v>
      </c>
      <c r="G164" s="698" t="s">
        <v>1682</v>
      </c>
      <c r="H164" s="698" t="s">
        <v>1683</v>
      </c>
      <c r="I164" s="710">
        <v>176.89</v>
      </c>
      <c r="J164" s="710">
        <v>3</v>
      </c>
      <c r="K164" s="711">
        <v>525.51</v>
      </c>
    </row>
    <row r="165" spans="1:11" ht="14.4" customHeight="1" x14ac:dyDescent="0.3">
      <c r="A165" s="694" t="s">
        <v>533</v>
      </c>
      <c r="B165" s="695" t="s">
        <v>1026</v>
      </c>
      <c r="C165" s="698" t="s">
        <v>553</v>
      </c>
      <c r="D165" s="719" t="s">
        <v>1030</v>
      </c>
      <c r="E165" s="698" t="s">
        <v>1734</v>
      </c>
      <c r="F165" s="719" t="s">
        <v>1735</v>
      </c>
      <c r="G165" s="698" t="s">
        <v>1684</v>
      </c>
      <c r="H165" s="698" t="s">
        <v>1685</v>
      </c>
      <c r="I165" s="710">
        <v>154.02499999999998</v>
      </c>
      <c r="J165" s="710">
        <v>7</v>
      </c>
      <c r="K165" s="711">
        <v>1100.6200000000001</v>
      </c>
    </row>
    <row r="166" spans="1:11" ht="14.4" customHeight="1" x14ac:dyDescent="0.3">
      <c r="A166" s="694" t="s">
        <v>533</v>
      </c>
      <c r="B166" s="695" t="s">
        <v>1026</v>
      </c>
      <c r="C166" s="698" t="s">
        <v>553</v>
      </c>
      <c r="D166" s="719" t="s">
        <v>1030</v>
      </c>
      <c r="E166" s="698" t="s">
        <v>1734</v>
      </c>
      <c r="F166" s="719" t="s">
        <v>1735</v>
      </c>
      <c r="G166" s="698" t="s">
        <v>1686</v>
      </c>
      <c r="H166" s="698" t="s">
        <v>1687</v>
      </c>
      <c r="I166" s="710">
        <v>1000.67</v>
      </c>
      <c r="J166" s="710">
        <v>1</v>
      </c>
      <c r="K166" s="711">
        <v>1000.67</v>
      </c>
    </row>
    <row r="167" spans="1:11" ht="14.4" customHeight="1" x14ac:dyDescent="0.3">
      <c r="A167" s="694" t="s">
        <v>533</v>
      </c>
      <c r="B167" s="695" t="s">
        <v>1026</v>
      </c>
      <c r="C167" s="698" t="s">
        <v>553</v>
      </c>
      <c r="D167" s="719" t="s">
        <v>1030</v>
      </c>
      <c r="E167" s="698" t="s">
        <v>1734</v>
      </c>
      <c r="F167" s="719" t="s">
        <v>1735</v>
      </c>
      <c r="G167" s="698" t="s">
        <v>1688</v>
      </c>
      <c r="H167" s="698" t="s">
        <v>1689</v>
      </c>
      <c r="I167" s="710">
        <v>2488.9699999999998</v>
      </c>
      <c r="J167" s="710">
        <v>1</v>
      </c>
      <c r="K167" s="711">
        <v>2488.9699999999998</v>
      </c>
    </row>
    <row r="168" spans="1:11" ht="14.4" customHeight="1" x14ac:dyDescent="0.3">
      <c r="A168" s="694" t="s">
        <v>533</v>
      </c>
      <c r="B168" s="695" t="s">
        <v>1026</v>
      </c>
      <c r="C168" s="698" t="s">
        <v>553</v>
      </c>
      <c r="D168" s="719" t="s">
        <v>1030</v>
      </c>
      <c r="E168" s="698" t="s">
        <v>1734</v>
      </c>
      <c r="F168" s="719" t="s">
        <v>1735</v>
      </c>
      <c r="G168" s="698" t="s">
        <v>1690</v>
      </c>
      <c r="H168" s="698" t="s">
        <v>1691</v>
      </c>
      <c r="I168" s="710">
        <v>1951.73</v>
      </c>
      <c r="J168" s="710">
        <v>1</v>
      </c>
      <c r="K168" s="711">
        <v>1951.73</v>
      </c>
    </row>
    <row r="169" spans="1:11" ht="14.4" customHeight="1" x14ac:dyDescent="0.3">
      <c r="A169" s="694" t="s">
        <v>533</v>
      </c>
      <c r="B169" s="695" t="s">
        <v>1026</v>
      </c>
      <c r="C169" s="698" t="s">
        <v>553</v>
      </c>
      <c r="D169" s="719" t="s">
        <v>1030</v>
      </c>
      <c r="E169" s="698" t="s">
        <v>1734</v>
      </c>
      <c r="F169" s="719" t="s">
        <v>1735</v>
      </c>
      <c r="G169" s="698" t="s">
        <v>1692</v>
      </c>
      <c r="H169" s="698" t="s">
        <v>1693</v>
      </c>
      <c r="I169" s="710">
        <v>137.24</v>
      </c>
      <c r="J169" s="710">
        <v>5</v>
      </c>
      <c r="K169" s="711">
        <v>686.21</v>
      </c>
    </row>
    <row r="170" spans="1:11" ht="14.4" customHeight="1" x14ac:dyDescent="0.3">
      <c r="A170" s="694" t="s">
        <v>533</v>
      </c>
      <c r="B170" s="695" t="s">
        <v>1026</v>
      </c>
      <c r="C170" s="698" t="s">
        <v>553</v>
      </c>
      <c r="D170" s="719" t="s">
        <v>1030</v>
      </c>
      <c r="E170" s="698" t="s">
        <v>1734</v>
      </c>
      <c r="F170" s="719" t="s">
        <v>1735</v>
      </c>
      <c r="G170" s="698" t="s">
        <v>1694</v>
      </c>
      <c r="H170" s="698" t="s">
        <v>1695</v>
      </c>
      <c r="I170" s="710">
        <v>2041.6</v>
      </c>
      <c r="J170" s="710">
        <v>1</v>
      </c>
      <c r="K170" s="711">
        <v>2041.6</v>
      </c>
    </row>
    <row r="171" spans="1:11" ht="14.4" customHeight="1" x14ac:dyDescent="0.3">
      <c r="A171" s="694" t="s">
        <v>533</v>
      </c>
      <c r="B171" s="695" t="s">
        <v>1026</v>
      </c>
      <c r="C171" s="698" t="s">
        <v>553</v>
      </c>
      <c r="D171" s="719" t="s">
        <v>1030</v>
      </c>
      <c r="E171" s="698" t="s">
        <v>1726</v>
      </c>
      <c r="F171" s="719" t="s">
        <v>1727</v>
      </c>
      <c r="G171" s="698" t="s">
        <v>1696</v>
      </c>
      <c r="H171" s="698" t="s">
        <v>1697</v>
      </c>
      <c r="I171" s="710">
        <v>33.729999999999997</v>
      </c>
      <c r="J171" s="710">
        <v>36</v>
      </c>
      <c r="K171" s="711">
        <v>1214.26</v>
      </c>
    </row>
    <row r="172" spans="1:11" ht="14.4" customHeight="1" x14ac:dyDescent="0.3">
      <c r="A172" s="694" t="s">
        <v>533</v>
      </c>
      <c r="B172" s="695" t="s">
        <v>1026</v>
      </c>
      <c r="C172" s="698" t="s">
        <v>553</v>
      </c>
      <c r="D172" s="719" t="s">
        <v>1030</v>
      </c>
      <c r="E172" s="698" t="s">
        <v>1726</v>
      </c>
      <c r="F172" s="719" t="s">
        <v>1727</v>
      </c>
      <c r="G172" s="698" t="s">
        <v>1698</v>
      </c>
      <c r="H172" s="698" t="s">
        <v>1699</v>
      </c>
      <c r="I172" s="710">
        <v>34.119999999999997</v>
      </c>
      <c r="J172" s="710">
        <v>108</v>
      </c>
      <c r="K172" s="711">
        <v>3685.01</v>
      </c>
    </row>
    <row r="173" spans="1:11" ht="14.4" customHeight="1" x14ac:dyDescent="0.3">
      <c r="A173" s="694" t="s">
        <v>533</v>
      </c>
      <c r="B173" s="695" t="s">
        <v>1026</v>
      </c>
      <c r="C173" s="698" t="s">
        <v>553</v>
      </c>
      <c r="D173" s="719" t="s">
        <v>1030</v>
      </c>
      <c r="E173" s="698" t="s">
        <v>1726</v>
      </c>
      <c r="F173" s="719" t="s">
        <v>1727</v>
      </c>
      <c r="G173" s="698" t="s">
        <v>1700</v>
      </c>
      <c r="H173" s="698" t="s">
        <v>1701</v>
      </c>
      <c r="I173" s="710">
        <v>31.36</v>
      </c>
      <c r="J173" s="710">
        <v>24</v>
      </c>
      <c r="K173" s="711">
        <v>752.72</v>
      </c>
    </row>
    <row r="174" spans="1:11" ht="14.4" customHeight="1" x14ac:dyDescent="0.3">
      <c r="A174" s="694" t="s">
        <v>533</v>
      </c>
      <c r="B174" s="695" t="s">
        <v>1026</v>
      </c>
      <c r="C174" s="698" t="s">
        <v>553</v>
      </c>
      <c r="D174" s="719" t="s">
        <v>1030</v>
      </c>
      <c r="E174" s="698" t="s">
        <v>1726</v>
      </c>
      <c r="F174" s="719" t="s">
        <v>1727</v>
      </c>
      <c r="G174" s="698" t="s">
        <v>1702</v>
      </c>
      <c r="H174" s="698" t="s">
        <v>1703</v>
      </c>
      <c r="I174" s="710">
        <v>30.32</v>
      </c>
      <c r="J174" s="710">
        <v>24</v>
      </c>
      <c r="K174" s="711">
        <v>727.63</v>
      </c>
    </row>
    <row r="175" spans="1:11" ht="14.4" customHeight="1" x14ac:dyDescent="0.3">
      <c r="A175" s="694" t="s">
        <v>533</v>
      </c>
      <c r="B175" s="695" t="s">
        <v>1026</v>
      </c>
      <c r="C175" s="698" t="s">
        <v>553</v>
      </c>
      <c r="D175" s="719" t="s">
        <v>1030</v>
      </c>
      <c r="E175" s="698" t="s">
        <v>1728</v>
      </c>
      <c r="F175" s="719" t="s">
        <v>1729</v>
      </c>
      <c r="G175" s="698" t="s">
        <v>1494</v>
      </c>
      <c r="H175" s="698" t="s">
        <v>1495</v>
      </c>
      <c r="I175" s="710">
        <v>0.3</v>
      </c>
      <c r="J175" s="710">
        <v>1500</v>
      </c>
      <c r="K175" s="711">
        <v>450</v>
      </c>
    </row>
    <row r="176" spans="1:11" ht="14.4" customHeight="1" x14ac:dyDescent="0.3">
      <c r="A176" s="694" t="s">
        <v>533</v>
      </c>
      <c r="B176" s="695" t="s">
        <v>1026</v>
      </c>
      <c r="C176" s="698" t="s">
        <v>553</v>
      </c>
      <c r="D176" s="719" t="s">
        <v>1030</v>
      </c>
      <c r="E176" s="698" t="s">
        <v>1728</v>
      </c>
      <c r="F176" s="719" t="s">
        <v>1729</v>
      </c>
      <c r="G176" s="698" t="s">
        <v>1704</v>
      </c>
      <c r="H176" s="698" t="s">
        <v>1705</v>
      </c>
      <c r="I176" s="710">
        <v>372.26</v>
      </c>
      <c r="J176" s="710">
        <v>2</v>
      </c>
      <c r="K176" s="711">
        <v>744.52</v>
      </c>
    </row>
    <row r="177" spans="1:11" ht="14.4" customHeight="1" x14ac:dyDescent="0.3">
      <c r="A177" s="694" t="s">
        <v>533</v>
      </c>
      <c r="B177" s="695" t="s">
        <v>1026</v>
      </c>
      <c r="C177" s="698" t="s">
        <v>553</v>
      </c>
      <c r="D177" s="719" t="s">
        <v>1030</v>
      </c>
      <c r="E177" s="698" t="s">
        <v>1730</v>
      </c>
      <c r="F177" s="719" t="s">
        <v>1731</v>
      </c>
      <c r="G177" s="698" t="s">
        <v>1706</v>
      </c>
      <c r="H177" s="698" t="s">
        <v>1707</v>
      </c>
      <c r="I177" s="710">
        <v>7.5</v>
      </c>
      <c r="J177" s="710">
        <v>150</v>
      </c>
      <c r="K177" s="711">
        <v>1125</v>
      </c>
    </row>
    <row r="178" spans="1:11" ht="14.4" customHeight="1" x14ac:dyDescent="0.3">
      <c r="A178" s="694" t="s">
        <v>533</v>
      </c>
      <c r="B178" s="695" t="s">
        <v>1026</v>
      </c>
      <c r="C178" s="698" t="s">
        <v>553</v>
      </c>
      <c r="D178" s="719" t="s">
        <v>1030</v>
      </c>
      <c r="E178" s="698" t="s">
        <v>1730</v>
      </c>
      <c r="F178" s="719" t="s">
        <v>1731</v>
      </c>
      <c r="G178" s="698" t="s">
        <v>1708</v>
      </c>
      <c r="H178" s="698" t="s">
        <v>1709</v>
      </c>
      <c r="I178" s="710">
        <v>7.5049999999999999</v>
      </c>
      <c r="J178" s="710">
        <v>200</v>
      </c>
      <c r="K178" s="711">
        <v>1501.5</v>
      </c>
    </row>
    <row r="179" spans="1:11" ht="14.4" customHeight="1" x14ac:dyDescent="0.3">
      <c r="A179" s="694" t="s">
        <v>533</v>
      </c>
      <c r="B179" s="695" t="s">
        <v>1026</v>
      </c>
      <c r="C179" s="698" t="s">
        <v>553</v>
      </c>
      <c r="D179" s="719" t="s">
        <v>1030</v>
      </c>
      <c r="E179" s="698" t="s">
        <v>1730</v>
      </c>
      <c r="F179" s="719" t="s">
        <v>1731</v>
      </c>
      <c r="G179" s="698" t="s">
        <v>1710</v>
      </c>
      <c r="H179" s="698" t="s">
        <v>1711</v>
      </c>
      <c r="I179" s="710">
        <v>7.5</v>
      </c>
      <c r="J179" s="710">
        <v>50</v>
      </c>
      <c r="K179" s="711">
        <v>375</v>
      </c>
    </row>
    <row r="180" spans="1:11" ht="14.4" customHeight="1" x14ac:dyDescent="0.3">
      <c r="A180" s="694" t="s">
        <v>533</v>
      </c>
      <c r="B180" s="695" t="s">
        <v>1026</v>
      </c>
      <c r="C180" s="698" t="s">
        <v>553</v>
      </c>
      <c r="D180" s="719" t="s">
        <v>1030</v>
      </c>
      <c r="E180" s="698" t="s">
        <v>1730</v>
      </c>
      <c r="F180" s="719" t="s">
        <v>1731</v>
      </c>
      <c r="G180" s="698" t="s">
        <v>1712</v>
      </c>
      <c r="H180" s="698" t="s">
        <v>1713</v>
      </c>
      <c r="I180" s="710">
        <v>7.503333333333333</v>
      </c>
      <c r="J180" s="710">
        <v>350</v>
      </c>
      <c r="K180" s="711">
        <v>2626</v>
      </c>
    </row>
    <row r="181" spans="1:11" ht="14.4" customHeight="1" x14ac:dyDescent="0.3">
      <c r="A181" s="694" t="s">
        <v>533</v>
      </c>
      <c r="B181" s="695" t="s">
        <v>1026</v>
      </c>
      <c r="C181" s="698" t="s">
        <v>553</v>
      </c>
      <c r="D181" s="719" t="s">
        <v>1030</v>
      </c>
      <c r="E181" s="698" t="s">
        <v>1730</v>
      </c>
      <c r="F181" s="719" t="s">
        <v>1731</v>
      </c>
      <c r="G181" s="698" t="s">
        <v>1714</v>
      </c>
      <c r="H181" s="698" t="s">
        <v>1715</v>
      </c>
      <c r="I181" s="710">
        <v>7.5</v>
      </c>
      <c r="J181" s="710">
        <v>300</v>
      </c>
      <c r="K181" s="711">
        <v>2250</v>
      </c>
    </row>
    <row r="182" spans="1:11" ht="14.4" customHeight="1" x14ac:dyDescent="0.3">
      <c r="A182" s="694" t="s">
        <v>533</v>
      </c>
      <c r="B182" s="695" t="s">
        <v>1026</v>
      </c>
      <c r="C182" s="698" t="s">
        <v>553</v>
      </c>
      <c r="D182" s="719" t="s">
        <v>1030</v>
      </c>
      <c r="E182" s="698" t="s">
        <v>1730</v>
      </c>
      <c r="F182" s="719" t="s">
        <v>1731</v>
      </c>
      <c r="G182" s="698" t="s">
        <v>1716</v>
      </c>
      <c r="H182" s="698" t="s">
        <v>1717</v>
      </c>
      <c r="I182" s="710">
        <v>7.5049999999999999</v>
      </c>
      <c r="J182" s="710">
        <v>100</v>
      </c>
      <c r="K182" s="711">
        <v>750.5</v>
      </c>
    </row>
    <row r="183" spans="1:11" ht="14.4" customHeight="1" thickBot="1" x14ac:dyDescent="0.35">
      <c r="A183" s="702" t="s">
        <v>533</v>
      </c>
      <c r="B183" s="703" t="s">
        <v>1026</v>
      </c>
      <c r="C183" s="706" t="s">
        <v>553</v>
      </c>
      <c r="D183" s="720" t="s">
        <v>1030</v>
      </c>
      <c r="E183" s="706" t="s">
        <v>1736</v>
      </c>
      <c r="F183" s="720" t="s">
        <v>1737</v>
      </c>
      <c r="G183" s="706" t="s">
        <v>1718</v>
      </c>
      <c r="H183" s="706" t="s">
        <v>1719</v>
      </c>
      <c r="I183" s="712">
        <v>182.4</v>
      </c>
      <c r="J183" s="712">
        <v>7.6999999999999999E-2</v>
      </c>
      <c r="K183" s="713">
        <v>14.0448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0">
        <v>930</v>
      </c>
      <c r="AH3" s="745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1" t="s">
        <v>276</v>
      </c>
      <c r="AH4" s="745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2"/>
      <c r="AH5" s="745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29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0</v>
      </c>
      <c r="E6" s="433">
        <f xml:space="preserve">
TRUNC(IF($A$4&lt;=12,SUMIFS('ON Data'!I:I,'ON Data'!$D:$D,$A$4,'ON Data'!$E:$E,1),SUMIFS('ON Data'!I:I,'ON Data'!$E:$E,1)/'ON Data'!$D$3),1)</f>
        <v>7.5</v>
      </c>
      <c r="F6" s="433">
        <f xml:space="preserve">
TRUNC(IF($A$4&lt;=12,SUMIFS('ON Data'!K:K,'ON Data'!$D:$D,$A$4,'ON Data'!$E:$E,1),SUMIFS('ON Data'!K:K,'ON Data'!$E:$E,1)/'ON Data'!$D$3),1)</f>
        <v>17.7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0.5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1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2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3">
        <f xml:space="preserve">
TRUNC(IF($A$4&lt;=12,SUMIFS('ON Data'!AM:AM,'ON Data'!$D:$D,$A$4,'ON Data'!$E:$E,1),SUMIFS('ON Data'!AM:AM,'ON Data'!$E:$E,1)/'ON Data'!$D$3),1)</f>
        <v>0.2</v>
      </c>
      <c r="AH6" s="745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3"/>
      <c r="AH7" s="745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3"/>
      <c r="AH8" s="745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4"/>
      <c r="AH9" s="745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5"/>
      <c r="AH10" s="745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13648.5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0</v>
      </c>
      <c r="E11" s="415">
        <f xml:space="preserve">
IF($A$4&lt;=12,SUMIFS('ON Data'!I:I,'ON Data'!$D:$D,$A$4,'ON Data'!$E:$E,2),SUMIFS('ON Data'!I:I,'ON Data'!$E:$E,2))</f>
        <v>3518</v>
      </c>
      <c r="F11" s="415">
        <f xml:space="preserve">
IF($A$4&lt;=12,SUMIFS('ON Data'!K:K,'ON Data'!$D:$D,$A$4,'ON Data'!$E:$E,2),SUMIFS('ON Data'!K:K,'ON Data'!$E:$E,2))</f>
        <v>8303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256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496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953.5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6">
        <f xml:space="preserve">
IF($A$4&lt;=12,SUMIFS('ON Data'!AM:AM,'ON Data'!$D:$D,$A$4,'ON Data'!$E:$E,2),SUMIFS('ON Data'!AM:AM,'ON Data'!$E:$E,2))</f>
        <v>122</v>
      </c>
      <c r="AH11" s="745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340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330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10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6">
        <f xml:space="preserve">
IF($A$4&lt;=12,SUMIFS('ON Data'!AM:AM,'ON Data'!$D:$D,$A$4,'ON Data'!$E:$E,3),SUMIFS('ON Data'!AM:AM,'ON Data'!$E:$E,3))</f>
        <v>0</v>
      </c>
      <c r="AH12" s="745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572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0</v>
      </c>
      <c r="E13" s="415">
        <f xml:space="preserve">
IF($A$4&lt;=12,SUMIFS('ON Data'!I:I,'ON Data'!$D:$D,$A$4,'ON Data'!$E:$E,4),SUMIFS('ON Data'!I:I,'ON Data'!$E:$E,4))</f>
        <v>306</v>
      </c>
      <c r="F13" s="415">
        <f xml:space="preserve">
IF($A$4&lt;=12,SUMIFS('ON Data'!K:K,'ON Data'!$D:$D,$A$4,'ON Data'!$E:$E,4),SUMIFS('ON Data'!K:K,'ON Data'!$E:$E,4))</f>
        <v>237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15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14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6">
        <f xml:space="preserve">
IF($A$4&lt;=12,SUMIFS('ON Data'!AM:AM,'ON Data'!$D:$D,$A$4,'ON Data'!$E:$E,4),SUMIFS('ON Data'!AM:AM,'ON Data'!$E:$E,4))</f>
        <v>0</v>
      </c>
      <c r="AH13" s="745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3964</v>
      </c>
      <c r="C14" s="417">
        <f xml:space="preserve">
IF($A$4&lt;=12,SUMIFS('ON Data'!G:G,'ON Data'!$D:$D,$A$4,'ON Data'!$E:$E,5),SUMIFS('ON Data'!G:G,'ON Data'!$E:$E,5))</f>
        <v>3964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7">
        <f xml:space="preserve">
IF($A$4&lt;=12,SUMIFS('ON Data'!AM:AM,'ON Data'!$D:$D,$A$4,'ON Data'!$E:$E,5),SUMIFS('ON Data'!AM:AM,'ON Data'!$E:$E,5))</f>
        <v>0</v>
      </c>
      <c r="AH14" s="745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8"/>
      <c r="AH15" s="745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6">
        <f xml:space="preserve">
IF($A$4&lt;=12,SUMIFS('ON Data'!AM:AM,'ON Data'!$D:$D,$A$4,'ON Data'!$E:$E,7),SUMIFS('ON Data'!AM:AM,'ON Data'!$E:$E,7))</f>
        <v>0</v>
      </c>
      <c r="AH16" s="745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6">
        <f xml:space="preserve">
IF($A$4&lt;=12,SUMIFS('ON Data'!AM:AM,'ON Data'!$D:$D,$A$4,'ON Data'!$E:$E,8),SUMIFS('ON Data'!AM:AM,'ON Data'!$E:$E,8))</f>
        <v>0</v>
      </c>
      <c r="AH17" s="745"/>
    </row>
    <row r="18" spans="1:34" x14ac:dyDescent="0.3">
      <c r="A18" s="398" t="s">
        <v>266</v>
      </c>
      <c r="B18" s="413">
        <f xml:space="preserve">
B19-B16-B17</f>
        <v>232953</v>
      </c>
      <c r="C18" s="414">
        <f t="shared" ref="C18" si="0" xml:space="preserve">
C19-C16-C17</f>
        <v>0</v>
      </c>
      <c r="D18" s="415">
        <f t="shared" ref="D18:AG18" si="1" xml:space="preserve">
D19-D16-D17</f>
        <v>0</v>
      </c>
      <c r="E18" s="415">
        <f t="shared" si="1"/>
        <v>223957</v>
      </c>
      <c r="F18" s="415">
        <f t="shared" si="1"/>
        <v>8996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6">
        <f t="shared" si="1"/>
        <v>0</v>
      </c>
      <c r="AH18" s="745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232953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0</v>
      </c>
      <c r="E19" s="424">
        <f xml:space="preserve">
IF($A$4&lt;=12,SUMIFS('ON Data'!I:I,'ON Data'!$D:$D,$A$4,'ON Data'!$E:$E,9),SUMIFS('ON Data'!I:I,'ON Data'!$E:$E,9))</f>
        <v>223957</v>
      </c>
      <c r="F19" s="424">
        <f xml:space="preserve">
IF($A$4&lt;=12,SUMIFS('ON Data'!K:K,'ON Data'!$D:$D,$A$4,'ON Data'!$E:$E,9),SUMIFS('ON Data'!K:K,'ON Data'!$E:$E,9))</f>
        <v>8996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39">
        <f xml:space="preserve">
IF($A$4&lt;=12,SUMIFS('ON Data'!AM:AM,'ON Data'!$D:$D,$A$4,'ON Data'!$E:$E,9),SUMIFS('ON Data'!AM:AM,'ON Data'!$E:$E,9))</f>
        <v>0</v>
      </c>
      <c r="AH19" s="745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4466875</v>
      </c>
      <c r="C20" s="426">
        <f xml:space="preserve">
IF($A$4&lt;=12,SUMIFS('ON Data'!G:G,'ON Data'!$D:$D,$A$4,'ON Data'!$E:$E,6),SUMIFS('ON Data'!G:G,'ON Data'!$E:$E,6))</f>
        <v>1286600</v>
      </c>
      <c r="D20" s="427">
        <f xml:space="preserve">
IF($A$4&lt;=12,SUMIFS('ON Data'!H:H,'ON Data'!$D:$D,$A$4,'ON Data'!$E:$E,6),SUMIFS('ON Data'!H:H,'ON Data'!$E:$E,6))</f>
        <v>0</v>
      </c>
      <c r="E20" s="427">
        <f xml:space="preserve">
IF($A$4&lt;=12,SUMIFS('ON Data'!I:I,'ON Data'!$D:$D,$A$4,'ON Data'!$E:$E,6),SUMIFS('ON Data'!I:I,'ON Data'!$E:$E,6))</f>
        <v>1503495</v>
      </c>
      <c r="F20" s="427">
        <f xml:space="preserve">
IF($A$4&lt;=12,SUMIFS('ON Data'!K:K,'ON Data'!$D:$D,$A$4,'ON Data'!$E:$E,6),SUMIFS('ON Data'!K:K,'ON Data'!$E:$E,6))</f>
        <v>1479242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37180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54042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91757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0">
        <f xml:space="preserve">
IF($A$4&lt;=12,SUMIFS('ON Data'!AM:AM,'ON Data'!$D:$D,$A$4,'ON Data'!$E:$E,6),SUMIFS('ON Data'!AM:AM,'ON Data'!$E:$E,6))</f>
        <v>14559</v>
      </c>
      <c r="AH20" s="745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6"/>
      <c r="AH21" s="745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6"/>
      <c r="AH22" s="745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7"/>
      <c r="AH23" s="745"/>
    </row>
    <row r="24" spans="1:34" x14ac:dyDescent="0.3">
      <c r="A24" s="395" t="s">
        <v>268</v>
      </c>
      <c r="B24" s="442" t="s">
        <v>3</v>
      </c>
      <c r="C24" s="746" t="s">
        <v>279</v>
      </c>
      <c r="D24" s="721"/>
      <c r="E24" s="722"/>
      <c r="F24" s="722" t="s">
        <v>280</v>
      </c>
      <c r="G24" s="722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41" t="s">
        <v>281</v>
      </c>
      <c r="AH24" s="745"/>
    </row>
    <row r="25" spans="1:34" x14ac:dyDescent="0.3">
      <c r="A25" s="396" t="s">
        <v>94</v>
      </c>
      <c r="B25" s="413">
        <f xml:space="preserve">
SUM(C25:AG25)</f>
        <v>0</v>
      </c>
      <c r="C25" s="747">
        <f xml:space="preserve">
IF($A$4&lt;=12,SUMIFS('ON Data'!H:H,'ON Data'!$D:$D,$A$4,'ON Data'!$E:$E,10),SUMIFS('ON Data'!H:H,'ON Data'!$E:$E,10))</f>
        <v>0</v>
      </c>
      <c r="D25" s="723"/>
      <c r="E25" s="724"/>
      <c r="F25" s="724">
        <f xml:space="preserve">
IF($A$4&lt;=12,SUMIFS('ON Data'!K:K,'ON Data'!$D:$D,$A$4,'ON Data'!$E:$E,10),SUMIFS('ON Data'!K:K,'ON Data'!$E:$E,10))</f>
        <v>0</v>
      </c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42">
        <f xml:space="preserve">
IF($A$4&lt;=12,SUMIFS('ON Data'!AM:AM,'ON Data'!$D:$D,$A$4,'ON Data'!$E:$E,10),SUMIFS('ON Data'!AM:AM,'ON Data'!$E:$E,10))</f>
        <v>0</v>
      </c>
      <c r="AH25" s="745"/>
    </row>
    <row r="26" spans="1:34" x14ac:dyDescent="0.3">
      <c r="A26" s="402" t="s">
        <v>278</v>
      </c>
      <c r="B26" s="422">
        <f xml:space="preserve">
SUM(C26:AG26)</f>
        <v>6462</v>
      </c>
      <c r="C26" s="747">
        <f xml:space="preserve">
IF($A$4&lt;=12,SUMIFS('ON Data'!H:H,'ON Data'!$D:$D,$A$4,'ON Data'!$E:$E,11),SUMIFS('ON Data'!H:H,'ON Data'!$E:$E,11))</f>
        <v>6462</v>
      </c>
      <c r="D26" s="723"/>
      <c r="E26" s="724"/>
      <c r="F26" s="725">
        <f xml:space="preserve">
IF($A$4&lt;=12,SUMIFS('ON Data'!K:K,'ON Data'!$D:$D,$A$4,'ON Data'!$E:$E,11),SUMIFS('ON Data'!K:K,'ON Data'!$E:$E,11))</f>
        <v>0</v>
      </c>
      <c r="G26" s="725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42">
        <f xml:space="preserve">
IF($A$4&lt;=12,SUMIFS('ON Data'!AM:AM,'ON Data'!$D:$D,$A$4,'ON Data'!$E:$E,11),SUMIFS('ON Data'!AM:AM,'ON Data'!$E:$E,11))</f>
        <v>0</v>
      </c>
      <c r="AH26" s="745"/>
    </row>
    <row r="27" spans="1:34" x14ac:dyDescent="0.3">
      <c r="A27" s="402" t="s">
        <v>96</v>
      </c>
      <c r="B27" s="443">
        <f xml:space="preserve">
IF(B26=0,0,B25/B26)</f>
        <v>0</v>
      </c>
      <c r="C27" s="748">
        <f xml:space="preserve">
IF(C26=0,0,C25/C26)</f>
        <v>0</v>
      </c>
      <c r="D27" s="726"/>
      <c r="E27" s="727"/>
      <c r="F27" s="727">
        <f xml:space="preserve">
IF(F26=0,0,F25/F26)</f>
        <v>0</v>
      </c>
      <c r="G27" s="727"/>
      <c r="H27" s="727"/>
      <c r="I27" s="727"/>
      <c r="J27" s="727"/>
      <c r="K27" s="727"/>
      <c r="L27" s="727"/>
      <c r="M27" s="727"/>
      <c r="N27" s="727"/>
      <c r="O27" s="727"/>
      <c r="P27" s="727"/>
      <c r="Q27" s="727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7"/>
      <c r="AG27" s="743">
        <f xml:space="preserve">
IF(AG26=0,0,AG25/AG26)</f>
        <v>0</v>
      </c>
      <c r="AH27" s="745"/>
    </row>
    <row r="28" spans="1:34" ht="15" thickBot="1" x14ac:dyDescent="0.35">
      <c r="A28" s="402" t="s">
        <v>277</v>
      </c>
      <c r="B28" s="422">
        <f xml:space="preserve">
SUM(C28:AG28)</f>
        <v>6462</v>
      </c>
      <c r="C28" s="749">
        <f xml:space="preserve">
C26-C25</f>
        <v>6462</v>
      </c>
      <c r="D28" s="728"/>
      <c r="E28" s="729"/>
      <c r="F28" s="729">
        <f xml:space="preserve">
F26-F25</f>
        <v>0</v>
      </c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44">
        <f xml:space="preserve">
AG26-AG25</f>
        <v>0</v>
      </c>
      <c r="AH28" s="745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8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1739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4718439.5</v>
      </c>
      <c r="G3" s="383">
        <f t="shared" ref="G3:AN3" si="0">SUMIF($E5:$E1048576,"&lt;10",G5:G1048576)</f>
        <v>1290564</v>
      </c>
      <c r="H3" s="383">
        <f t="shared" si="0"/>
        <v>0</v>
      </c>
      <c r="I3" s="383">
        <f t="shared" si="0"/>
        <v>1731628.5</v>
      </c>
      <c r="J3" s="383">
        <f t="shared" si="0"/>
        <v>0</v>
      </c>
      <c r="K3" s="383">
        <f t="shared" si="0"/>
        <v>1496831.25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37447.5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54556</v>
      </c>
      <c r="AF3" s="383">
        <f t="shared" si="0"/>
        <v>0</v>
      </c>
      <c r="AG3" s="383">
        <f t="shared" si="0"/>
        <v>0</v>
      </c>
      <c r="AH3" s="383">
        <f t="shared" si="0"/>
        <v>92730.5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14681.75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25</v>
      </c>
      <c r="D5" s="382">
        <v>1</v>
      </c>
      <c r="E5" s="382">
        <v>1</v>
      </c>
      <c r="F5" s="382">
        <v>29</v>
      </c>
      <c r="G5" s="382">
        <v>0</v>
      </c>
      <c r="H5" s="382">
        <v>0</v>
      </c>
      <c r="I5" s="382">
        <v>7.5</v>
      </c>
      <c r="J5" s="382">
        <v>0</v>
      </c>
      <c r="K5" s="382">
        <v>17.75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0.5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1</v>
      </c>
      <c r="AF5" s="382">
        <v>0</v>
      </c>
      <c r="AG5" s="382">
        <v>0</v>
      </c>
      <c r="AH5" s="382">
        <v>2</v>
      </c>
      <c r="AI5" s="382">
        <v>0</v>
      </c>
      <c r="AJ5" s="382">
        <v>0</v>
      </c>
      <c r="AK5" s="382">
        <v>0</v>
      </c>
      <c r="AL5" s="382">
        <v>0</v>
      </c>
      <c r="AM5" s="382">
        <v>0.25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25</v>
      </c>
      <c r="D6" s="382">
        <v>1</v>
      </c>
      <c r="E6" s="382">
        <v>2</v>
      </c>
      <c r="F6" s="382">
        <v>4804.3999999999996</v>
      </c>
      <c r="G6" s="382">
        <v>0</v>
      </c>
      <c r="H6" s="382">
        <v>0</v>
      </c>
      <c r="I6" s="382">
        <v>1146.4000000000001</v>
      </c>
      <c r="J6" s="382">
        <v>0</v>
      </c>
      <c r="K6" s="382">
        <v>3026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92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178.25</v>
      </c>
      <c r="AF6" s="382">
        <v>0</v>
      </c>
      <c r="AG6" s="382">
        <v>0</v>
      </c>
      <c r="AH6" s="382">
        <v>315.75</v>
      </c>
      <c r="AI6" s="382">
        <v>0</v>
      </c>
      <c r="AJ6" s="382">
        <v>0</v>
      </c>
      <c r="AK6" s="382">
        <v>0</v>
      </c>
      <c r="AL6" s="382">
        <v>0</v>
      </c>
      <c r="AM6" s="382">
        <v>46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25</v>
      </c>
      <c r="D7" s="382">
        <v>1</v>
      </c>
      <c r="E7" s="382">
        <v>3</v>
      </c>
      <c r="F7" s="382">
        <v>107</v>
      </c>
      <c r="G7" s="382">
        <v>0</v>
      </c>
      <c r="H7" s="382">
        <v>0</v>
      </c>
      <c r="I7" s="382">
        <v>102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5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25</v>
      </c>
      <c r="D8" s="382">
        <v>1</v>
      </c>
      <c r="E8" s="382">
        <v>4</v>
      </c>
      <c r="F8" s="382">
        <v>228</v>
      </c>
      <c r="G8" s="382">
        <v>0</v>
      </c>
      <c r="H8" s="382">
        <v>0</v>
      </c>
      <c r="I8" s="382">
        <v>136</v>
      </c>
      <c r="J8" s="382">
        <v>0</v>
      </c>
      <c r="K8" s="382">
        <v>82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5</v>
      </c>
      <c r="AF8" s="382">
        <v>0</v>
      </c>
      <c r="AG8" s="382">
        <v>0</v>
      </c>
      <c r="AH8" s="382">
        <v>5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25</v>
      </c>
      <c r="D9" s="382">
        <v>1</v>
      </c>
      <c r="E9" s="382">
        <v>5</v>
      </c>
      <c r="F9" s="382">
        <v>1359</v>
      </c>
      <c r="G9" s="382">
        <v>1359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25</v>
      </c>
      <c r="D10" s="382">
        <v>1</v>
      </c>
      <c r="E10" s="382">
        <v>6</v>
      </c>
      <c r="F10" s="382">
        <v>1663701</v>
      </c>
      <c r="G10" s="382">
        <v>441450</v>
      </c>
      <c r="H10" s="382">
        <v>0</v>
      </c>
      <c r="I10" s="382">
        <v>654944</v>
      </c>
      <c r="J10" s="382">
        <v>0</v>
      </c>
      <c r="K10" s="382">
        <v>501034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12589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18064</v>
      </c>
      <c r="AF10" s="382">
        <v>0</v>
      </c>
      <c r="AG10" s="382">
        <v>0</v>
      </c>
      <c r="AH10" s="382">
        <v>30770</v>
      </c>
      <c r="AI10" s="382">
        <v>0</v>
      </c>
      <c r="AJ10" s="382">
        <v>0</v>
      </c>
      <c r="AK10" s="382">
        <v>0</v>
      </c>
      <c r="AL10" s="382">
        <v>0</v>
      </c>
      <c r="AM10" s="382">
        <v>4850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25</v>
      </c>
      <c r="D11" s="382">
        <v>1</v>
      </c>
      <c r="E11" s="382">
        <v>9</v>
      </c>
      <c r="F11" s="382">
        <v>204476</v>
      </c>
      <c r="G11" s="382">
        <v>0</v>
      </c>
      <c r="H11" s="382">
        <v>0</v>
      </c>
      <c r="I11" s="382">
        <v>204476</v>
      </c>
      <c r="J11" s="382">
        <v>0</v>
      </c>
      <c r="K11" s="382">
        <v>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25</v>
      </c>
      <c r="D12" s="382">
        <v>1</v>
      </c>
      <c r="E12" s="382">
        <v>11</v>
      </c>
      <c r="F12" s="382">
        <v>2154</v>
      </c>
      <c r="G12" s="382">
        <v>0</v>
      </c>
      <c r="H12" s="382">
        <v>2154</v>
      </c>
      <c r="I12" s="382">
        <v>0</v>
      </c>
      <c r="J12" s="382">
        <v>0</v>
      </c>
      <c r="K12" s="382">
        <v>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25</v>
      </c>
      <c r="D13" s="382">
        <v>2</v>
      </c>
      <c r="E13" s="382">
        <v>1</v>
      </c>
      <c r="F13" s="382">
        <v>29</v>
      </c>
      <c r="G13" s="382">
        <v>0</v>
      </c>
      <c r="H13" s="382">
        <v>0</v>
      </c>
      <c r="I13" s="382">
        <v>7.5</v>
      </c>
      <c r="J13" s="382">
        <v>0</v>
      </c>
      <c r="K13" s="382">
        <v>17.75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0.5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1</v>
      </c>
      <c r="AF13" s="382">
        <v>0</v>
      </c>
      <c r="AG13" s="382">
        <v>0</v>
      </c>
      <c r="AH13" s="382">
        <v>2</v>
      </c>
      <c r="AI13" s="382">
        <v>0</v>
      </c>
      <c r="AJ13" s="382">
        <v>0</v>
      </c>
      <c r="AK13" s="382">
        <v>0</v>
      </c>
      <c r="AL13" s="382">
        <v>0</v>
      </c>
      <c r="AM13" s="382">
        <v>0.25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25</v>
      </c>
      <c r="D14" s="382">
        <v>2</v>
      </c>
      <c r="E14" s="382">
        <v>2</v>
      </c>
      <c r="F14" s="382">
        <v>4213.5</v>
      </c>
      <c r="G14" s="382">
        <v>0</v>
      </c>
      <c r="H14" s="382">
        <v>0</v>
      </c>
      <c r="I14" s="382">
        <v>1116</v>
      </c>
      <c r="J14" s="382">
        <v>0</v>
      </c>
      <c r="K14" s="382">
        <v>2513.5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80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155</v>
      </c>
      <c r="AF14" s="382">
        <v>0</v>
      </c>
      <c r="AG14" s="382">
        <v>0</v>
      </c>
      <c r="AH14" s="382">
        <v>315</v>
      </c>
      <c r="AI14" s="382">
        <v>0</v>
      </c>
      <c r="AJ14" s="382">
        <v>0</v>
      </c>
      <c r="AK14" s="382">
        <v>0</v>
      </c>
      <c r="AL14" s="382">
        <v>0</v>
      </c>
      <c r="AM14" s="382">
        <v>34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25</v>
      </c>
      <c r="D15" s="382">
        <v>2</v>
      </c>
      <c r="E15" s="382">
        <v>3</v>
      </c>
      <c r="F15" s="382">
        <v>102</v>
      </c>
      <c r="G15" s="382">
        <v>0</v>
      </c>
      <c r="H15" s="382">
        <v>0</v>
      </c>
      <c r="I15" s="382">
        <v>102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25</v>
      </c>
      <c r="D16" s="382">
        <v>2</v>
      </c>
      <c r="E16" s="382">
        <v>4</v>
      </c>
      <c r="F16" s="382">
        <v>142</v>
      </c>
      <c r="G16" s="382">
        <v>0</v>
      </c>
      <c r="H16" s="382">
        <v>0</v>
      </c>
      <c r="I16" s="382">
        <v>68</v>
      </c>
      <c r="J16" s="382">
        <v>0</v>
      </c>
      <c r="K16" s="382">
        <v>64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5</v>
      </c>
      <c r="AF16" s="382">
        <v>0</v>
      </c>
      <c r="AG16" s="382">
        <v>0</v>
      </c>
      <c r="AH16" s="382">
        <v>5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25</v>
      </c>
      <c r="D17" s="382">
        <v>2</v>
      </c>
      <c r="E17" s="382">
        <v>5</v>
      </c>
      <c r="F17" s="382">
        <v>1212</v>
      </c>
      <c r="G17" s="382">
        <v>1212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25</v>
      </c>
      <c r="D18" s="382">
        <v>2</v>
      </c>
      <c r="E18" s="382">
        <v>6</v>
      </c>
      <c r="F18" s="382">
        <v>1353359</v>
      </c>
      <c r="G18" s="382">
        <v>391500</v>
      </c>
      <c r="H18" s="382">
        <v>0</v>
      </c>
      <c r="I18" s="382">
        <v>418420</v>
      </c>
      <c r="J18" s="382">
        <v>0</v>
      </c>
      <c r="K18" s="382">
        <v>478520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11940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17899</v>
      </c>
      <c r="AF18" s="382">
        <v>0</v>
      </c>
      <c r="AG18" s="382">
        <v>0</v>
      </c>
      <c r="AH18" s="382">
        <v>30221</v>
      </c>
      <c r="AI18" s="382">
        <v>0</v>
      </c>
      <c r="AJ18" s="382">
        <v>0</v>
      </c>
      <c r="AK18" s="382">
        <v>0</v>
      </c>
      <c r="AL18" s="382">
        <v>0</v>
      </c>
      <c r="AM18" s="382">
        <v>4859</v>
      </c>
      <c r="AN18" s="382">
        <v>0</v>
      </c>
    </row>
    <row r="19" spans="3:40" x14ac:dyDescent="0.3">
      <c r="C19" s="382">
        <v>25</v>
      </c>
      <c r="D19" s="382">
        <v>2</v>
      </c>
      <c r="E19" s="382">
        <v>9</v>
      </c>
      <c r="F19" s="382">
        <v>17144</v>
      </c>
      <c r="G19" s="382">
        <v>0</v>
      </c>
      <c r="H19" s="382">
        <v>0</v>
      </c>
      <c r="I19" s="382">
        <v>8148</v>
      </c>
      <c r="J19" s="382">
        <v>0</v>
      </c>
      <c r="K19" s="382">
        <v>8996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25</v>
      </c>
      <c r="D20" s="382">
        <v>2</v>
      </c>
      <c r="E20" s="382">
        <v>11</v>
      </c>
      <c r="F20" s="382">
        <v>2154</v>
      </c>
      <c r="G20" s="382">
        <v>0</v>
      </c>
      <c r="H20" s="382">
        <v>2154</v>
      </c>
      <c r="I20" s="382">
        <v>0</v>
      </c>
      <c r="J20" s="382">
        <v>0</v>
      </c>
      <c r="K20" s="382">
        <v>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25</v>
      </c>
      <c r="D21" s="382">
        <v>3</v>
      </c>
      <c r="E21" s="382">
        <v>1</v>
      </c>
      <c r="F21" s="382">
        <v>29</v>
      </c>
      <c r="G21" s="382">
        <v>0</v>
      </c>
      <c r="H21" s="382">
        <v>0</v>
      </c>
      <c r="I21" s="382">
        <v>7.5</v>
      </c>
      <c r="J21" s="382">
        <v>0</v>
      </c>
      <c r="K21" s="382">
        <v>17.75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0.5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1</v>
      </c>
      <c r="AF21" s="382">
        <v>0</v>
      </c>
      <c r="AG21" s="382">
        <v>0</v>
      </c>
      <c r="AH21" s="382">
        <v>2</v>
      </c>
      <c r="AI21" s="382">
        <v>0</v>
      </c>
      <c r="AJ21" s="382">
        <v>0</v>
      </c>
      <c r="AK21" s="382">
        <v>0</v>
      </c>
      <c r="AL21" s="382">
        <v>0</v>
      </c>
      <c r="AM21" s="382">
        <v>0.25</v>
      </c>
      <c r="AN21" s="382">
        <v>0</v>
      </c>
    </row>
    <row r="22" spans="3:40" x14ac:dyDescent="0.3">
      <c r="C22" s="382">
        <v>25</v>
      </c>
      <c r="D22" s="382">
        <v>3</v>
      </c>
      <c r="E22" s="382">
        <v>2</v>
      </c>
      <c r="F22" s="382">
        <v>4630.6000000000004</v>
      </c>
      <c r="G22" s="382">
        <v>0</v>
      </c>
      <c r="H22" s="382">
        <v>0</v>
      </c>
      <c r="I22" s="382">
        <v>1255.5999999999999</v>
      </c>
      <c r="J22" s="382">
        <v>0</v>
      </c>
      <c r="K22" s="382">
        <v>2763.5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84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162.75</v>
      </c>
      <c r="AF22" s="382">
        <v>0</v>
      </c>
      <c r="AG22" s="382">
        <v>0</v>
      </c>
      <c r="AH22" s="382">
        <v>322.75</v>
      </c>
      <c r="AI22" s="382">
        <v>0</v>
      </c>
      <c r="AJ22" s="382">
        <v>0</v>
      </c>
      <c r="AK22" s="382">
        <v>0</v>
      </c>
      <c r="AL22" s="382">
        <v>0</v>
      </c>
      <c r="AM22" s="382">
        <v>42</v>
      </c>
      <c r="AN22" s="382">
        <v>0</v>
      </c>
    </row>
    <row r="23" spans="3:40" x14ac:dyDescent="0.3">
      <c r="C23" s="382">
        <v>25</v>
      </c>
      <c r="D23" s="382">
        <v>3</v>
      </c>
      <c r="E23" s="382">
        <v>3</v>
      </c>
      <c r="F23" s="382">
        <v>131</v>
      </c>
      <c r="G23" s="382">
        <v>0</v>
      </c>
      <c r="H23" s="382">
        <v>0</v>
      </c>
      <c r="I23" s="382">
        <v>126</v>
      </c>
      <c r="J23" s="382">
        <v>0</v>
      </c>
      <c r="K23" s="382">
        <v>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5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25</v>
      </c>
      <c r="D24" s="382">
        <v>3</v>
      </c>
      <c r="E24" s="382">
        <v>4</v>
      </c>
      <c r="F24" s="382">
        <v>202</v>
      </c>
      <c r="G24" s="382">
        <v>0</v>
      </c>
      <c r="H24" s="382">
        <v>0</v>
      </c>
      <c r="I24" s="382">
        <v>102</v>
      </c>
      <c r="J24" s="382">
        <v>0</v>
      </c>
      <c r="K24" s="382">
        <v>91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5</v>
      </c>
      <c r="AF24" s="382">
        <v>0</v>
      </c>
      <c r="AG24" s="382">
        <v>0</v>
      </c>
      <c r="AH24" s="382">
        <v>4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25</v>
      </c>
      <c r="D25" s="382">
        <v>3</v>
      </c>
      <c r="E25" s="382">
        <v>5</v>
      </c>
      <c r="F25" s="382">
        <v>1393</v>
      </c>
      <c r="G25" s="382">
        <v>1393</v>
      </c>
      <c r="H25" s="382">
        <v>0</v>
      </c>
      <c r="I25" s="382">
        <v>0</v>
      </c>
      <c r="J25" s="382">
        <v>0</v>
      </c>
      <c r="K25" s="382">
        <v>0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25</v>
      </c>
      <c r="D26" s="382">
        <v>3</v>
      </c>
      <c r="E26" s="382">
        <v>6</v>
      </c>
      <c r="F26" s="382">
        <v>1449815</v>
      </c>
      <c r="G26" s="382">
        <v>453650</v>
      </c>
      <c r="H26" s="382">
        <v>0</v>
      </c>
      <c r="I26" s="382">
        <v>430131</v>
      </c>
      <c r="J26" s="382">
        <v>0</v>
      </c>
      <c r="K26" s="382">
        <v>499688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12651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18079</v>
      </c>
      <c r="AF26" s="382">
        <v>0</v>
      </c>
      <c r="AG26" s="382">
        <v>0</v>
      </c>
      <c r="AH26" s="382">
        <v>30766</v>
      </c>
      <c r="AI26" s="382">
        <v>0</v>
      </c>
      <c r="AJ26" s="382">
        <v>0</v>
      </c>
      <c r="AK26" s="382">
        <v>0</v>
      </c>
      <c r="AL26" s="382">
        <v>0</v>
      </c>
      <c r="AM26" s="382">
        <v>4850</v>
      </c>
      <c r="AN26" s="382">
        <v>0</v>
      </c>
    </row>
    <row r="27" spans="3:40" x14ac:dyDescent="0.3">
      <c r="C27" s="382">
        <v>25</v>
      </c>
      <c r="D27" s="382">
        <v>3</v>
      </c>
      <c r="E27" s="382">
        <v>9</v>
      </c>
      <c r="F27" s="382">
        <v>11333</v>
      </c>
      <c r="G27" s="382">
        <v>0</v>
      </c>
      <c r="H27" s="382">
        <v>0</v>
      </c>
      <c r="I27" s="382">
        <v>11333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25</v>
      </c>
      <c r="D28" s="382">
        <v>3</v>
      </c>
      <c r="E28" s="382">
        <v>11</v>
      </c>
      <c r="F28" s="382">
        <v>2154</v>
      </c>
      <c r="G28" s="382">
        <v>0</v>
      </c>
      <c r="H28" s="382">
        <v>2154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8305.25</v>
      </c>
      <c r="D4" s="290">
        <f ca="1">IF(ISERROR(VLOOKUP("Náklady celkem",INDIRECT("HI!$A:$G"),5,0)),0,VLOOKUP("Náklady celkem",INDIRECT("HI!$A:$G"),5,0))</f>
        <v>8944.7288600000193</v>
      </c>
      <c r="E4" s="291">
        <f ca="1">IF(C4=0,0,D4/C4)</f>
        <v>1.0769969428975672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231.25</v>
      </c>
      <c r="D7" s="298">
        <f>IF(ISERROR(HI!E5),"",HI!E5)</f>
        <v>219.35478999999998</v>
      </c>
      <c r="E7" s="295">
        <f t="shared" ref="E7:E14" si="0">IF(C7=0,0,D7/C7)</f>
        <v>0.948561254054054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1</v>
      </c>
      <c r="E8" s="295">
        <f t="shared" si="0"/>
        <v>1.1111111111111112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0.39142828418865799</v>
      </c>
      <c r="E10" s="295">
        <f t="shared" si="0"/>
        <v>0.6523804736477633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0.95849875176018273</v>
      </c>
      <c r="E11" s="295">
        <f t="shared" si="0"/>
        <v>1.1981234397002283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553</v>
      </c>
      <c r="D14" s="298">
        <f>IF(ISERROR(HI!E6),"",HI!E6)</f>
        <v>435.17141999999996</v>
      </c>
      <c r="E14" s="295">
        <f t="shared" si="0"/>
        <v>0.78692842676311026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5315</v>
      </c>
      <c r="D15" s="294">
        <f ca="1">IF(ISERROR(VLOOKUP("Osobní náklady (Kč) *",INDIRECT("HI!$A:$G"),5,0)),0,VLOOKUP("Osobní náklady (Kč) *",INDIRECT("HI!$A:$G"),5,0))</f>
        <v>6011.9301300000116</v>
      </c>
      <c r="E15" s="295">
        <f ca="1">IF(C15=0,0,D15/C15)</f>
        <v>1.1311251420508017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9859.80278</v>
      </c>
      <c r="D17" s="314">
        <f ca="1">IF(ISERROR(VLOOKUP("Výnosy celkem",INDIRECT("HI!$A:$G"),5,0)),0,VLOOKUP("Výnosy celkem",INDIRECT("HI!$A:$G"),5,0))</f>
        <v>9911.9629299999997</v>
      </c>
      <c r="E17" s="315">
        <f t="shared" ref="E17:E27" ca="1" si="1">IF(C17=0,0,D17/C17)</f>
        <v>1.0052901818792768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4690.2327799999994</v>
      </c>
      <c r="D18" s="294">
        <f ca="1">IF(ISERROR(VLOOKUP("Ambulance *",INDIRECT("HI!$A:$G"),5,0)),0,VLOOKUP("Ambulance *",INDIRECT("HI!$A:$G"),5,0))</f>
        <v>4992.5929299999998</v>
      </c>
      <c r="E18" s="295">
        <f t="shared" ca="1" si="1"/>
        <v>1.0644659154849028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1.0644659154849028</v>
      </c>
      <c r="E19" s="295">
        <f t="shared" si="1"/>
        <v>1.0644659154849028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0.90856435792255941</v>
      </c>
      <c r="E20" s="295">
        <f t="shared" si="1"/>
        <v>1.0688992446147758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5169.5700000000006</v>
      </c>
      <c r="D21" s="294">
        <f ca="1">IF(ISERROR(VLOOKUP("Hospitalizace *",INDIRECT("HI!$A:$G"),5,0)),0,VLOOKUP("Hospitalizace *",INDIRECT("HI!$A:$G"),5,0))</f>
        <v>4919.37</v>
      </c>
      <c r="E21" s="295">
        <f ca="1">IF(C21=0,0,D21/C21)</f>
        <v>0.95160139044446623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0.95160139044446623</v>
      </c>
      <c r="E22" s="295">
        <f t="shared" si="1"/>
        <v>0.95160139044446623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0.95160139044446623</v>
      </c>
      <c r="E23" s="295">
        <f t="shared" si="1"/>
        <v>0.95160139044446623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1.0276497695852536</v>
      </c>
      <c r="E25" s="295">
        <f t="shared" si="1"/>
        <v>1.0817365995634249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0.98501984550381971</v>
      </c>
      <c r="E26" s="295">
        <f t="shared" si="1"/>
        <v>0.98501984550381971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0.85320278088893242</v>
      </c>
      <c r="D27" s="300">
        <f>IF(ISERROR(VLOOKUP("Celkem:",'ZV Vyžád.'!$A:$M,7,0)),"",VLOOKUP("Celkem:",'ZV Vyžád.'!$A:$M,7,0))</f>
        <v>1.0119506887571794</v>
      </c>
      <c r="E27" s="295">
        <f t="shared" si="1"/>
        <v>1.1860611702447232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1747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4690232.7799999993</v>
      </c>
      <c r="C3" s="355">
        <f t="shared" ref="C3:R3" si="0">SUBTOTAL(9,C6:C1048576)</f>
        <v>4</v>
      </c>
      <c r="D3" s="355">
        <f t="shared" si="0"/>
        <v>4776822.2400000021</v>
      </c>
      <c r="E3" s="355">
        <f t="shared" si="0"/>
        <v>3.595108093446771</v>
      </c>
      <c r="F3" s="355">
        <f t="shared" si="0"/>
        <v>4992592.93</v>
      </c>
      <c r="G3" s="356">
        <f>IF(B3&lt;&gt;0,F3/B3,"")</f>
        <v>1.0644659154849028</v>
      </c>
      <c r="H3" s="357">
        <f t="shared" si="0"/>
        <v>64351.62</v>
      </c>
      <c r="I3" s="355">
        <f t="shared" si="0"/>
        <v>2</v>
      </c>
      <c r="J3" s="355">
        <f t="shared" si="0"/>
        <v>65557.05</v>
      </c>
      <c r="K3" s="355">
        <f t="shared" si="0"/>
        <v>1.420588172381001</v>
      </c>
      <c r="L3" s="355">
        <f t="shared" si="0"/>
        <v>41822.22</v>
      </c>
      <c r="M3" s="358">
        <f>IF(H3&lt;&gt;0,L3/H3,"")</f>
        <v>0.6499015875591011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1740</v>
      </c>
      <c r="B6" s="754">
        <v>6227.7899999999991</v>
      </c>
      <c r="C6" s="624">
        <v>1</v>
      </c>
      <c r="D6" s="754"/>
      <c r="E6" s="624"/>
      <c r="F6" s="754"/>
      <c r="G6" s="645"/>
      <c r="H6" s="754"/>
      <c r="I6" s="624"/>
      <c r="J6" s="754"/>
      <c r="K6" s="624"/>
      <c r="L6" s="754"/>
      <c r="M6" s="645"/>
      <c r="N6" s="754"/>
      <c r="O6" s="624"/>
      <c r="P6" s="754"/>
      <c r="Q6" s="624"/>
      <c r="R6" s="754"/>
      <c r="S6" s="677"/>
    </row>
    <row r="7" spans="1:19" ht="14.4" customHeight="1" x14ac:dyDescent="0.3">
      <c r="A7" s="717" t="s">
        <v>1741</v>
      </c>
      <c r="B7" s="755">
        <v>3576509.0099999993</v>
      </c>
      <c r="C7" s="695">
        <v>1</v>
      </c>
      <c r="D7" s="755">
        <v>3498560.0200000014</v>
      </c>
      <c r="E7" s="695">
        <v>0.97820528627719072</v>
      </c>
      <c r="F7" s="755">
        <v>3618528.99</v>
      </c>
      <c r="G7" s="700">
        <v>1.0117488813484077</v>
      </c>
      <c r="H7" s="755">
        <v>62351</v>
      </c>
      <c r="I7" s="695">
        <v>1</v>
      </c>
      <c r="J7" s="755">
        <v>64794</v>
      </c>
      <c r="K7" s="695">
        <v>1.039181408477811</v>
      </c>
      <c r="L7" s="755">
        <v>41088</v>
      </c>
      <c r="M7" s="700">
        <v>0.65897900595018521</v>
      </c>
      <c r="N7" s="755"/>
      <c r="O7" s="695"/>
      <c r="P7" s="755"/>
      <c r="Q7" s="695"/>
      <c r="R7" s="755"/>
      <c r="S7" s="701"/>
    </row>
    <row r="8" spans="1:19" ht="14.4" customHeight="1" x14ac:dyDescent="0.3">
      <c r="A8" s="717" t="s">
        <v>1742</v>
      </c>
      <c r="B8" s="755">
        <v>1061909.9800000004</v>
      </c>
      <c r="C8" s="695">
        <v>1</v>
      </c>
      <c r="D8" s="755">
        <v>1210952.2200000002</v>
      </c>
      <c r="E8" s="695">
        <v>1.140352989243024</v>
      </c>
      <c r="F8" s="755">
        <v>1298008.94</v>
      </c>
      <c r="G8" s="700">
        <v>1.2223342509691824</v>
      </c>
      <c r="H8" s="755"/>
      <c r="I8" s="695"/>
      <c r="J8" s="755"/>
      <c r="K8" s="695"/>
      <c r="L8" s="755"/>
      <c r="M8" s="700"/>
      <c r="N8" s="755"/>
      <c r="O8" s="695"/>
      <c r="P8" s="755"/>
      <c r="Q8" s="695"/>
      <c r="R8" s="755"/>
      <c r="S8" s="701"/>
    </row>
    <row r="9" spans="1:19" ht="14.4" customHeight="1" thickBot="1" x14ac:dyDescent="0.35">
      <c r="A9" s="757" t="s">
        <v>1743</v>
      </c>
      <c r="B9" s="756">
        <v>45586</v>
      </c>
      <c r="C9" s="703">
        <v>1</v>
      </c>
      <c r="D9" s="756">
        <v>67310</v>
      </c>
      <c r="E9" s="703">
        <v>1.4765498179265564</v>
      </c>
      <c r="F9" s="756">
        <v>76055</v>
      </c>
      <c r="G9" s="708">
        <v>1.6683850304918177</v>
      </c>
      <c r="H9" s="756">
        <v>2000.6200000000006</v>
      </c>
      <c r="I9" s="703">
        <v>1</v>
      </c>
      <c r="J9" s="756">
        <v>763.05</v>
      </c>
      <c r="K9" s="703">
        <v>0.38140676390318989</v>
      </c>
      <c r="L9" s="756">
        <v>734.22</v>
      </c>
      <c r="M9" s="708">
        <v>0.36699623116833774</v>
      </c>
      <c r="N9" s="756"/>
      <c r="O9" s="703"/>
      <c r="P9" s="756"/>
      <c r="Q9" s="703"/>
      <c r="R9" s="756"/>
      <c r="S9" s="709"/>
    </row>
    <row r="10" spans="1:19" ht="14.4" customHeight="1" x14ac:dyDescent="0.3">
      <c r="A10" s="758" t="s">
        <v>1744</v>
      </c>
    </row>
    <row r="11" spans="1:19" ht="14.4" customHeight="1" x14ac:dyDescent="0.3">
      <c r="A11" s="759" t="s">
        <v>1745</v>
      </c>
    </row>
    <row r="12" spans="1:19" ht="14.4" customHeight="1" x14ac:dyDescent="0.3">
      <c r="A12" s="758" t="s">
        <v>1746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0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1886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18166.25</v>
      </c>
      <c r="F3" s="215">
        <f t="shared" si="0"/>
        <v>4754584.4000000004</v>
      </c>
      <c r="G3" s="78"/>
      <c r="H3" s="78"/>
      <c r="I3" s="215">
        <f t="shared" si="0"/>
        <v>20473.439999999999</v>
      </c>
      <c r="J3" s="215">
        <f t="shared" si="0"/>
        <v>4842379.2899999991</v>
      </c>
      <c r="K3" s="78"/>
      <c r="L3" s="78"/>
      <c r="M3" s="215">
        <f t="shared" si="0"/>
        <v>21763.260000000002</v>
      </c>
      <c r="N3" s="215">
        <f t="shared" si="0"/>
        <v>5034415.1500000004</v>
      </c>
      <c r="O3" s="79">
        <f>IF(F3=0,0,N3/F3)</f>
        <v>1.0588549337771773</v>
      </c>
      <c r="P3" s="216">
        <f>IF(M3=0,0,N3/M3)</f>
        <v>231.3263339223995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0"/>
      <c r="B5" s="761"/>
      <c r="C5" s="762"/>
      <c r="D5" s="763"/>
      <c r="E5" s="764" t="s">
        <v>91</v>
      </c>
      <c r="F5" s="765" t="s">
        <v>14</v>
      </c>
      <c r="G5" s="766"/>
      <c r="H5" s="766"/>
      <c r="I5" s="764" t="s">
        <v>91</v>
      </c>
      <c r="J5" s="765" t="s">
        <v>14</v>
      </c>
      <c r="K5" s="766"/>
      <c r="L5" s="766"/>
      <c r="M5" s="764" t="s">
        <v>91</v>
      </c>
      <c r="N5" s="765" t="s">
        <v>14</v>
      </c>
      <c r="O5" s="767"/>
      <c r="P5" s="768"/>
    </row>
    <row r="6" spans="1:16" ht="14.4" customHeight="1" x14ac:dyDescent="0.3">
      <c r="A6" s="623" t="s">
        <v>1748</v>
      </c>
      <c r="B6" s="624" t="s">
        <v>1749</v>
      </c>
      <c r="C6" s="624" t="s">
        <v>1750</v>
      </c>
      <c r="D6" s="624" t="s">
        <v>1751</v>
      </c>
      <c r="E6" s="627">
        <v>19</v>
      </c>
      <c r="F6" s="627">
        <v>6227.7899999999991</v>
      </c>
      <c r="G6" s="624">
        <v>1</v>
      </c>
      <c r="H6" s="624">
        <v>327.77842105263153</v>
      </c>
      <c r="I6" s="627"/>
      <c r="J6" s="627"/>
      <c r="K6" s="624"/>
      <c r="L6" s="624"/>
      <c r="M6" s="627"/>
      <c r="N6" s="627"/>
      <c r="O6" s="645"/>
      <c r="P6" s="628"/>
    </row>
    <row r="7" spans="1:16" ht="14.4" customHeight="1" x14ac:dyDescent="0.3">
      <c r="A7" s="694" t="s">
        <v>1752</v>
      </c>
      <c r="B7" s="695" t="s">
        <v>1753</v>
      </c>
      <c r="C7" s="695" t="s">
        <v>1754</v>
      </c>
      <c r="D7" s="695" t="s">
        <v>1744</v>
      </c>
      <c r="E7" s="710"/>
      <c r="F7" s="710"/>
      <c r="G7" s="695"/>
      <c r="H7" s="695"/>
      <c r="I7" s="710">
        <v>2</v>
      </c>
      <c r="J7" s="710">
        <v>2016</v>
      </c>
      <c r="K7" s="695"/>
      <c r="L7" s="695">
        <v>1008</v>
      </c>
      <c r="M7" s="710"/>
      <c r="N7" s="710"/>
      <c r="O7" s="700"/>
      <c r="P7" s="711"/>
    </row>
    <row r="8" spans="1:16" ht="14.4" customHeight="1" x14ac:dyDescent="0.3">
      <c r="A8" s="694" t="s">
        <v>1752</v>
      </c>
      <c r="B8" s="695" t="s">
        <v>1753</v>
      </c>
      <c r="C8" s="695" t="s">
        <v>1755</v>
      </c>
      <c r="D8" s="695" t="s">
        <v>1744</v>
      </c>
      <c r="E8" s="710">
        <v>3</v>
      </c>
      <c r="F8" s="710">
        <v>1788</v>
      </c>
      <c r="G8" s="695">
        <v>1</v>
      </c>
      <c r="H8" s="695">
        <v>596</v>
      </c>
      <c r="I8" s="710">
        <v>12</v>
      </c>
      <c r="J8" s="710">
        <v>7152</v>
      </c>
      <c r="K8" s="695">
        <v>4</v>
      </c>
      <c r="L8" s="695">
        <v>596</v>
      </c>
      <c r="M8" s="710">
        <v>1</v>
      </c>
      <c r="N8" s="710">
        <v>596</v>
      </c>
      <c r="O8" s="700">
        <v>0.33333333333333331</v>
      </c>
      <c r="P8" s="711">
        <v>596</v>
      </c>
    </row>
    <row r="9" spans="1:16" ht="14.4" customHeight="1" x14ac:dyDescent="0.3">
      <c r="A9" s="694" t="s">
        <v>1752</v>
      </c>
      <c r="B9" s="695" t="s">
        <v>1753</v>
      </c>
      <c r="C9" s="695" t="s">
        <v>1756</v>
      </c>
      <c r="D9" s="695" t="s">
        <v>1744</v>
      </c>
      <c r="E9" s="710">
        <v>1</v>
      </c>
      <c r="F9" s="710">
        <v>666</v>
      </c>
      <c r="G9" s="695">
        <v>1</v>
      </c>
      <c r="H9" s="695">
        <v>666</v>
      </c>
      <c r="I9" s="710">
        <v>1</v>
      </c>
      <c r="J9" s="710">
        <v>666</v>
      </c>
      <c r="K9" s="695">
        <v>1</v>
      </c>
      <c r="L9" s="695">
        <v>666</v>
      </c>
      <c r="M9" s="710"/>
      <c r="N9" s="710"/>
      <c r="O9" s="700"/>
      <c r="P9" s="711"/>
    </row>
    <row r="10" spans="1:16" ht="14.4" customHeight="1" x14ac:dyDescent="0.3">
      <c r="A10" s="694" t="s">
        <v>1752</v>
      </c>
      <c r="B10" s="695" t="s">
        <v>1753</v>
      </c>
      <c r="C10" s="695" t="s">
        <v>1757</v>
      </c>
      <c r="D10" s="695" t="s">
        <v>1744</v>
      </c>
      <c r="E10" s="710">
        <v>7</v>
      </c>
      <c r="F10" s="710">
        <v>4144</v>
      </c>
      <c r="G10" s="695">
        <v>1</v>
      </c>
      <c r="H10" s="695">
        <v>592</v>
      </c>
      <c r="I10" s="710"/>
      <c r="J10" s="710"/>
      <c r="K10" s="695"/>
      <c r="L10" s="695"/>
      <c r="M10" s="710"/>
      <c r="N10" s="710"/>
      <c r="O10" s="700"/>
      <c r="P10" s="711"/>
    </row>
    <row r="11" spans="1:16" ht="14.4" customHeight="1" x14ac:dyDescent="0.3">
      <c r="A11" s="694" t="s">
        <v>1752</v>
      </c>
      <c r="B11" s="695" t="s">
        <v>1753</v>
      </c>
      <c r="C11" s="695" t="s">
        <v>1758</v>
      </c>
      <c r="D11" s="695" t="s">
        <v>1744</v>
      </c>
      <c r="E11" s="710">
        <v>5</v>
      </c>
      <c r="F11" s="710">
        <v>2805</v>
      </c>
      <c r="G11" s="695">
        <v>1</v>
      </c>
      <c r="H11" s="695">
        <v>561</v>
      </c>
      <c r="I11" s="710">
        <v>14</v>
      </c>
      <c r="J11" s="710">
        <v>7854</v>
      </c>
      <c r="K11" s="695">
        <v>2.8</v>
      </c>
      <c r="L11" s="695">
        <v>561</v>
      </c>
      <c r="M11" s="710">
        <v>4</v>
      </c>
      <c r="N11" s="710">
        <v>2244</v>
      </c>
      <c r="O11" s="700">
        <v>0.8</v>
      </c>
      <c r="P11" s="711">
        <v>561</v>
      </c>
    </row>
    <row r="12" spans="1:16" ht="14.4" customHeight="1" x14ac:dyDescent="0.3">
      <c r="A12" s="694" t="s">
        <v>1752</v>
      </c>
      <c r="B12" s="695" t="s">
        <v>1753</v>
      </c>
      <c r="C12" s="695" t="s">
        <v>1759</v>
      </c>
      <c r="D12" s="695" t="s">
        <v>1744</v>
      </c>
      <c r="E12" s="710">
        <v>8</v>
      </c>
      <c r="F12" s="710">
        <v>4152</v>
      </c>
      <c r="G12" s="695">
        <v>1</v>
      </c>
      <c r="H12" s="695">
        <v>519</v>
      </c>
      <c r="I12" s="710">
        <v>4</v>
      </c>
      <c r="J12" s="710">
        <v>2076</v>
      </c>
      <c r="K12" s="695">
        <v>0.5</v>
      </c>
      <c r="L12" s="695">
        <v>519</v>
      </c>
      <c r="M12" s="710">
        <v>2</v>
      </c>
      <c r="N12" s="710">
        <v>1038</v>
      </c>
      <c r="O12" s="700">
        <v>0.25</v>
      </c>
      <c r="P12" s="711">
        <v>519</v>
      </c>
    </row>
    <row r="13" spans="1:16" ht="14.4" customHeight="1" x14ac:dyDescent="0.3">
      <c r="A13" s="694" t="s">
        <v>1752</v>
      </c>
      <c r="B13" s="695" t="s">
        <v>1753</v>
      </c>
      <c r="C13" s="695" t="s">
        <v>1760</v>
      </c>
      <c r="D13" s="695" t="s">
        <v>1744</v>
      </c>
      <c r="E13" s="710">
        <v>3</v>
      </c>
      <c r="F13" s="710">
        <v>963</v>
      </c>
      <c r="G13" s="695">
        <v>1</v>
      </c>
      <c r="H13" s="695">
        <v>321</v>
      </c>
      <c r="I13" s="710">
        <v>3</v>
      </c>
      <c r="J13" s="710">
        <v>963</v>
      </c>
      <c r="K13" s="695">
        <v>1</v>
      </c>
      <c r="L13" s="695">
        <v>321</v>
      </c>
      <c r="M13" s="710">
        <v>1</v>
      </c>
      <c r="N13" s="710">
        <v>321</v>
      </c>
      <c r="O13" s="700">
        <v>0.33333333333333331</v>
      </c>
      <c r="P13" s="711">
        <v>321</v>
      </c>
    </row>
    <row r="14" spans="1:16" ht="14.4" customHeight="1" x14ac:dyDescent="0.3">
      <c r="A14" s="694" t="s">
        <v>1752</v>
      </c>
      <c r="B14" s="695" t="s">
        <v>1753</v>
      </c>
      <c r="C14" s="695" t="s">
        <v>1761</v>
      </c>
      <c r="D14" s="695" t="s">
        <v>1744</v>
      </c>
      <c r="E14" s="710">
        <v>5</v>
      </c>
      <c r="F14" s="710">
        <v>1410</v>
      </c>
      <c r="G14" s="695">
        <v>1</v>
      </c>
      <c r="H14" s="695">
        <v>282</v>
      </c>
      <c r="I14" s="710"/>
      <c r="J14" s="710"/>
      <c r="K14" s="695"/>
      <c r="L14" s="695"/>
      <c r="M14" s="710"/>
      <c r="N14" s="710"/>
      <c r="O14" s="700"/>
      <c r="P14" s="711"/>
    </row>
    <row r="15" spans="1:16" ht="14.4" customHeight="1" x14ac:dyDescent="0.3">
      <c r="A15" s="694" t="s">
        <v>1752</v>
      </c>
      <c r="B15" s="695" t="s">
        <v>1753</v>
      </c>
      <c r="C15" s="695" t="s">
        <v>1762</v>
      </c>
      <c r="D15" s="695" t="s">
        <v>1744</v>
      </c>
      <c r="E15" s="710"/>
      <c r="F15" s="710"/>
      <c r="G15" s="695"/>
      <c r="H15" s="695"/>
      <c r="I15" s="710"/>
      <c r="J15" s="710"/>
      <c r="K15" s="695"/>
      <c r="L15" s="695"/>
      <c r="M15" s="710">
        <v>1</v>
      </c>
      <c r="N15" s="710">
        <v>679</v>
      </c>
      <c r="O15" s="700"/>
      <c r="P15" s="711">
        <v>679</v>
      </c>
    </row>
    <row r="16" spans="1:16" ht="14.4" customHeight="1" x14ac:dyDescent="0.3">
      <c r="A16" s="694" t="s">
        <v>1752</v>
      </c>
      <c r="B16" s="695" t="s">
        <v>1753</v>
      </c>
      <c r="C16" s="695" t="s">
        <v>1763</v>
      </c>
      <c r="D16" s="695" t="s">
        <v>1744</v>
      </c>
      <c r="E16" s="710"/>
      <c r="F16" s="710"/>
      <c r="G16" s="695"/>
      <c r="H16" s="695"/>
      <c r="I16" s="710">
        <v>2</v>
      </c>
      <c r="J16" s="710">
        <v>1858</v>
      </c>
      <c r="K16" s="695"/>
      <c r="L16" s="695">
        <v>929</v>
      </c>
      <c r="M16" s="710"/>
      <c r="N16" s="710"/>
      <c r="O16" s="700"/>
      <c r="P16" s="711"/>
    </row>
    <row r="17" spans="1:16" ht="14.4" customHeight="1" x14ac:dyDescent="0.3">
      <c r="A17" s="694" t="s">
        <v>1752</v>
      </c>
      <c r="B17" s="695" t="s">
        <v>1753</v>
      </c>
      <c r="C17" s="695" t="s">
        <v>1764</v>
      </c>
      <c r="D17" s="695" t="s">
        <v>1744</v>
      </c>
      <c r="E17" s="710">
        <v>1</v>
      </c>
      <c r="F17" s="710">
        <v>2024</v>
      </c>
      <c r="G17" s="695">
        <v>1</v>
      </c>
      <c r="H17" s="695">
        <v>2024</v>
      </c>
      <c r="I17" s="710"/>
      <c r="J17" s="710"/>
      <c r="K17" s="695"/>
      <c r="L17" s="695"/>
      <c r="M17" s="710"/>
      <c r="N17" s="710"/>
      <c r="O17" s="700"/>
      <c r="P17" s="711"/>
    </row>
    <row r="18" spans="1:16" ht="14.4" customHeight="1" x14ac:dyDescent="0.3">
      <c r="A18" s="694" t="s">
        <v>1752</v>
      </c>
      <c r="B18" s="695" t="s">
        <v>1753</v>
      </c>
      <c r="C18" s="695" t="s">
        <v>1765</v>
      </c>
      <c r="D18" s="695" t="s">
        <v>1744</v>
      </c>
      <c r="E18" s="710">
        <v>3</v>
      </c>
      <c r="F18" s="710">
        <v>10662</v>
      </c>
      <c r="G18" s="695">
        <v>1</v>
      </c>
      <c r="H18" s="695">
        <v>3554</v>
      </c>
      <c r="I18" s="710"/>
      <c r="J18" s="710"/>
      <c r="K18" s="695"/>
      <c r="L18" s="695"/>
      <c r="M18" s="710"/>
      <c r="N18" s="710"/>
      <c r="O18" s="700"/>
      <c r="P18" s="711"/>
    </row>
    <row r="19" spans="1:16" ht="14.4" customHeight="1" x14ac:dyDescent="0.3">
      <c r="A19" s="694" t="s">
        <v>1752</v>
      </c>
      <c r="B19" s="695" t="s">
        <v>1753</v>
      </c>
      <c r="C19" s="695" t="s">
        <v>1766</v>
      </c>
      <c r="D19" s="695" t="s">
        <v>1744</v>
      </c>
      <c r="E19" s="710">
        <v>2</v>
      </c>
      <c r="F19" s="710">
        <v>7234</v>
      </c>
      <c r="G19" s="695">
        <v>1</v>
      </c>
      <c r="H19" s="695">
        <v>3617</v>
      </c>
      <c r="I19" s="710">
        <v>1</v>
      </c>
      <c r="J19" s="710">
        <v>3617</v>
      </c>
      <c r="K19" s="695">
        <v>0.5</v>
      </c>
      <c r="L19" s="695">
        <v>3617</v>
      </c>
      <c r="M19" s="710"/>
      <c r="N19" s="710"/>
      <c r="O19" s="700"/>
      <c r="P19" s="711"/>
    </row>
    <row r="20" spans="1:16" ht="14.4" customHeight="1" x14ac:dyDescent="0.3">
      <c r="A20" s="694" t="s">
        <v>1752</v>
      </c>
      <c r="B20" s="695" t="s">
        <v>1753</v>
      </c>
      <c r="C20" s="695" t="s">
        <v>1767</v>
      </c>
      <c r="D20" s="695" t="s">
        <v>1744</v>
      </c>
      <c r="E20" s="710"/>
      <c r="F20" s="710"/>
      <c r="G20" s="695"/>
      <c r="H20" s="695"/>
      <c r="I20" s="710"/>
      <c r="J20" s="710"/>
      <c r="K20" s="695"/>
      <c r="L20" s="695"/>
      <c r="M20" s="710">
        <v>1</v>
      </c>
      <c r="N20" s="710">
        <v>1351</v>
      </c>
      <c r="O20" s="700"/>
      <c r="P20" s="711">
        <v>1351</v>
      </c>
    </row>
    <row r="21" spans="1:16" ht="14.4" customHeight="1" x14ac:dyDescent="0.3">
      <c r="A21" s="694" t="s">
        <v>1752</v>
      </c>
      <c r="B21" s="695" t="s">
        <v>1753</v>
      </c>
      <c r="C21" s="695" t="s">
        <v>1768</v>
      </c>
      <c r="D21" s="695" t="s">
        <v>1744</v>
      </c>
      <c r="E21" s="710">
        <v>1</v>
      </c>
      <c r="F21" s="710">
        <v>164</v>
      </c>
      <c r="G21" s="695">
        <v>1</v>
      </c>
      <c r="H21" s="695">
        <v>164</v>
      </c>
      <c r="I21" s="710"/>
      <c r="J21" s="710"/>
      <c r="K21" s="695"/>
      <c r="L21" s="695"/>
      <c r="M21" s="710"/>
      <c r="N21" s="710"/>
      <c r="O21" s="700"/>
      <c r="P21" s="711"/>
    </row>
    <row r="22" spans="1:16" ht="14.4" customHeight="1" x14ac:dyDescent="0.3">
      <c r="A22" s="694" t="s">
        <v>1752</v>
      </c>
      <c r="B22" s="695" t="s">
        <v>1753</v>
      </c>
      <c r="C22" s="695" t="s">
        <v>1769</v>
      </c>
      <c r="D22" s="695" t="s">
        <v>1744</v>
      </c>
      <c r="E22" s="710">
        <v>1</v>
      </c>
      <c r="F22" s="710">
        <v>225</v>
      </c>
      <c r="G22" s="695">
        <v>1</v>
      </c>
      <c r="H22" s="695">
        <v>225</v>
      </c>
      <c r="I22" s="710">
        <v>2</v>
      </c>
      <c r="J22" s="710">
        <v>450</v>
      </c>
      <c r="K22" s="695">
        <v>2</v>
      </c>
      <c r="L22" s="695">
        <v>225</v>
      </c>
      <c r="M22" s="710"/>
      <c r="N22" s="710"/>
      <c r="O22" s="700"/>
      <c r="P22" s="711"/>
    </row>
    <row r="23" spans="1:16" ht="14.4" customHeight="1" x14ac:dyDescent="0.3">
      <c r="A23" s="694" t="s">
        <v>1752</v>
      </c>
      <c r="B23" s="695" t="s">
        <v>1753</v>
      </c>
      <c r="C23" s="695" t="s">
        <v>1770</v>
      </c>
      <c r="D23" s="695" t="s">
        <v>1744</v>
      </c>
      <c r="E23" s="710">
        <v>1</v>
      </c>
      <c r="F23" s="710">
        <v>587</v>
      </c>
      <c r="G23" s="695">
        <v>1</v>
      </c>
      <c r="H23" s="695">
        <v>587</v>
      </c>
      <c r="I23" s="710"/>
      <c r="J23" s="710"/>
      <c r="K23" s="695"/>
      <c r="L23" s="695"/>
      <c r="M23" s="710">
        <v>1</v>
      </c>
      <c r="N23" s="710">
        <v>587</v>
      </c>
      <c r="O23" s="700">
        <v>1</v>
      </c>
      <c r="P23" s="711">
        <v>587</v>
      </c>
    </row>
    <row r="24" spans="1:16" ht="14.4" customHeight="1" x14ac:dyDescent="0.3">
      <c r="A24" s="694" t="s">
        <v>1752</v>
      </c>
      <c r="B24" s="695" t="s">
        <v>1753</v>
      </c>
      <c r="C24" s="695" t="s">
        <v>1771</v>
      </c>
      <c r="D24" s="695" t="s">
        <v>1744</v>
      </c>
      <c r="E24" s="710">
        <v>1</v>
      </c>
      <c r="F24" s="710">
        <v>4359</v>
      </c>
      <c r="G24" s="695">
        <v>1</v>
      </c>
      <c r="H24" s="695">
        <v>4359</v>
      </c>
      <c r="I24" s="710">
        <v>1</v>
      </c>
      <c r="J24" s="710">
        <v>4359</v>
      </c>
      <c r="K24" s="695">
        <v>1</v>
      </c>
      <c r="L24" s="695">
        <v>4359</v>
      </c>
      <c r="M24" s="710"/>
      <c r="N24" s="710"/>
      <c r="O24" s="700"/>
      <c r="P24" s="711"/>
    </row>
    <row r="25" spans="1:16" ht="14.4" customHeight="1" x14ac:dyDescent="0.3">
      <c r="A25" s="694" t="s">
        <v>1752</v>
      </c>
      <c r="B25" s="695" t="s">
        <v>1753</v>
      </c>
      <c r="C25" s="695" t="s">
        <v>1772</v>
      </c>
      <c r="D25" s="695" t="s">
        <v>1744</v>
      </c>
      <c r="E25" s="710">
        <v>21</v>
      </c>
      <c r="F25" s="710">
        <v>21168</v>
      </c>
      <c r="G25" s="695">
        <v>1</v>
      </c>
      <c r="H25" s="695">
        <v>1008</v>
      </c>
      <c r="I25" s="710">
        <v>33</v>
      </c>
      <c r="J25" s="710">
        <v>33264</v>
      </c>
      <c r="K25" s="695">
        <v>1.5714285714285714</v>
      </c>
      <c r="L25" s="695">
        <v>1008</v>
      </c>
      <c r="M25" s="710">
        <v>34</v>
      </c>
      <c r="N25" s="710">
        <v>34272</v>
      </c>
      <c r="O25" s="700">
        <v>1.6190476190476191</v>
      </c>
      <c r="P25" s="711">
        <v>1008</v>
      </c>
    </row>
    <row r="26" spans="1:16" ht="14.4" customHeight="1" x14ac:dyDescent="0.3">
      <c r="A26" s="694" t="s">
        <v>1752</v>
      </c>
      <c r="B26" s="695" t="s">
        <v>1753</v>
      </c>
      <c r="C26" s="695" t="s">
        <v>1773</v>
      </c>
      <c r="D26" s="695" t="s">
        <v>1744</v>
      </c>
      <c r="E26" s="710"/>
      <c r="F26" s="710"/>
      <c r="G26" s="695"/>
      <c r="H26" s="695"/>
      <c r="I26" s="710">
        <v>1</v>
      </c>
      <c r="J26" s="710">
        <v>519</v>
      </c>
      <c r="K26" s="695"/>
      <c r="L26" s="695">
        <v>519</v>
      </c>
      <c r="M26" s="710"/>
      <c r="N26" s="710"/>
      <c r="O26" s="700"/>
      <c r="P26" s="711"/>
    </row>
    <row r="27" spans="1:16" ht="14.4" customHeight="1" x14ac:dyDescent="0.3">
      <c r="A27" s="694" t="s">
        <v>1752</v>
      </c>
      <c r="B27" s="695" t="s">
        <v>1749</v>
      </c>
      <c r="C27" s="695" t="s">
        <v>1774</v>
      </c>
      <c r="D27" s="695" t="s">
        <v>1775</v>
      </c>
      <c r="E27" s="710">
        <v>111</v>
      </c>
      <c r="F27" s="710">
        <v>8633.34</v>
      </c>
      <c r="G27" s="695">
        <v>1</v>
      </c>
      <c r="H27" s="695">
        <v>77.777837837837836</v>
      </c>
      <c r="I27" s="710">
        <v>151</v>
      </c>
      <c r="J27" s="710">
        <v>11744.45</v>
      </c>
      <c r="K27" s="695">
        <v>1.3603599533899975</v>
      </c>
      <c r="L27" s="695">
        <v>77.777814569536432</v>
      </c>
      <c r="M27" s="710">
        <v>122</v>
      </c>
      <c r="N27" s="710">
        <v>9488.91</v>
      </c>
      <c r="O27" s="700">
        <v>1.0991006956751384</v>
      </c>
      <c r="P27" s="711">
        <v>77.777950819672128</v>
      </c>
    </row>
    <row r="28" spans="1:16" ht="14.4" customHeight="1" x14ac:dyDescent="0.3">
      <c r="A28" s="694" t="s">
        <v>1752</v>
      </c>
      <c r="B28" s="695" t="s">
        <v>1749</v>
      </c>
      <c r="C28" s="695" t="s">
        <v>1776</v>
      </c>
      <c r="D28" s="695" t="s">
        <v>1777</v>
      </c>
      <c r="E28" s="710">
        <v>12</v>
      </c>
      <c r="F28" s="710">
        <v>3000</v>
      </c>
      <c r="G28" s="695">
        <v>1</v>
      </c>
      <c r="H28" s="695">
        <v>250</v>
      </c>
      <c r="I28" s="710">
        <v>18</v>
      </c>
      <c r="J28" s="710">
        <v>4500</v>
      </c>
      <c r="K28" s="695">
        <v>1.5</v>
      </c>
      <c r="L28" s="695">
        <v>250</v>
      </c>
      <c r="M28" s="710">
        <v>18</v>
      </c>
      <c r="N28" s="710">
        <v>4500</v>
      </c>
      <c r="O28" s="700">
        <v>1.5</v>
      </c>
      <c r="P28" s="711">
        <v>250</v>
      </c>
    </row>
    <row r="29" spans="1:16" ht="14.4" customHeight="1" x14ac:dyDescent="0.3">
      <c r="A29" s="694" t="s">
        <v>1752</v>
      </c>
      <c r="B29" s="695" t="s">
        <v>1749</v>
      </c>
      <c r="C29" s="695" t="s">
        <v>1778</v>
      </c>
      <c r="D29" s="695" t="s">
        <v>1779</v>
      </c>
      <c r="E29" s="710">
        <v>900</v>
      </c>
      <c r="F29" s="710">
        <v>100000.01</v>
      </c>
      <c r="G29" s="695">
        <v>1</v>
      </c>
      <c r="H29" s="695">
        <v>111.11112222222222</v>
      </c>
      <c r="I29" s="710">
        <v>1016</v>
      </c>
      <c r="J29" s="710">
        <v>112888.90000000001</v>
      </c>
      <c r="K29" s="695">
        <v>1.1288888871111113</v>
      </c>
      <c r="L29" s="695">
        <v>111.11112204724411</v>
      </c>
      <c r="M29" s="710">
        <v>1283</v>
      </c>
      <c r="N29" s="710">
        <v>142555.53</v>
      </c>
      <c r="O29" s="700">
        <v>1.4255551574444842</v>
      </c>
      <c r="P29" s="711">
        <v>111.11109119251753</v>
      </c>
    </row>
    <row r="30" spans="1:16" ht="14.4" customHeight="1" x14ac:dyDescent="0.3">
      <c r="A30" s="694" t="s">
        <v>1752</v>
      </c>
      <c r="B30" s="695" t="s">
        <v>1749</v>
      </c>
      <c r="C30" s="695" t="s">
        <v>1780</v>
      </c>
      <c r="D30" s="695" t="s">
        <v>1781</v>
      </c>
      <c r="E30" s="710"/>
      <c r="F30" s="710"/>
      <c r="G30" s="695"/>
      <c r="H30" s="695"/>
      <c r="I30" s="710">
        <v>4</v>
      </c>
      <c r="J30" s="710">
        <v>1400</v>
      </c>
      <c r="K30" s="695"/>
      <c r="L30" s="695">
        <v>350</v>
      </c>
      <c r="M30" s="710">
        <v>3</v>
      </c>
      <c r="N30" s="710">
        <v>1050</v>
      </c>
      <c r="O30" s="700"/>
      <c r="P30" s="711">
        <v>350</v>
      </c>
    </row>
    <row r="31" spans="1:16" ht="14.4" customHeight="1" x14ac:dyDescent="0.3">
      <c r="A31" s="694" t="s">
        <v>1752</v>
      </c>
      <c r="B31" s="695" t="s">
        <v>1749</v>
      </c>
      <c r="C31" s="695" t="s">
        <v>1782</v>
      </c>
      <c r="D31" s="695" t="s">
        <v>1783</v>
      </c>
      <c r="E31" s="710">
        <v>55</v>
      </c>
      <c r="F31" s="710">
        <v>13444.439999999999</v>
      </c>
      <c r="G31" s="695">
        <v>1</v>
      </c>
      <c r="H31" s="695">
        <v>244.44436363636362</v>
      </c>
      <c r="I31" s="710">
        <v>29</v>
      </c>
      <c r="J31" s="710">
        <v>7088.880000000001</v>
      </c>
      <c r="K31" s="695">
        <v>0.52727224042057552</v>
      </c>
      <c r="L31" s="695">
        <v>244.4441379310345</v>
      </c>
      <c r="M31" s="710">
        <v>17</v>
      </c>
      <c r="N31" s="710">
        <v>4155.55</v>
      </c>
      <c r="O31" s="700">
        <v>0.30909059804647876</v>
      </c>
      <c r="P31" s="711">
        <v>244.44411764705885</v>
      </c>
    </row>
    <row r="32" spans="1:16" ht="14.4" customHeight="1" x14ac:dyDescent="0.3">
      <c r="A32" s="694" t="s">
        <v>1752</v>
      </c>
      <c r="B32" s="695" t="s">
        <v>1749</v>
      </c>
      <c r="C32" s="695" t="s">
        <v>1784</v>
      </c>
      <c r="D32" s="695" t="s">
        <v>1785</v>
      </c>
      <c r="E32" s="710"/>
      <c r="F32" s="710"/>
      <c r="G32" s="695"/>
      <c r="H32" s="695"/>
      <c r="I32" s="710">
        <v>5</v>
      </c>
      <c r="J32" s="710">
        <v>1472.22</v>
      </c>
      <c r="K32" s="695"/>
      <c r="L32" s="695">
        <v>294.44400000000002</v>
      </c>
      <c r="M32" s="710">
        <v>2</v>
      </c>
      <c r="N32" s="710">
        <v>588.89</v>
      </c>
      <c r="O32" s="700"/>
      <c r="P32" s="711">
        <v>294.44499999999999</v>
      </c>
    </row>
    <row r="33" spans="1:16" ht="14.4" customHeight="1" x14ac:dyDescent="0.3">
      <c r="A33" s="694" t="s">
        <v>1752</v>
      </c>
      <c r="B33" s="695" t="s">
        <v>1749</v>
      </c>
      <c r="C33" s="695" t="s">
        <v>1786</v>
      </c>
      <c r="D33" s="695" t="s">
        <v>1787</v>
      </c>
      <c r="E33" s="710">
        <v>481</v>
      </c>
      <c r="F33" s="710">
        <v>89786.68</v>
      </c>
      <c r="G33" s="695">
        <v>1</v>
      </c>
      <c r="H33" s="695">
        <v>186.66669438669436</v>
      </c>
      <c r="I33" s="710">
        <v>520</v>
      </c>
      <c r="J33" s="710">
        <v>97066.67</v>
      </c>
      <c r="K33" s="695">
        <v>1.0810809576654354</v>
      </c>
      <c r="L33" s="695">
        <v>186.66667307692308</v>
      </c>
      <c r="M33" s="710">
        <v>636</v>
      </c>
      <c r="N33" s="710">
        <v>118720</v>
      </c>
      <c r="O33" s="700">
        <v>1.3222451258917247</v>
      </c>
      <c r="P33" s="711">
        <v>186.66666666666666</v>
      </c>
    </row>
    <row r="34" spans="1:16" ht="14.4" customHeight="1" x14ac:dyDescent="0.3">
      <c r="A34" s="694" t="s">
        <v>1752</v>
      </c>
      <c r="B34" s="695" t="s">
        <v>1749</v>
      </c>
      <c r="C34" s="695" t="s">
        <v>1788</v>
      </c>
      <c r="D34" s="695" t="s">
        <v>1789</v>
      </c>
      <c r="E34" s="710">
        <v>614</v>
      </c>
      <c r="F34" s="710">
        <v>358166.69</v>
      </c>
      <c r="G34" s="695">
        <v>1</v>
      </c>
      <c r="H34" s="695">
        <v>583.33337133550492</v>
      </c>
      <c r="I34" s="710">
        <v>757</v>
      </c>
      <c r="J34" s="710">
        <v>441583.32</v>
      </c>
      <c r="K34" s="695">
        <v>1.232898905255539</v>
      </c>
      <c r="L34" s="695">
        <v>583.33331571994722</v>
      </c>
      <c r="M34" s="710">
        <v>816</v>
      </c>
      <c r="N34" s="710">
        <v>476000.01</v>
      </c>
      <c r="O34" s="700">
        <v>1.328990169353828</v>
      </c>
      <c r="P34" s="711">
        <v>583.33334558823526</v>
      </c>
    </row>
    <row r="35" spans="1:16" ht="14.4" customHeight="1" x14ac:dyDescent="0.3">
      <c r="A35" s="694" t="s">
        <v>1752</v>
      </c>
      <c r="B35" s="695" t="s">
        <v>1749</v>
      </c>
      <c r="C35" s="695" t="s">
        <v>1790</v>
      </c>
      <c r="D35" s="695" t="s">
        <v>1791</v>
      </c>
      <c r="E35" s="710">
        <v>72</v>
      </c>
      <c r="F35" s="710">
        <v>33600.01</v>
      </c>
      <c r="G35" s="695">
        <v>1</v>
      </c>
      <c r="H35" s="695">
        <v>466.66680555555558</v>
      </c>
      <c r="I35" s="710">
        <v>102</v>
      </c>
      <c r="J35" s="710">
        <v>47600.009999999995</v>
      </c>
      <c r="K35" s="695">
        <v>1.4166665426587668</v>
      </c>
      <c r="L35" s="695">
        <v>466.66676470588231</v>
      </c>
      <c r="M35" s="710">
        <v>105</v>
      </c>
      <c r="N35" s="710">
        <v>49000.01</v>
      </c>
      <c r="O35" s="700">
        <v>1.4583331969246438</v>
      </c>
      <c r="P35" s="711">
        <v>466.66676190476193</v>
      </c>
    </row>
    <row r="36" spans="1:16" ht="14.4" customHeight="1" x14ac:dyDescent="0.3">
      <c r="A36" s="694" t="s">
        <v>1752</v>
      </c>
      <c r="B36" s="695" t="s">
        <v>1749</v>
      </c>
      <c r="C36" s="695" t="s">
        <v>1792</v>
      </c>
      <c r="D36" s="695" t="s">
        <v>1791</v>
      </c>
      <c r="E36" s="710">
        <v>8</v>
      </c>
      <c r="F36" s="710">
        <v>8000</v>
      </c>
      <c r="G36" s="695">
        <v>1</v>
      </c>
      <c r="H36" s="695">
        <v>1000</v>
      </c>
      <c r="I36" s="710">
        <v>16</v>
      </c>
      <c r="J36" s="710">
        <v>16000</v>
      </c>
      <c r="K36" s="695">
        <v>2</v>
      </c>
      <c r="L36" s="695">
        <v>1000</v>
      </c>
      <c r="M36" s="710">
        <v>15</v>
      </c>
      <c r="N36" s="710">
        <v>15000</v>
      </c>
      <c r="O36" s="700">
        <v>1.875</v>
      </c>
      <c r="P36" s="711">
        <v>1000</v>
      </c>
    </row>
    <row r="37" spans="1:16" ht="14.4" customHeight="1" x14ac:dyDescent="0.3">
      <c r="A37" s="694" t="s">
        <v>1752</v>
      </c>
      <c r="B37" s="695" t="s">
        <v>1749</v>
      </c>
      <c r="C37" s="695" t="s">
        <v>1793</v>
      </c>
      <c r="D37" s="695" t="s">
        <v>1794</v>
      </c>
      <c r="E37" s="710">
        <v>6</v>
      </c>
      <c r="F37" s="710">
        <v>4000.01</v>
      </c>
      <c r="G37" s="695">
        <v>1</v>
      </c>
      <c r="H37" s="695">
        <v>666.66833333333341</v>
      </c>
      <c r="I37" s="710">
        <v>6</v>
      </c>
      <c r="J37" s="710">
        <v>4000</v>
      </c>
      <c r="K37" s="695">
        <v>0.99999750000624998</v>
      </c>
      <c r="L37" s="695">
        <v>666.66666666666663</v>
      </c>
      <c r="M37" s="710">
        <v>2</v>
      </c>
      <c r="N37" s="710">
        <v>1333.34</v>
      </c>
      <c r="O37" s="700">
        <v>0.33333416666458332</v>
      </c>
      <c r="P37" s="711">
        <v>666.67</v>
      </c>
    </row>
    <row r="38" spans="1:16" ht="14.4" customHeight="1" x14ac:dyDescent="0.3">
      <c r="A38" s="694" t="s">
        <v>1752</v>
      </c>
      <c r="B38" s="695" t="s">
        <v>1749</v>
      </c>
      <c r="C38" s="695" t="s">
        <v>1795</v>
      </c>
      <c r="D38" s="695" t="s">
        <v>1796</v>
      </c>
      <c r="E38" s="710">
        <v>892</v>
      </c>
      <c r="F38" s="710">
        <v>44600</v>
      </c>
      <c r="G38" s="695">
        <v>1</v>
      </c>
      <c r="H38" s="695">
        <v>50</v>
      </c>
      <c r="I38" s="710">
        <v>1012</v>
      </c>
      <c r="J38" s="710">
        <v>50600</v>
      </c>
      <c r="K38" s="695">
        <v>1.1345291479820627</v>
      </c>
      <c r="L38" s="695">
        <v>50</v>
      </c>
      <c r="M38" s="710">
        <v>958</v>
      </c>
      <c r="N38" s="710">
        <v>47900</v>
      </c>
      <c r="O38" s="700">
        <v>1.0739910313901346</v>
      </c>
      <c r="P38" s="711">
        <v>50</v>
      </c>
    </row>
    <row r="39" spans="1:16" ht="14.4" customHeight="1" x14ac:dyDescent="0.3">
      <c r="A39" s="694" t="s">
        <v>1752</v>
      </c>
      <c r="B39" s="695" t="s">
        <v>1749</v>
      </c>
      <c r="C39" s="695" t="s">
        <v>1797</v>
      </c>
      <c r="D39" s="695" t="s">
        <v>1798</v>
      </c>
      <c r="E39" s="710"/>
      <c r="F39" s="710"/>
      <c r="G39" s="695"/>
      <c r="H39" s="695"/>
      <c r="I39" s="710"/>
      <c r="J39" s="710"/>
      <c r="K39" s="695"/>
      <c r="L39" s="695"/>
      <c r="M39" s="710">
        <v>1</v>
      </c>
      <c r="N39" s="710">
        <v>5.5600000000000005</v>
      </c>
      <c r="O39" s="700"/>
      <c r="P39" s="711">
        <v>5.5600000000000005</v>
      </c>
    </row>
    <row r="40" spans="1:16" ht="14.4" customHeight="1" x14ac:dyDescent="0.3">
      <c r="A40" s="694" t="s">
        <v>1752</v>
      </c>
      <c r="B40" s="695" t="s">
        <v>1749</v>
      </c>
      <c r="C40" s="695" t="s">
        <v>1799</v>
      </c>
      <c r="D40" s="695" t="s">
        <v>1800</v>
      </c>
      <c r="E40" s="710">
        <v>30</v>
      </c>
      <c r="F40" s="710">
        <v>3033.3399999999997</v>
      </c>
      <c r="G40" s="695">
        <v>1</v>
      </c>
      <c r="H40" s="695">
        <v>101.11133333333332</v>
      </c>
      <c r="I40" s="710">
        <v>22</v>
      </c>
      <c r="J40" s="710">
        <v>2224.4399999999996</v>
      </c>
      <c r="K40" s="695">
        <v>0.73333025641701877</v>
      </c>
      <c r="L40" s="695">
        <v>101.11090909090908</v>
      </c>
      <c r="M40" s="710">
        <v>45</v>
      </c>
      <c r="N40" s="710">
        <v>4549.9800000000005</v>
      </c>
      <c r="O40" s="700">
        <v>1.4999901099118467</v>
      </c>
      <c r="P40" s="711">
        <v>101.11066666666667</v>
      </c>
    </row>
    <row r="41" spans="1:16" ht="14.4" customHeight="1" x14ac:dyDescent="0.3">
      <c r="A41" s="694" t="s">
        <v>1752</v>
      </c>
      <c r="B41" s="695" t="s">
        <v>1749</v>
      </c>
      <c r="C41" s="695" t="s">
        <v>1801</v>
      </c>
      <c r="D41" s="695" t="s">
        <v>1802</v>
      </c>
      <c r="E41" s="710">
        <v>14</v>
      </c>
      <c r="F41" s="710">
        <v>0</v>
      </c>
      <c r="G41" s="695"/>
      <c r="H41" s="695">
        <v>0</v>
      </c>
      <c r="I41" s="710">
        <v>29</v>
      </c>
      <c r="J41" s="710">
        <v>0</v>
      </c>
      <c r="K41" s="695"/>
      <c r="L41" s="695">
        <v>0</v>
      </c>
      <c r="M41" s="710">
        <v>26</v>
      </c>
      <c r="N41" s="710">
        <v>0</v>
      </c>
      <c r="O41" s="700"/>
      <c r="P41" s="711">
        <v>0</v>
      </c>
    </row>
    <row r="42" spans="1:16" ht="14.4" customHeight="1" x14ac:dyDescent="0.3">
      <c r="A42" s="694" t="s">
        <v>1752</v>
      </c>
      <c r="B42" s="695" t="s">
        <v>1749</v>
      </c>
      <c r="C42" s="695" t="s">
        <v>1803</v>
      </c>
      <c r="D42" s="695" t="s">
        <v>1804</v>
      </c>
      <c r="E42" s="710">
        <v>42</v>
      </c>
      <c r="F42" s="710">
        <v>0</v>
      </c>
      <c r="G42" s="695"/>
      <c r="H42" s="695">
        <v>0</v>
      </c>
      <c r="I42" s="710">
        <v>56</v>
      </c>
      <c r="J42" s="710">
        <v>0</v>
      </c>
      <c r="K42" s="695"/>
      <c r="L42" s="695">
        <v>0</v>
      </c>
      <c r="M42" s="710">
        <v>40</v>
      </c>
      <c r="N42" s="710">
        <v>0</v>
      </c>
      <c r="O42" s="700"/>
      <c r="P42" s="711">
        <v>0</v>
      </c>
    </row>
    <row r="43" spans="1:16" ht="14.4" customHeight="1" x14ac:dyDescent="0.3">
      <c r="A43" s="694" t="s">
        <v>1752</v>
      </c>
      <c r="B43" s="695" t="s">
        <v>1749</v>
      </c>
      <c r="C43" s="695" t="s">
        <v>1805</v>
      </c>
      <c r="D43" s="695" t="s">
        <v>1806</v>
      </c>
      <c r="E43" s="710">
        <v>637</v>
      </c>
      <c r="F43" s="710">
        <v>194638.88</v>
      </c>
      <c r="G43" s="695">
        <v>1</v>
      </c>
      <c r="H43" s="695">
        <v>305.55554160125587</v>
      </c>
      <c r="I43" s="710">
        <v>677</v>
      </c>
      <c r="J43" s="710">
        <v>206861.11</v>
      </c>
      <c r="K43" s="695">
        <v>1.0627943913364071</v>
      </c>
      <c r="L43" s="695">
        <v>305.5555539143279</v>
      </c>
      <c r="M43" s="710">
        <v>587</v>
      </c>
      <c r="N43" s="710">
        <v>179361.11</v>
      </c>
      <c r="O43" s="700">
        <v>0.92150710073958497</v>
      </c>
      <c r="P43" s="711">
        <v>305.55555366269164</v>
      </c>
    </row>
    <row r="44" spans="1:16" ht="14.4" customHeight="1" x14ac:dyDescent="0.3">
      <c r="A44" s="694" t="s">
        <v>1752</v>
      </c>
      <c r="B44" s="695" t="s">
        <v>1749</v>
      </c>
      <c r="C44" s="695" t="s">
        <v>1807</v>
      </c>
      <c r="D44" s="695" t="s">
        <v>1808</v>
      </c>
      <c r="E44" s="710">
        <v>1359</v>
      </c>
      <c r="F44" s="710">
        <v>0</v>
      </c>
      <c r="G44" s="695"/>
      <c r="H44" s="695">
        <v>0</v>
      </c>
      <c r="I44" s="710">
        <v>2228</v>
      </c>
      <c r="J44" s="710">
        <v>0</v>
      </c>
      <c r="K44" s="695"/>
      <c r="L44" s="695">
        <v>0</v>
      </c>
      <c r="M44" s="710">
        <v>2432</v>
      </c>
      <c r="N44" s="710">
        <v>0</v>
      </c>
      <c r="O44" s="700"/>
      <c r="P44" s="711">
        <v>0</v>
      </c>
    </row>
    <row r="45" spans="1:16" ht="14.4" customHeight="1" x14ac:dyDescent="0.3">
      <c r="A45" s="694" t="s">
        <v>1752</v>
      </c>
      <c r="B45" s="695" t="s">
        <v>1749</v>
      </c>
      <c r="C45" s="695" t="s">
        <v>1809</v>
      </c>
      <c r="D45" s="695" t="s">
        <v>1810</v>
      </c>
      <c r="E45" s="710">
        <v>2533</v>
      </c>
      <c r="F45" s="710">
        <v>1153922.2000000002</v>
      </c>
      <c r="G45" s="695">
        <v>1</v>
      </c>
      <c r="H45" s="695">
        <v>455.55554678247142</v>
      </c>
      <c r="I45" s="710">
        <v>2499</v>
      </c>
      <c r="J45" s="710">
        <v>1138433.32</v>
      </c>
      <c r="K45" s="695">
        <v>0.98657718865275312</v>
      </c>
      <c r="L45" s="695">
        <v>455.55555022008804</v>
      </c>
      <c r="M45" s="710">
        <v>2624</v>
      </c>
      <c r="N45" s="710">
        <v>1195377.8000000003</v>
      </c>
      <c r="O45" s="700">
        <v>1.0359258189156948</v>
      </c>
      <c r="P45" s="711">
        <v>455.55556402439038</v>
      </c>
    </row>
    <row r="46" spans="1:16" ht="14.4" customHeight="1" x14ac:dyDescent="0.3">
      <c r="A46" s="694" t="s">
        <v>1752</v>
      </c>
      <c r="B46" s="695" t="s">
        <v>1749</v>
      </c>
      <c r="C46" s="695" t="s">
        <v>1811</v>
      </c>
      <c r="D46" s="695" t="s">
        <v>1812</v>
      </c>
      <c r="E46" s="710">
        <v>1</v>
      </c>
      <c r="F46" s="710">
        <v>0</v>
      </c>
      <c r="G46" s="695"/>
      <c r="H46" s="695">
        <v>0</v>
      </c>
      <c r="I46" s="710"/>
      <c r="J46" s="710"/>
      <c r="K46" s="695"/>
      <c r="L46" s="695"/>
      <c r="M46" s="710"/>
      <c r="N46" s="710"/>
      <c r="O46" s="700"/>
      <c r="P46" s="711"/>
    </row>
    <row r="47" spans="1:16" ht="14.4" customHeight="1" x14ac:dyDescent="0.3">
      <c r="A47" s="694" t="s">
        <v>1752</v>
      </c>
      <c r="B47" s="695" t="s">
        <v>1749</v>
      </c>
      <c r="C47" s="695" t="s">
        <v>1813</v>
      </c>
      <c r="D47" s="695" t="s">
        <v>1814</v>
      </c>
      <c r="E47" s="710">
        <v>33</v>
      </c>
      <c r="F47" s="710">
        <v>1943.3400000000001</v>
      </c>
      <c r="G47" s="695">
        <v>1</v>
      </c>
      <c r="H47" s="695">
        <v>58.88909090909091</v>
      </c>
      <c r="I47" s="710">
        <v>18</v>
      </c>
      <c r="J47" s="710">
        <v>1060.02</v>
      </c>
      <c r="K47" s="695">
        <v>0.5454629658217296</v>
      </c>
      <c r="L47" s="695">
        <v>58.89</v>
      </c>
      <c r="M47" s="710">
        <v>23</v>
      </c>
      <c r="N47" s="710">
        <v>1354.46</v>
      </c>
      <c r="O47" s="700">
        <v>0.69697531054781969</v>
      </c>
      <c r="P47" s="711">
        <v>58.889565217391308</v>
      </c>
    </row>
    <row r="48" spans="1:16" ht="14.4" customHeight="1" x14ac:dyDescent="0.3">
      <c r="A48" s="694" t="s">
        <v>1752</v>
      </c>
      <c r="B48" s="695" t="s">
        <v>1749</v>
      </c>
      <c r="C48" s="695" t="s">
        <v>1815</v>
      </c>
      <c r="D48" s="695" t="s">
        <v>1816</v>
      </c>
      <c r="E48" s="710">
        <v>972</v>
      </c>
      <c r="F48" s="710">
        <v>75600.010000000009</v>
      </c>
      <c r="G48" s="695">
        <v>1</v>
      </c>
      <c r="H48" s="695">
        <v>77.777788065843637</v>
      </c>
      <c r="I48" s="710">
        <v>1042</v>
      </c>
      <c r="J48" s="710">
        <v>81044.45</v>
      </c>
      <c r="K48" s="695">
        <v>1.072016392590424</v>
      </c>
      <c r="L48" s="695">
        <v>77.777783109404993</v>
      </c>
      <c r="M48" s="710">
        <v>1056</v>
      </c>
      <c r="N48" s="710">
        <v>82133.36</v>
      </c>
      <c r="O48" s="700">
        <v>1.0864199621137616</v>
      </c>
      <c r="P48" s="711">
        <v>77.777803030303033</v>
      </c>
    </row>
    <row r="49" spans="1:16" ht="14.4" customHeight="1" x14ac:dyDescent="0.3">
      <c r="A49" s="694" t="s">
        <v>1752</v>
      </c>
      <c r="B49" s="695" t="s">
        <v>1749</v>
      </c>
      <c r="C49" s="695" t="s">
        <v>1817</v>
      </c>
      <c r="D49" s="695" t="s">
        <v>1818</v>
      </c>
      <c r="E49" s="710">
        <v>891</v>
      </c>
      <c r="F49" s="710">
        <v>79200</v>
      </c>
      <c r="G49" s="695">
        <v>1</v>
      </c>
      <c r="H49" s="695">
        <v>88.888888888888886</v>
      </c>
      <c r="I49" s="710">
        <v>908</v>
      </c>
      <c r="J49" s="710">
        <v>80711.090000000011</v>
      </c>
      <c r="K49" s="695">
        <v>1.0190794191919192</v>
      </c>
      <c r="L49" s="695">
        <v>88.888865638766532</v>
      </c>
      <c r="M49" s="710">
        <v>769</v>
      </c>
      <c r="N49" s="710">
        <v>68355.56</v>
      </c>
      <c r="O49" s="700">
        <v>0.86307525252525252</v>
      </c>
      <c r="P49" s="711">
        <v>88.888894668400511</v>
      </c>
    </row>
    <row r="50" spans="1:16" ht="14.4" customHeight="1" x14ac:dyDescent="0.3">
      <c r="A50" s="694" t="s">
        <v>1752</v>
      </c>
      <c r="B50" s="695" t="s">
        <v>1749</v>
      </c>
      <c r="C50" s="695" t="s">
        <v>1819</v>
      </c>
      <c r="D50" s="695" t="s">
        <v>1820</v>
      </c>
      <c r="E50" s="710">
        <v>6</v>
      </c>
      <c r="F50" s="710">
        <v>260</v>
      </c>
      <c r="G50" s="695">
        <v>1</v>
      </c>
      <c r="H50" s="695">
        <v>43.333333333333336</v>
      </c>
      <c r="I50" s="710">
        <v>3</v>
      </c>
      <c r="J50" s="710">
        <v>130</v>
      </c>
      <c r="K50" s="695">
        <v>0.5</v>
      </c>
      <c r="L50" s="695">
        <v>43.333333333333336</v>
      </c>
      <c r="M50" s="710"/>
      <c r="N50" s="710"/>
      <c r="O50" s="700"/>
      <c r="P50" s="711"/>
    </row>
    <row r="51" spans="1:16" ht="14.4" customHeight="1" x14ac:dyDescent="0.3">
      <c r="A51" s="694" t="s">
        <v>1752</v>
      </c>
      <c r="B51" s="695" t="s">
        <v>1749</v>
      </c>
      <c r="C51" s="695" t="s">
        <v>1821</v>
      </c>
      <c r="D51" s="695" t="s">
        <v>1822</v>
      </c>
      <c r="E51" s="710">
        <v>31</v>
      </c>
      <c r="F51" s="710">
        <v>2996.6800000000003</v>
      </c>
      <c r="G51" s="695">
        <v>1</v>
      </c>
      <c r="H51" s="695">
        <v>96.667096774193553</v>
      </c>
      <c r="I51" s="710">
        <v>26</v>
      </c>
      <c r="J51" s="710">
        <v>2513.34</v>
      </c>
      <c r="K51" s="695">
        <v>0.83870817037521517</v>
      </c>
      <c r="L51" s="695">
        <v>96.666923076923084</v>
      </c>
      <c r="M51" s="710">
        <v>49</v>
      </c>
      <c r="N51" s="710">
        <v>4736.67</v>
      </c>
      <c r="O51" s="700">
        <v>1.580639240759774</v>
      </c>
      <c r="P51" s="711">
        <v>96.666734693877558</v>
      </c>
    </row>
    <row r="52" spans="1:16" ht="14.4" customHeight="1" x14ac:dyDescent="0.3">
      <c r="A52" s="694" t="s">
        <v>1752</v>
      </c>
      <c r="B52" s="695" t="s">
        <v>1749</v>
      </c>
      <c r="C52" s="695" t="s">
        <v>1823</v>
      </c>
      <c r="D52" s="695" t="s">
        <v>1824</v>
      </c>
      <c r="E52" s="710">
        <v>135</v>
      </c>
      <c r="F52" s="710">
        <v>44999.990000000005</v>
      </c>
      <c r="G52" s="695">
        <v>1</v>
      </c>
      <c r="H52" s="695">
        <v>333.33325925925931</v>
      </c>
      <c r="I52" s="710">
        <v>210</v>
      </c>
      <c r="J52" s="710">
        <v>69999.98</v>
      </c>
      <c r="K52" s="695">
        <v>1.5555554567901013</v>
      </c>
      <c r="L52" s="695">
        <v>333.33323809523807</v>
      </c>
      <c r="M52" s="710">
        <v>241</v>
      </c>
      <c r="N52" s="710">
        <v>80333.34</v>
      </c>
      <c r="O52" s="700">
        <v>1.785185730041273</v>
      </c>
      <c r="P52" s="711">
        <v>333.33336099585063</v>
      </c>
    </row>
    <row r="53" spans="1:16" ht="14.4" customHeight="1" x14ac:dyDescent="0.3">
      <c r="A53" s="694" t="s">
        <v>1752</v>
      </c>
      <c r="B53" s="695" t="s">
        <v>1749</v>
      </c>
      <c r="C53" s="695" t="s">
        <v>1825</v>
      </c>
      <c r="D53" s="695" t="s">
        <v>1826</v>
      </c>
      <c r="E53" s="710"/>
      <c r="F53" s="710"/>
      <c r="G53" s="695"/>
      <c r="H53" s="695"/>
      <c r="I53" s="710">
        <v>1</v>
      </c>
      <c r="J53" s="710">
        <v>75.56</v>
      </c>
      <c r="K53" s="695"/>
      <c r="L53" s="695">
        <v>75.56</v>
      </c>
      <c r="M53" s="710"/>
      <c r="N53" s="710"/>
      <c r="O53" s="700"/>
      <c r="P53" s="711"/>
    </row>
    <row r="54" spans="1:16" ht="14.4" customHeight="1" x14ac:dyDescent="0.3">
      <c r="A54" s="694" t="s">
        <v>1752</v>
      </c>
      <c r="B54" s="695" t="s">
        <v>1749</v>
      </c>
      <c r="C54" s="695" t="s">
        <v>1827</v>
      </c>
      <c r="D54" s="695" t="s">
        <v>1828</v>
      </c>
      <c r="E54" s="710">
        <v>1039</v>
      </c>
      <c r="F54" s="710">
        <v>1333383.3400000001</v>
      </c>
      <c r="G54" s="695">
        <v>1</v>
      </c>
      <c r="H54" s="695">
        <v>1283.3333397497595</v>
      </c>
      <c r="I54" s="710">
        <v>857</v>
      </c>
      <c r="J54" s="710">
        <v>1099816.6700000002</v>
      </c>
      <c r="K54" s="695">
        <v>0.82483156719207251</v>
      </c>
      <c r="L54" s="695">
        <v>1283.3333372228706</v>
      </c>
      <c r="M54" s="710">
        <v>868</v>
      </c>
      <c r="N54" s="710">
        <v>1113933.33</v>
      </c>
      <c r="O54" s="700">
        <v>0.83541866512296459</v>
      </c>
      <c r="P54" s="711">
        <v>1283.3333294930876</v>
      </c>
    </row>
    <row r="55" spans="1:16" ht="14.4" customHeight="1" x14ac:dyDescent="0.3">
      <c r="A55" s="694" t="s">
        <v>1752</v>
      </c>
      <c r="B55" s="695" t="s">
        <v>1749</v>
      </c>
      <c r="C55" s="695" t="s">
        <v>1829</v>
      </c>
      <c r="D55" s="695" t="s">
        <v>1830</v>
      </c>
      <c r="E55" s="710">
        <v>2</v>
      </c>
      <c r="F55" s="710">
        <v>933.33</v>
      </c>
      <c r="G55" s="695">
        <v>1</v>
      </c>
      <c r="H55" s="695">
        <v>466.66500000000002</v>
      </c>
      <c r="I55" s="710">
        <v>5</v>
      </c>
      <c r="J55" s="710">
        <v>2333.35</v>
      </c>
      <c r="K55" s="695">
        <v>2.5000267858099492</v>
      </c>
      <c r="L55" s="695">
        <v>466.66999999999996</v>
      </c>
      <c r="M55" s="710"/>
      <c r="N55" s="710"/>
      <c r="O55" s="700"/>
      <c r="P55" s="711"/>
    </row>
    <row r="56" spans="1:16" ht="14.4" customHeight="1" x14ac:dyDescent="0.3">
      <c r="A56" s="694" t="s">
        <v>1752</v>
      </c>
      <c r="B56" s="695" t="s">
        <v>1749</v>
      </c>
      <c r="C56" s="695" t="s">
        <v>1831</v>
      </c>
      <c r="D56" s="695" t="s">
        <v>1832</v>
      </c>
      <c r="E56" s="710">
        <v>35</v>
      </c>
      <c r="F56" s="710">
        <v>4083.3500000000004</v>
      </c>
      <c r="G56" s="695">
        <v>1</v>
      </c>
      <c r="H56" s="695">
        <v>116.66714285714286</v>
      </c>
      <c r="I56" s="710">
        <v>51</v>
      </c>
      <c r="J56" s="710">
        <v>5950</v>
      </c>
      <c r="K56" s="695">
        <v>1.4571369096452667</v>
      </c>
      <c r="L56" s="695">
        <v>116.66666666666667</v>
      </c>
      <c r="M56" s="710">
        <v>55</v>
      </c>
      <c r="N56" s="710">
        <v>6416.66</v>
      </c>
      <c r="O56" s="700">
        <v>1.5714205248141841</v>
      </c>
      <c r="P56" s="711">
        <v>116.66654545454546</v>
      </c>
    </row>
    <row r="57" spans="1:16" ht="14.4" customHeight="1" x14ac:dyDescent="0.3">
      <c r="A57" s="694" t="s">
        <v>1752</v>
      </c>
      <c r="B57" s="695" t="s">
        <v>1749</v>
      </c>
      <c r="C57" s="695" t="s">
        <v>1833</v>
      </c>
      <c r="D57" s="695" t="s">
        <v>1834</v>
      </c>
      <c r="E57" s="710">
        <v>27</v>
      </c>
      <c r="F57" s="710">
        <v>12600.01</v>
      </c>
      <c r="G57" s="695">
        <v>1</v>
      </c>
      <c r="H57" s="695">
        <v>466.66703703703706</v>
      </c>
      <c r="I57" s="710">
        <v>16</v>
      </c>
      <c r="J57" s="710">
        <v>7466.67</v>
      </c>
      <c r="K57" s="695">
        <v>0.592592386831439</v>
      </c>
      <c r="L57" s="695">
        <v>466.666875</v>
      </c>
      <c r="M57" s="710">
        <v>13</v>
      </c>
      <c r="N57" s="710">
        <v>6066.67</v>
      </c>
      <c r="O57" s="700">
        <v>0.48148136390367946</v>
      </c>
      <c r="P57" s="711">
        <v>466.66692307692307</v>
      </c>
    </row>
    <row r="58" spans="1:16" ht="14.4" customHeight="1" x14ac:dyDescent="0.3">
      <c r="A58" s="694" t="s">
        <v>1752</v>
      </c>
      <c r="B58" s="695" t="s">
        <v>1749</v>
      </c>
      <c r="C58" s="695" t="s">
        <v>1750</v>
      </c>
      <c r="D58" s="695" t="s">
        <v>1751</v>
      </c>
      <c r="E58" s="710">
        <v>2</v>
      </c>
      <c r="F58" s="710">
        <v>655.56</v>
      </c>
      <c r="G58" s="695">
        <v>1</v>
      </c>
      <c r="H58" s="695">
        <v>327.78</v>
      </c>
      <c r="I58" s="710"/>
      <c r="J58" s="710"/>
      <c r="K58" s="695"/>
      <c r="L58" s="695"/>
      <c r="M58" s="710"/>
      <c r="N58" s="710"/>
      <c r="O58" s="700"/>
      <c r="P58" s="711"/>
    </row>
    <row r="59" spans="1:16" ht="14.4" customHeight="1" x14ac:dyDescent="0.3">
      <c r="A59" s="694" t="s">
        <v>1752</v>
      </c>
      <c r="B59" s="695" t="s">
        <v>1749</v>
      </c>
      <c r="C59" s="695" t="s">
        <v>1835</v>
      </c>
      <c r="D59" s="695" t="s">
        <v>1836</v>
      </c>
      <c r="E59" s="710">
        <v>6</v>
      </c>
      <c r="F59" s="710">
        <v>5000.01</v>
      </c>
      <c r="G59" s="695">
        <v>1</v>
      </c>
      <c r="H59" s="695">
        <v>833.33500000000004</v>
      </c>
      <c r="I59" s="710">
        <v>4</v>
      </c>
      <c r="J59" s="710">
        <v>3333.34</v>
      </c>
      <c r="K59" s="695">
        <v>0.66666666666666663</v>
      </c>
      <c r="L59" s="695">
        <v>833.33500000000004</v>
      </c>
      <c r="M59" s="710">
        <v>6</v>
      </c>
      <c r="N59" s="710">
        <v>5000.01</v>
      </c>
      <c r="O59" s="700">
        <v>1</v>
      </c>
      <c r="P59" s="711">
        <v>833.33500000000004</v>
      </c>
    </row>
    <row r="60" spans="1:16" ht="14.4" customHeight="1" x14ac:dyDescent="0.3">
      <c r="A60" s="694" t="s">
        <v>1752</v>
      </c>
      <c r="B60" s="695" t="s">
        <v>1749</v>
      </c>
      <c r="C60" s="695" t="s">
        <v>1837</v>
      </c>
      <c r="D60" s="695" t="s">
        <v>1838</v>
      </c>
      <c r="E60" s="710"/>
      <c r="F60" s="710"/>
      <c r="G60" s="695"/>
      <c r="H60" s="695"/>
      <c r="I60" s="710"/>
      <c r="J60" s="710"/>
      <c r="K60" s="695"/>
      <c r="L60" s="695"/>
      <c r="M60" s="710">
        <v>2</v>
      </c>
      <c r="N60" s="710">
        <v>584.44000000000005</v>
      </c>
      <c r="O60" s="700"/>
      <c r="P60" s="711">
        <v>292.22000000000003</v>
      </c>
    </row>
    <row r="61" spans="1:16" ht="14.4" customHeight="1" x14ac:dyDescent="0.3">
      <c r="A61" s="694" t="s">
        <v>1752</v>
      </c>
      <c r="B61" s="695" t="s">
        <v>1749</v>
      </c>
      <c r="C61" s="695" t="s">
        <v>1839</v>
      </c>
      <c r="D61" s="695" t="s">
        <v>1840</v>
      </c>
      <c r="E61" s="710">
        <v>5</v>
      </c>
      <c r="F61" s="710">
        <v>27.79</v>
      </c>
      <c r="G61" s="695">
        <v>1</v>
      </c>
      <c r="H61" s="695">
        <v>5.5579999999999998</v>
      </c>
      <c r="I61" s="710">
        <v>3</v>
      </c>
      <c r="J61" s="710">
        <v>16.670000000000002</v>
      </c>
      <c r="K61" s="695">
        <v>0.59985606333213393</v>
      </c>
      <c r="L61" s="695">
        <v>5.5566666666666675</v>
      </c>
      <c r="M61" s="710">
        <v>5</v>
      </c>
      <c r="N61" s="710">
        <v>27.800000000000004</v>
      </c>
      <c r="O61" s="700">
        <v>1.0003598416696655</v>
      </c>
      <c r="P61" s="711">
        <v>5.5600000000000005</v>
      </c>
    </row>
    <row r="62" spans="1:16" ht="14.4" customHeight="1" x14ac:dyDescent="0.3">
      <c r="A62" s="694" t="s">
        <v>1752</v>
      </c>
      <c r="B62" s="695" t="s">
        <v>1749</v>
      </c>
      <c r="C62" s="695" t="s">
        <v>1841</v>
      </c>
      <c r="D62" s="695" t="s">
        <v>1842</v>
      </c>
      <c r="E62" s="710"/>
      <c r="F62" s="710"/>
      <c r="G62" s="695"/>
      <c r="H62" s="695"/>
      <c r="I62" s="710">
        <v>1</v>
      </c>
      <c r="J62" s="710">
        <v>645.55999999999995</v>
      </c>
      <c r="K62" s="695"/>
      <c r="L62" s="695">
        <v>645.55999999999995</v>
      </c>
      <c r="M62" s="710"/>
      <c r="N62" s="710"/>
      <c r="O62" s="700"/>
      <c r="P62" s="711"/>
    </row>
    <row r="63" spans="1:16" ht="14.4" customHeight="1" x14ac:dyDescent="0.3">
      <c r="A63" s="694" t="s">
        <v>1843</v>
      </c>
      <c r="B63" s="695" t="s">
        <v>1749</v>
      </c>
      <c r="C63" s="695" t="s">
        <v>1774</v>
      </c>
      <c r="D63" s="695" t="s">
        <v>1775</v>
      </c>
      <c r="E63" s="710">
        <v>201</v>
      </c>
      <c r="F63" s="710">
        <v>15633.330000000002</v>
      </c>
      <c r="G63" s="695">
        <v>1</v>
      </c>
      <c r="H63" s="695">
        <v>77.777761194029864</v>
      </c>
      <c r="I63" s="710">
        <v>169</v>
      </c>
      <c r="J63" s="710">
        <v>13144.460000000001</v>
      </c>
      <c r="K63" s="695">
        <v>0.84079719419982812</v>
      </c>
      <c r="L63" s="695">
        <v>77.777869822485215</v>
      </c>
      <c r="M63" s="710">
        <v>194</v>
      </c>
      <c r="N63" s="710">
        <v>15088.910000000002</v>
      </c>
      <c r="O63" s="700">
        <v>0.96517568553852573</v>
      </c>
      <c r="P63" s="711">
        <v>77.777886597938149</v>
      </c>
    </row>
    <row r="64" spans="1:16" ht="14.4" customHeight="1" x14ac:dyDescent="0.3">
      <c r="A64" s="694" t="s">
        <v>1843</v>
      </c>
      <c r="B64" s="695" t="s">
        <v>1749</v>
      </c>
      <c r="C64" s="695" t="s">
        <v>1776</v>
      </c>
      <c r="D64" s="695" t="s">
        <v>1777</v>
      </c>
      <c r="E64" s="710">
        <v>1</v>
      </c>
      <c r="F64" s="710">
        <v>250</v>
      </c>
      <c r="G64" s="695">
        <v>1</v>
      </c>
      <c r="H64" s="695">
        <v>250</v>
      </c>
      <c r="I64" s="710"/>
      <c r="J64" s="710"/>
      <c r="K64" s="695"/>
      <c r="L64" s="695"/>
      <c r="M64" s="710"/>
      <c r="N64" s="710"/>
      <c r="O64" s="700"/>
      <c r="P64" s="711"/>
    </row>
    <row r="65" spans="1:16" ht="14.4" customHeight="1" x14ac:dyDescent="0.3">
      <c r="A65" s="694" t="s">
        <v>1843</v>
      </c>
      <c r="B65" s="695" t="s">
        <v>1749</v>
      </c>
      <c r="C65" s="695" t="s">
        <v>1778</v>
      </c>
      <c r="D65" s="695" t="s">
        <v>1779</v>
      </c>
      <c r="E65" s="710">
        <v>525</v>
      </c>
      <c r="F65" s="710">
        <v>58333.34</v>
      </c>
      <c r="G65" s="695">
        <v>1</v>
      </c>
      <c r="H65" s="695">
        <v>111.1111238095238</v>
      </c>
      <c r="I65" s="710">
        <v>665</v>
      </c>
      <c r="J65" s="710">
        <v>73888.87999999999</v>
      </c>
      <c r="K65" s="695">
        <v>1.2666663695238434</v>
      </c>
      <c r="L65" s="695">
        <v>111.11109774436089</v>
      </c>
      <c r="M65" s="710">
        <v>737</v>
      </c>
      <c r="N65" s="710">
        <v>81888.899999999994</v>
      </c>
      <c r="O65" s="700">
        <v>1.4038095538503368</v>
      </c>
      <c r="P65" s="711">
        <v>111.11112618724559</v>
      </c>
    </row>
    <row r="66" spans="1:16" ht="14.4" customHeight="1" x14ac:dyDescent="0.3">
      <c r="A66" s="694" t="s">
        <v>1843</v>
      </c>
      <c r="B66" s="695" t="s">
        <v>1749</v>
      </c>
      <c r="C66" s="695" t="s">
        <v>1786</v>
      </c>
      <c r="D66" s="695" t="s">
        <v>1787</v>
      </c>
      <c r="E66" s="710">
        <v>336</v>
      </c>
      <c r="F66" s="710">
        <v>62720.009999999995</v>
      </c>
      <c r="G66" s="695">
        <v>1</v>
      </c>
      <c r="H66" s="695">
        <v>186.66669642857141</v>
      </c>
      <c r="I66" s="710">
        <v>387</v>
      </c>
      <c r="J66" s="710">
        <v>72240.03</v>
      </c>
      <c r="K66" s="695">
        <v>1.1517860089626899</v>
      </c>
      <c r="L66" s="695">
        <v>186.66674418604651</v>
      </c>
      <c r="M66" s="710">
        <v>489</v>
      </c>
      <c r="N66" s="710">
        <v>91280.01999999999</v>
      </c>
      <c r="O66" s="700">
        <v>1.4553572296943191</v>
      </c>
      <c r="P66" s="711">
        <v>186.66670756646215</v>
      </c>
    </row>
    <row r="67" spans="1:16" ht="14.4" customHeight="1" x14ac:dyDescent="0.3">
      <c r="A67" s="694" t="s">
        <v>1843</v>
      </c>
      <c r="B67" s="695" t="s">
        <v>1749</v>
      </c>
      <c r="C67" s="695" t="s">
        <v>1788</v>
      </c>
      <c r="D67" s="695" t="s">
        <v>1789</v>
      </c>
      <c r="E67" s="710">
        <v>204</v>
      </c>
      <c r="F67" s="710">
        <v>118999.98000000001</v>
      </c>
      <c r="G67" s="695">
        <v>1</v>
      </c>
      <c r="H67" s="695">
        <v>583.33323529411769</v>
      </c>
      <c r="I67" s="710">
        <v>212</v>
      </c>
      <c r="J67" s="710">
        <v>123666.66</v>
      </c>
      <c r="K67" s="695">
        <v>1.0392158049102191</v>
      </c>
      <c r="L67" s="695">
        <v>583.33330188679247</v>
      </c>
      <c r="M67" s="710">
        <v>201</v>
      </c>
      <c r="N67" s="710">
        <v>117250</v>
      </c>
      <c r="O67" s="700">
        <v>0.9852942832427366</v>
      </c>
      <c r="P67" s="711">
        <v>583.33333333333337</v>
      </c>
    </row>
    <row r="68" spans="1:16" ht="14.4" customHeight="1" x14ac:dyDescent="0.3">
      <c r="A68" s="694" t="s">
        <v>1843</v>
      </c>
      <c r="B68" s="695" t="s">
        <v>1749</v>
      </c>
      <c r="C68" s="695" t="s">
        <v>1790</v>
      </c>
      <c r="D68" s="695" t="s">
        <v>1791</v>
      </c>
      <c r="E68" s="710">
        <v>50</v>
      </c>
      <c r="F68" s="710">
        <v>23333.329999999998</v>
      </c>
      <c r="G68" s="695">
        <v>1</v>
      </c>
      <c r="H68" s="695">
        <v>466.66659999999996</v>
      </c>
      <c r="I68" s="710">
        <v>46</v>
      </c>
      <c r="J68" s="710">
        <v>21466.65</v>
      </c>
      <c r="K68" s="695">
        <v>0.919999417142774</v>
      </c>
      <c r="L68" s="695">
        <v>466.6663043478261</v>
      </c>
      <c r="M68" s="710">
        <v>42</v>
      </c>
      <c r="N68" s="710">
        <v>19600.010000000002</v>
      </c>
      <c r="O68" s="700">
        <v>0.84000054857150708</v>
      </c>
      <c r="P68" s="711">
        <v>466.66690476190479</v>
      </c>
    </row>
    <row r="69" spans="1:16" ht="14.4" customHeight="1" x14ac:dyDescent="0.3">
      <c r="A69" s="694" t="s">
        <v>1843</v>
      </c>
      <c r="B69" s="695" t="s">
        <v>1749</v>
      </c>
      <c r="C69" s="695" t="s">
        <v>1792</v>
      </c>
      <c r="D69" s="695" t="s">
        <v>1791</v>
      </c>
      <c r="E69" s="710">
        <v>3</v>
      </c>
      <c r="F69" s="710">
        <v>3000</v>
      </c>
      <c r="G69" s="695">
        <v>1</v>
      </c>
      <c r="H69" s="695">
        <v>1000</v>
      </c>
      <c r="I69" s="710">
        <v>4</v>
      </c>
      <c r="J69" s="710">
        <v>4000</v>
      </c>
      <c r="K69" s="695">
        <v>1.3333333333333333</v>
      </c>
      <c r="L69" s="695">
        <v>1000</v>
      </c>
      <c r="M69" s="710">
        <v>3</v>
      </c>
      <c r="N69" s="710">
        <v>3000</v>
      </c>
      <c r="O69" s="700">
        <v>1</v>
      </c>
      <c r="P69" s="711">
        <v>1000</v>
      </c>
    </row>
    <row r="70" spans="1:16" ht="14.4" customHeight="1" x14ac:dyDescent="0.3">
      <c r="A70" s="694" t="s">
        <v>1843</v>
      </c>
      <c r="B70" s="695" t="s">
        <v>1749</v>
      </c>
      <c r="C70" s="695" t="s">
        <v>1793</v>
      </c>
      <c r="D70" s="695" t="s">
        <v>1794</v>
      </c>
      <c r="E70" s="710">
        <v>2</v>
      </c>
      <c r="F70" s="710">
        <v>1333.34</v>
      </c>
      <c r="G70" s="695">
        <v>1</v>
      </c>
      <c r="H70" s="695">
        <v>666.67</v>
      </c>
      <c r="I70" s="710">
        <v>1</v>
      </c>
      <c r="J70" s="710">
        <v>666.67</v>
      </c>
      <c r="K70" s="695">
        <v>0.5</v>
      </c>
      <c r="L70" s="695">
        <v>666.67</v>
      </c>
      <c r="M70" s="710"/>
      <c r="N70" s="710"/>
      <c r="O70" s="700"/>
      <c r="P70" s="711"/>
    </row>
    <row r="71" spans="1:16" ht="14.4" customHeight="1" x14ac:dyDescent="0.3">
      <c r="A71" s="694" t="s">
        <v>1843</v>
      </c>
      <c r="B71" s="695" t="s">
        <v>1749</v>
      </c>
      <c r="C71" s="695" t="s">
        <v>1795</v>
      </c>
      <c r="D71" s="695" t="s">
        <v>1796</v>
      </c>
      <c r="E71" s="710">
        <v>330</v>
      </c>
      <c r="F71" s="710">
        <v>16500</v>
      </c>
      <c r="G71" s="695">
        <v>1</v>
      </c>
      <c r="H71" s="695">
        <v>50</v>
      </c>
      <c r="I71" s="710">
        <v>525</v>
      </c>
      <c r="J71" s="710">
        <v>26250</v>
      </c>
      <c r="K71" s="695">
        <v>1.5909090909090908</v>
      </c>
      <c r="L71" s="695">
        <v>50</v>
      </c>
      <c r="M71" s="710">
        <v>467</v>
      </c>
      <c r="N71" s="710">
        <v>23350</v>
      </c>
      <c r="O71" s="700">
        <v>1.415151515151515</v>
      </c>
      <c r="P71" s="711">
        <v>50</v>
      </c>
    </row>
    <row r="72" spans="1:16" ht="14.4" customHeight="1" x14ac:dyDescent="0.3">
      <c r="A72" s="694" t="s">
        <v>1843</v>
      </c>
      <c r="B72" s="695" t="s">
        <v>1749</v>
      </c>
      <c r="C72" s="695" t="s">
        <v>1799</v>
      </c>
      <c r="D72" s="695" t="s">
        <v>1800</v>
      </c>
      <c r="E72" s="710">
        <v>4</v>
      </c>
      <c r="F72" s="710">
        <v>404.44</v>
      </c>
      <c r="G72" s="695">
        <v>1</v>
      </c>
      <c r="H72" s="695">
        <v>101.11</v>
      </c>
      <c r="I72" s="710">
        <v>5</v>
      </c>
      <c r="J72" s="710">
        <v>505.55</v>
      </c>
      <c r="K72" s="695">
        <v>1.25</v>
      </c>
      <c r="L72" s="695">
        <v>101.11</v>
      </c>
      <c r="M72" s="710">
        <v>8</v>
      </c>
      <c r="N72" s="710">
        <v>808.87999999999988</v>
      </c>
      <c r="O72" s="700">
        <v>1.9999999999999998</v>
      </c>
      <c r="P72" s="711">
        <v>101.10999999999999</v>
      </c>
    </row>
    <row r="73" spans="1:16" ht="14.4" customHeight="1" x14ac:dyDescent="0.3">
      <c r="A73" s="694" t="s">
        <v>1843</v>
      </c>
      <c r="B73" s="695" t="s">
        <v>1749</v>
      </c>
      <c r="C73" s="695" t="s">
        <v>1801</v>
      </c>
      <c r="D73" s="695" t="s">
        <v>1802</v>
      </c>
      <c r="E73" s="710">
        <v>49</v>
      </c>
      <c r="F73" s="710">
        <v>0</v>
      </c>
      <c r="G73" s="695"/>
      <c r="H73" s="695">
        <v>0</v>
      </c>
      <c r="I73" s="710">
        <v>65</v>
      </c>
      <c r="J73" s="710">
        <v>0</v>
      </c>
      <c r="K73" s="695"/>
      <c r="L73" s="695">
        <v>0</v>
      </c>
      <c r="M73" s="710">
        <v>54</v>
      </c>
      <c r="N73" s="710">
        <v>0</v>
      </c>
      <c r="O73" s="700"/>
      <c r="P73" s="711">
        <v>0</v>
      </c>
    </row>
    <row r="74" spans="1:16" ht="14.4" customHeight="1" x14ac:dyDescent="0.3">
      <c r="A74" s="694" t="s">
        <v>1843</v>
      </c>
      <c r="B74" s="695" t="s">
        <v>1749</v>
      </c>
      <c r="C74" s="695" t="s">
        <v>1807</v>
      </c>
      <c r="D74" s="695" t="s">
        <v>1808</v>
      </c>
      <c r="E74" s="710"/>
      <c r="F74" s="710"/>
      <c r="G74" s="695"/>
      <c r="H74" s="695"/>
      <c r="I74" s="710">
        <v>1</v>
      </c>
      <c r="J74" s="710">
        <v>0</v>
      </c>
      <c r="K74" s="695"/>
      <c r="L74" s="695">
        <v>0</v>
      </c>
      <c r="M74" s="710"/>
      <c r="N74" s="710"/>
      <c r="O74" s="700"/>
      <c r="P74" s="711"/>
    </row>
    <row r="75" spans="1:16" ht="14.4" customHeight="1" x14ac:dyDescent="0.3">
      <c r="A75" s="694" t="s">
        <v>1843</v>
      </c>
      <c r="B75" s="695" t="s">
        <v>1749</v>
      </c>
      <c r="C75" s="695" t="s">
        <v>1809</v>
      </c>
      <c r="D75" s="695" t="s">
        <v>1810</v>
      </c>
      <c r="E75" s="710">
        <v>1</v>
      </c>
      <c r="F75" s="710">
        <v>455.56</v>
      </c>
      <c r="G75" s="695">
        <v>1</v>
      </c>
      <c r="H75" s="695">
        <v>455.56</v>
      </c>
      <c r="I75" s="710"/>
      <c r="J75" s="710"/>
      <c r="K75" s="695"/>
      <c r="L75" s="695"/>
      <c r="M75" s="710"/>
      <c r="N75" s="710"/>
      <c r="O75" s="700"/>
      <c r="P75" s="711"/>
    </row>
    <row r="76" spans="1:16" ht="14.4" customHeight="1" x14ac:dyDescent="0.3">
      <c r="A76" s="694" t="s">
        <v>1843</v>
      </c>
      <c r="B76" s="695" t="s">
        <v>1749</v>
      </c>
      <c r="C76" s="695" t="s">
        <v>1811</v>
      </c>
      <c r="D76" s="695" t="s">
        <v>1812</v>
      </c>
      <c r="E76" s="710">
        <v>1950</v>
      </c>
      <c r="F76" s="710">
        <v>0</v>
      </c>
      <c r="G76" s="695"/>
      <c r="H76" s="695">
        <v>0</v>
      </c>
      <c r="I76" s="710">
        <v>2149</v>
      </c>
      <c r="J76" s="710">
        <v>0</v>
      </c>
      <c r="K76" s="695"/>
      <c r="L76" s="695">
        <v>0</v>
      </c>
      <c r="M76" s="710">
        <v>2410</v>
      </c>
      <c r="N76" s="710">
        <v>0</v>
      </c>
      <c r="O76" s="700"/>
      <c r="P76" s="711">
        <v>0</v>
      </c>
    </row>
    <row r="77" spans="1:16" ht="14.4" customHeight="1" x14ac:dyDescent="0.3">
      <c r="A77" s="694" t="s">
        <v>1843</v>
      </c>
      <c r="B77" s="695" t="s">
        <v>1749</v>
      </c>
      <c r="C77" s="695" t="s">
        <v>1813</v>
      </c>
      <c r="D77" s="695" t="s">
        <v>1814</v>
      </c>
      <c r="E77" s="710">
        <v>1</v>
      </c>
      <c r="F77" s="710">
        <v>58.89</v>
      </c>
      <c r="G77" s="695">
        <v>1</v>
      </c>
      <c r="H77" s="695">
        <v>58.89</v>
      </c>
      <c r="I77" s="710">
        <v>2</v>
      </c>
      <c r="J77" s="710">
        <v>117.78</v>
      </c>
      <c r="K77" s="695">
        <v>2</v>
      </c>
      <c r="L77" s="695">
        <v>58.89</v>
      </c>
      <c r="M77" s="710"/>
      <c r="N77" s="710"/>
      <c r="O77" s="700"/>
      <c r="P77" s="711"/>
    </row>
    <row r="78" spans="1:16" ht="14.4" customHeight="1" x14ac:dyDescent="0.3">
      <c r="A78" s="694" t="s">
        <v>1843</v>
      </c>
      <c r="B78" s="695" t="s">
        <v>1749</v>
      </c>
      <c r="C78" s="695" t="s">
        <v>1815</v>
      </c>
      <c r="D78" s="695" t="s">
        <v>1816</v>
      </c>
      <c r="E78" s="710">
        <v>3</v>
      </c>
      <c r="F78" s="710">
        <v>233.34</v>
      </c>
      <c r="G78" s="695">
        <v>1</v>
      </c>
      <c r="H78" s="695">
        <v>77.78</v>
      </c>
      <c r="I78" s="710">
        <v>3</v>
      </c>
      <c r="J78" s="710">
        <v>233.34</v>
      </c>
      <c r="K78" s="695">
        <v>1</v>
      </c>
      <c r="L78" s="695">
        <v>77.78</v>
      </c>
      <c r="M78" s="710">
        <v>1</v>
      </c>
      <c r="N78" s="710">
        <v>77.78</v>
      </c>
      <c r="O78" s="700">
        <v>0.33333333333333331</v>
      </c>
      <c r="P78" s="711">
        <v>77.78</v>
      </c>
    </row>
    <row r="79" spans="1:16" ht="14.4" customHeight="1" x14ac:dyDescent="0.3">
      <c r="A79" s="694" t="s">
        <v>1843</v>
      </c>
      <c r="B79" s="695" t="s">
        <v>1749</v>
      </c>
      <c r="C79" s="695" t="s">
        <v>1817</v>
      </c>
      <c r="D79" s="695" t="s">
        <v>1818</v>
      </c>
      <c r="E79" s="710">
        <v>717</v>
      </c>
      <c r="F79" s="710">
        <v>63733.31</v>
      </c>
      <c r="G79" s="695">
        <v>1</v>
      </c>
      <c r="H79" s="695">
        <v>88.888856345885628</v>
      </c>
      <c r="I79" s="710">
        <v>743</v>
      </c>
      <c r="J79" s="710">
        <v>66044.44</v>
      </c>
      <c r="K79" s="695">
        <v>1.0362625132760248</v>
      </c>
      <c r="L79" s="695">
        <v>88.888882907133251</v>
      </c>
      <c r="M79" s="710">
        <v>798</v>
      </c>
      <c r="N79" s="710">
        <v>70933.34</v>
      </c>
      <c r="O79" s="700">
        <v>1.1129712233681257</v>
      </c>
      <c r="P79" s="711">
        <v>88.888897243107763</v>
      </c>
    </row>
    <row r="80" spans="1:16" ht="14.4" customHeight="1" x14ac:dyDescent="0.3">
      <c r="A80" s="694" t="s">
        <v>1843</v>
      </c>
      <c r="B80" s="695" t="s">
        <v>1749</v>
      </c>
      <c r="C80" s="695" t="s">
        <v>1821</v>
      </c>
      <c r="D80" s="695" t="s">
        <v>1822</v>
      </c>
      <c r="E80" s="710">
        <v>127</v>
      </c>
      <c r="F80" s="710">
        <v>12276.66</v>
      </c>
      <c r="G80" s="695">
        <v>1</v>
      </c>
      <c r="H80" s="695">
        <v>96.666614173228339</v>
      </c>
      <c r="I80" s="710">
        <v>125</v>
      </c>
      <c r="J80" s="710">
        <v>12083.32</v>
      </c>
      <c r="K80" s="695">
        <v>0.98425141691632745</v>
      </c>
      <c r="L80" s="695">
        <v>96.666560000000004</v>
      </c>
      <c r="M80" s="710">
        <v>159</v>
      </c>
      <c r="N80" s="710">
        <v>15370.02</v>
      </c>
      <c r="O80" s="700">
        <v>1.2519708129083971</v>
      </c>
      <c r="P80" s="711">
        <v>96.666792452830194</v>
      </c>
    </row>
    <row r="81" spans="1:16" ht="14.4" customHeight="1" x14ac:dyDescent="0.3">
      <c r="A81" s="694" t="s">
        <v>1843</v>
      </c>
      <c r="B81" s="695" t="s">
        <v>1749</v>
      </c>
      <c r="C81" s="695" t="s">
        <v>1827</v>
      </c>
      <c r="D81" s="695" t="s">
        <v>1828</v>
      </c>
      <c r="E81" s="710">
        <v>5</v>
      </c>
      <c r="F81" s="710">
        <v>6416.66</v>
      </c>
      <c r="G81" s="695">
        <v>1</v>
      </c>
      <c r="H81" s="695">
        <v>1283.3319999999999</v>
      </c>
      <c r="I81" s="710">
        <v>24</v>
      </c>
      <c r="J81" s="710">
        <v>30799.980000000003</v>
      </c>
      <c r="K81" s="695">
        <v>4.8000018701318137</v>
      </c>
      <c r="L81" s="695">
        <v>1283.3325000000002</v>
      </c>
      <c r="M81" s="710">
        <v>6</v>
      </c>
      <c r="N81" s="710">
        <v>7699.99</v>
      </c>
      <c r="O81" s="700">
        <v>1.1999996883113644</v>
      </c>
      <c r="P81" s="711">
        <v>1283.3316666666667</v>
      </c>
    </row>
    <row r="82" spans="1:16" ht="14.4" customHeight="1" x14ac:dyDescent="0.3">
      <c r="A82" s="694" t="s">
        <v>1843</v>
      </c>
      <c r="B82" s="695" t="s">
        <v>1749</v>
      </c>
      <c r="C82" s="695" t="s">
        <v>1829</v>
      </c>
      <c r="D82" s="695" t="s">
        <v>1830</v>
      </c>
      <c r="E82" s="710">
        <v>3</v>
      </c>
      <c r="F82" s="710">
        <v>1400.01</v>
      </c>
      <c r="G82" s="695">
        <v>1</v>
      </c>
      <c r="H82" s="695">
        <v>466.67</v>
      </c>
      <c r="I82" s="710">
        <v>8</v>
      </c>
      <c r="J82" s="710">
        <v>3733.34</v>
      </c>
      <c r="K82" s="695">
        <v>2.6666523810544214</v>
      </c>
      <c r="L82" s="695">
        <v>466.66750000000002</v>
      </c>
      <c r="M82" s="710">
        <v>2</v>
      </c>
      <c r="N82" s="710">
        <v>933.34</v>
      </c>
      <c r="O82" s="700">
        <v>0.66666666666666674</v>
      </c>
      <c r="P82" s="711">
        <v>466.67</v>
      </c>
    </row>
    <row r="83" spans="1:16" ht="14.4" customHeight="1" x14ac:dyDescent="0.3">
      <c r="A83" s="694" t="s">
        <v>1843</v>
      </c>
      <c r="B83" s="695" t="s">
        <v>1749</v>
      </c>
      <c r="C83" s="695" t="s">
        <v>1831</v>
      </c>
      <c r="D83" s="695" t="s">
        <v>1832</v>
      </c>
      <c r="E83" s="710">
        <v>154</v>
      </c>
      <c r="F83" s="710">
        <v>17966.66</v>
      </c>
      <c r="G83" s="695">
        <v>1</v>
      </c>
      <c r="H83" s="695">
        <v>116.66662337662338</v>
      </c>
      <c r="I83" s="710">
        <v>177</v>
      </c>
      <c r="J83" s="710">
        <v>20650</v>
      </c>
      <c r="K83" s="695">
        <v>1.1493510758260022</v>
      </c>
      <c r="L83" s="695">
        <v>116.66666666666667</v>
      </c>
      <c r="M83" s="710">
        <v>167</v>
      </c>
      <c r="N83" s="710">
        <v>19483.309999999998</v>
      </c>
      <c r="O83" s="700">
        <v>1.0844146880945038</v>
      </c>
      <c r="P83" s="711">
        <v>116.66652694610777</v>
      </c>
    </row>
    <row r="84" spans="1:16" ht="14.4" customHeight="1" x14ac:dyDescent="0.3">
      <c r="A84" s="694" t="s">
        <v>1843</v>
      </c>
      <c r="B84" s="695" t="s">
        <v>1749</v>
      </c>
      <c r="C84" s="695" t="s">
        <v>1750</v>
      </c>
      <c r="D84" s="695" t="s">
        <v>1751</v>
      </c>
      <c r="E84" s="710">
        <v>2005</v>
      </c>
      <c r="F84" s="710">
        <v>657194.44999999995</v>
      </c>
      <c r="G84" s="695">
        <v>1</v>
      </c>
      <c r="H84" s="695">
        <v>327.77778054862841</v>
      </c>
      <c r="I84" s="710">
        <v>2257</v>
      </c>
      <c r="J84" s="710">
        <v>739794.45</v>
      </c>
      <c r="K84" s="695">
        <v>1.1256857844736821</v>
      </c>
      <c r="L84" s="695">
        <v>327.77778023925561</v>
      </c>
      <c r="M84" s="710">
        <v>2536</v>
      </c>
      <c r="N84" s="710">
        <v>831244.44</v>
      </c>
      <c r="O84" s="700">
        <v>1.2648378877819191</v>
      </c>
      <c r="P84" s="711">
        <v>327.77777602523656</v>
      </c>
    </row>
    <row r="85" spans="1:16" ht="14.4" customHeight="1" x14ac:dyDescent="0.3">
      <c r="A85" s="694" t="s">
        <v>1843</v>
      </c>
      <c r="B85" s="695" t="s">
        <v>1749</v>
      </c>
      <c r="C85" s="695" t="s">
        <v>1835</v>
      </c>
      <c r="D85" s="695" t="s">
        <v>1836</v>
      </c>
      <c r="E85" s="710">
        <v>2</v>
      </c>
      <c r="F85" s="710">
        <v>1666.67</v>
      </c>
      <c r="G85" s="695">
        <v>1</v>
      </c>
      <c r="H85" s="695">
        <v>833.33500000000004</v>
      </c>
      <c r="I85" s="710">
        <v>2</v>
      </c>
      <c r="J85" s="710">
        <v>1666.67</v>
      </c>
      <c r="K85" s="695">
        <v>1</v>
      </c>
      <c r="L85" s="695">
        <v>833.33500000000004</v>
      </c>
      <c r="M85" s="710"/>
      <c r="N85" s="710"/>
      <c r="O85" s="700"/>
      <c r="P85" s="711"/>
    </row>
    <row r="86" spans="1:16" ht="14.4" customHeight="1" x14ac:dyDescent="0.3">
      <c r="A86" s="694" t="s">
        <v>1844</v>
      </c>
      <c r="B86" s="695" t="s">
        <v>1845</v>
      </c>
      <c r="C86" s="695" t="s">
        <v>1846</v>
      </c>
      <c r="D86" s="695" t="s">
        <v>1847</v>
      </c>
      <c r="E86" s="710">
        <v>0.88000000000000012</v>
      </c>
      <c r="F86" s="710">
        <v>214.91</v>
      </c>
      <c r="G86" s="695">
        <v>1</v>
      </c>
      <c r="H86" s="695">
        <v>244.21590909090907</v>
      </c>
      <c r="I86" s="710">
        <v>0.34</v>
      </c>
      <c r="J86" s="710">
        <v>90.100000000000009</v>
      </c>
      <c r="K86" s="695">
        <v>0.41924526545996005</v>
      </c>
      <c r="L86" s="695">
        <v>265</v>
      </c>
      <c r="M86" s="710">
        <v>0.06</v>
      </c>
      <c r="N86" s="710">
        <v>15.899999999999999</v>
      </c>
      <c r="O86" s="700">
        <v>7.3984458610581172E-2</v>
      </c>
      <c r="P86" s="711">
        <v>265</v>
      </c>
    </row>
    <row r="87" spans="1:16" ht="14.4" customHeight="1" x14ac:dyDescent="0.3">
      <c r="A87" s="694" t="s">
        <v>1844</v>
      </c>
      <c r="B87" s="695" t="s">
        <v>1845</v>
      </c>
      <c r="C87" s="695" t="s">
        <v>1848</v>
      </c>
      <c r="D87" s="695" t="s">
        <v>1089</v>
      </c>
      <c r="E87" s="710">
        <v>20</v>
      </c>
      <c r="F87" s="710">
        <v>349.8</v>
      </c>
      <c r="G87" s="695">
        <v>1</v>
      </c>
      <c r="H87" s="695">
        <v>17.490000000000002</v>
      </c>
      <c r="I87" s="710">
        <v>9</v>
      </c>
      <c r="J87" s="710">
        <v>158.76</v>
      </c>
      <c r="K87" s="695">
        <v>0.45385934819897078</v>
      </c>
      <c r="L87" s="695">
        <v>17.64</v>
      </c>
      <c r="M87" s="710">
        <v>11</v>
      </c>
      <c r="N87" s="710">
        <v>194.04</v>
      </c>
      <c r="O87" s="700">
        <v>0.55471698113207546</v>
      </c>
      <c r="P87" s="711">
        <v>17.64</v>
      </c>
    </row>
    <row r="88" spans="1:16" ht="14.4" customHeight="1" x14ac:dyDescent="0.3">
      <c r="A88" s="694" t="s">
        <v>1844</v>
      </c>
      <c r="B88" s="695" t="s">
        <v>1845</v>
      </c>
      <c r="C88" s="695" t="s">
        <v>1849</v>
      </c>
      <c r="D88" s="695" t="s">
        <v>701</v>
      </c>
      <c r="E88" s="710">
        <v>14.37</v>
      </c>
      <c r="F88" s="710">
        <v>1435.9100000000003</v>
      </c>
      <c r="G88" s="695">
        <v>1</v>
      </c>
      <c r="H88" s="695">
        <v>99.924147529575535</v>
      </c>
      <c r="I88" s="710">
        <v>5.1000000000000005</v>
      </c>
      <c r="J88" s="710">
        <v>514.18999999999994</v>
      </c>
      <c r="K88" s="695">
        <v>0.35809347382496104</v>
      </c>
      <c r="L88" s="695">
        <v>100.82156862745096</v>
      </c>
      <c r="M88" s="710">
        <v>5.2</v>
      </c>
      <c r="N88" s="710">
        <v>524.28</v>
      </c>
      <c r="O88" s="700">
        <v>0.36512037662527586</v>
      </c>
      <c r="P88" s="711">
        <v>100.82307692307691</v>
      </c>
    </row>
    <row r="89" spans="1:16" ht="14.4" customHeight="1" x14ac:dyDescent="0.3">
      <c r="A89" s="694" t="s">
        <v>1844</v>
      </c>
      <c r="B89" s="695" t="s">
        <v>1749</v>
      </c>
      <c r="C89" s="695" t="s">
        <v>1850</v>
      </c>
      <c r="D89" s="695" t="s">
        <v>1851</v>
      </c>
      <c r="E89" s="710"/>
      <c r="F89" s="710"/>
      <c r="G89" s="695"/>
      <c r="H89" s="695"/>
      <c r="I89" s="710"/>
      <c r="J89" s="710"/>
      <c r="K89" s="695"/>
      <c r="L89" s="695"/>
      <c r="M89" s="710">
        <v>1</v>
      </c>
      <c r="N89" s="710">
        <v>1359</v>
      </c>
      <c r="O89" s="700"/>
      <c r="P89" s="711">
        <v>1359</v>
      </c>
    </row>
    <row r="90" spans="1:16" ht="14.4" customHeight="1" x14ac:dyDescent="0.3">
      <c r="A90" s="694" t="s">
        <v>1844</v>
      </c>
      <c r="B90" s="695" t="s">
        <v>1749</v>
      </c>
      <c r="C90" s="695" t="s">
        <v>1852</v>
      </c>
      <c r="D90" s="695" t="s">
        <v>1853</v>
      </c>
      <c r="E90" s="710">
        <v>1</v>
      </c>
      <c r="F90" s="710">
        <v>349</v>
      </c>
      <c r="G90" s="695">
        <v>1</v>
      </c>
      <c r="H90" s="695">
        <v>349</v>
      </c>
      <c r="I90" s="710">
        <v>2</v>
      </c>
      <c r="J90" s="710">
        <v>702</v>
      </c>
      <c r="K90" s="695">
        <v>2.0114613180515759</v>
      </c>
      <c r="L90" s="695">
        <v>351</v>
      </c>
      <c r="M90" s="710">
        <v>2</v>
      </c>
      <c r="N90" s="710">
        <v>702</v>
      </c>
      <c r="O90" s="700">
        <v>2.0114613180515759</v>
      </c>
      <c r="P90" s="711">
        <v>351</v>
      </c>
    </row>
    <row r="91" spans="1:16" ht="14.4" customHeight="1" x14ac:dyDescent="0.3">
      <c r="A91" s="694" t="s">
        <v>1844</v>
      </c>
      <c r="B91" s="695" t="s">
        <v>1749</v>
      </c>
      <c r="C91" s="695" t="s">
        <v>1854</v>
      </c>
      <c r="D91" s="695" t="s">
        <v>1855</v>
      </c>
      <c r="E91" s="710">
        <v>2</v>
      </c>
      <c r="F91" s="710">
        <v>300</v>
      </c>
      <c r="G91" s="695">
        <v>1</v>
      </c>
      <c r="H91" s="695">
        <v>150</v>
      </c>
      <c r="I91" s="710">
        <v>1</v>
      </c>
      <c r="J91" s="710">
        <v>152</v>
      </c>
      <c r="K91" s="695">
        <v>0.50666666666666671</v>
      </c>
      <c r="L91" s="695">
        <v>152</v>
      </c>
      <c r="M91" s="710">
        <v>1</v>
      </c>
      <c r="N91" s="710">
        <v>152</v>
      </c>
      <c r="O91" s="700">
        <v>0.50666666666666671</v>
      </c>
      <c r="P91" s="711">
        <v>152</v>
      </c>
    </row>
    <row r="92" spans="1:16" ht="14.4" customHeight="1" x14ac:dyDescent="0.3">
      <c r="A92" s="694" t="s">
        <v>1844</v>
      </c>
      <c r="B92" s="695" t="s">
        <v>1749</v>
      </c>
      <c r="C92" s="695" t="s">
        <v>1856</v>
      </c>
      <c r="D92" s="695" t="s">
        <v>1857</v>
      </c>
      <c r="E92" s="710">
        <v>74</v>
      </c>
      <c r="F92" s="710">
        <v>6660</v>
      </c>
      <c r="G92" s="695">
        <v>1</v>
      </c>
      <c r="H92" s="695">
        <v>90</v>
      </c>
      <c r="I92" s="710">
        <v>90</v>
      </c>
      <c r="J92" s="710">
        <v>7200</v>
      </c>
      <c r="K92" s="695">
        <v>1.0810810810810811</v>
      </c>
      <c r="L92" s="695">
        <v>80</v>
      </c>
      <c r="M92" s="710">
        <v>91</v>
      </c>
      <c r="N92" s="710">
        <v>7280</v>
      </c>
      <c r="O92" s="700">
        <v>1.0930930930930931</v>
      </c>
      <c r="P92" s="711">
        <v>80</v>
      </c>
    </row>
    <row r="93" spans="1:16" ht="14.4" customHeight="1" x14ac:dyDescent="0.3">
      <c r="A93" s="694" t="s">
        <v>1844</v>
      </c>
      <c r="B93" s="695" t="s">
        <v>1749</v>
      </c>
      <c r="C93" s="695" t="s">
        <v>1858</v>
      </c>
      <c r="D93" s="695" t="s">
        <v>1859</v>
      </c>
      <c r="E93" s="710">
        <v>28</v>
      </c>
      <c r="F93" s="710">
        <v>952</v>
      </c>
      <c r="G93" s="695">
        <v>1</v>
      </c>
      <c r="H93" s="695">
        <v>34</v>
      </c>
      <c r="I93" s="710">
        <v>232</v>
      </c>
      <c r="J93" s="710">
        <v>7888</v>
      </c>
      <c r="K93" s="695">
        <v>8.2857142857142865</v>
      </c>
      <c r="L93" s="695">
        <v>34</v>
      </c>
      <c r="M93" s="710">
        <v>318</v>
      </c>
      <c r="N93" s="710">
        <v>10812</v>
      </c>
      <c r="O93" s="700">
        <v>11.357142857142858</v>
      </c>
      <c r="P93" s="711">
        <v>34</v>
      </c>
    </row>
    <row r="94" spans="1:16" ht="14.4" customHeight="1" x14ac:dyDescent="0.3">
      <c r="A94" s="694" t="s">
        <v>1844</v>
      </c>
      <c r="B94" s="695" t="s">
        <v>1749</v>
      </c>
      <c r="C94" s="695" t="s">
        <v>1860</v>
      </c>
      <c r="D94" s="695" t="s">
        <v>1861</v>
      </c>
      <c r="E94" s="710"/>
      <c r="F94" s="710"/>
      <c r="G94" s="695"/>
      <c r="H94" s="695"/>
      <c r="I94" s="710">
        <v>34</v>
      </c>
      <c r="J94" s="710">
        <v>34034</v>
      </c>
      <c r="K94" s="695"/>
      <c r="L94" s="695">
        <v>1001</v>
      </c>
      <c r="M94" s="710">
        <v>39</v>
      </c>
      <c r="N94" s="710">
        <v>39039</v>
      </c>
      <c r="O94" s="700"/>
      <c r="P94" s="711">
        <v>1001</v>
      </c>
    </row>
    <row r="95" spans="1:16" ht="14.4" customHeight="1" x14ac:dyDescent="0.3">
      <c r="A95" s="694" t="s">
        <v>1844</v>
      </c>
      <c r="B95" s="695" t="s">
        <v>1749</v>
      </c>
      <c r="C95" s="695" t="s">
        <v>1862</v>
      </c>
      <c r="D95" s="695" t="s">
        <v>1863</v>
      </c>
      <c r="E95" s="710">
        <v>146</v>
      </c>
      <c r="F95" s="710">
        <v>16936</v>
      </c>
      <c r="G95" s="695">
        <v>1</v>
      </c>
      <c r="H95" s="695">
        <v>116</v>
      </c>
      <c r="I95" s="710">
        <v>63</v>
      </c>
      <c r="J95" s="710">
        <v>7308</v>
      </c>
      <c r="K95" s="695">
        <v>0.4315068493150685</v>
      </c>
      <c r="L95" s="695">
        <v>116</v>
      </c>
      <c r="M95" s="710">
        <v>87</v>
      </c>
      <c r="N95" s="710">
        <v>10092</v>
      </c>
      <c r="O95" s="700">
        <v>0.59589041095890416</v>
      </c>
      <c r="P95" s="711">
        <v>116</v>
      </c>
    </row>
    <row r="96" spans="1:16" ht="14.4" customHeight="1" x14ac:dyDescent="0.3">
      <c r="A96" s="694" t="s">
        <v>1844</v>
      </c>
      <c r="B96" s="695" t="s">
        <v>1749</v>
      </c>
      <c r="C96" s="695" t="s">
        <v>1864</v>
      </c>
      <c r="D96" s="695" t="s">
        <v>1865</v>
      </c>
      <c r="E96" s="710">
        <v>30</v>
      </c>
      <c r="F96" s="710">
        <v>4620</v>
      </c>
      <c r="G96" s="695">
        <v>1</v>
      </c>
      <c r="H96" s="695">
        <v>154</v>
      </c>
      <c r="I96" s="710"/>
      <c r="J96" s="710"/>
      <c r="K96" s="695"/>
      <c r="L96" s="695"/>
      <c r="M96" s="710"/>
      <c r="N96" s="710"/>
      <c r="O96" s="700"/>
      <c r="P96" s="711"/>
    </row>
    <row r="97" spans="1:16" ht="14.4" customHeight="1" x14ac:dyDescent="0.3">
      <c r="A97" s="694" t="s">
        <v>1844</v>
      </c>
      <c r="B97" s="695" t="s">
        <v>1749</v>
      </c>
      <c r="C97" s="695" t="s">
        <v>1866</v>
      </c>
      <c r="D97" s="695" t="s">
        <v>1867</v>
      </c>
      <c r="E97" s="710">
        <v>14</v>
      </c>
      <c r="F97" s="710">
        <v>1260</v>
      </c>
      <c r="G97" s="695">
        <v>1</v>
      </c>
      <c r="H97" s="695">
        <v>90</v>
      </c>
      <c r="I97" s="710"/>
      <c r="J97" s="710"/>
      <c r="K97" s="695"/>
      <c r="L97" s="695"/>
      <c r="M97" s="710"/>
      <c r="N97" s="710"/>
      <c r="O97" s="700"/>
      <c r="P97" s="711"/>
    </row>
    <row r="98" spans="1:16" ht="14.4" customHeight="1" x14ac:dyDescent="0.3">
      <c r="A98" s="694" t="s">
        <v>1844</v>
      </c>
      <c r="B98" s="695" t="s">
        <v>1749</v>
      </c>
      <c r="C98" s="695" t="s">
        <v>1868</v>
      </c>
      <c r="D98" s="695" t="s">
        <v>1869</v>
      </c>
      <c r="E98" s="710">
        <v>11</v>
      </c>
      <c r="F98" s="710">
        <v>1012</v>
      </c>
      <c r="G98" s="695">
        <v>1</v>
      </c>
      <c r="H98" s="695">
        <v>92</v>
      </c>
      <c r="I98" s="710"/>
      <c r="J98" s="710"/>
      <c r="K98" s="695"/>
      <c r="L98" s="695"/>
      <c r="M98" s="710"/>
      <c r="N98" s="710"/>
      <c r="O98" s="700"/>
      <c r="P98" s="711"/>
    </row>
    <row r="99" spans="1:16" ht="14.4" customHeight="1" x14ac:dyDescent="0.3">
      <c r="A99" s="694" t="s">
        <v>1844</v>
      </c>
      <c r="B99" s="695" t="s">
        <v>1749</v>
      </c>
      <c r="C99" s="695" t="s">
        <v>1870</v>
      </c>
      <c r="D99" s="695" t="s">
        <v>1871</v>
      </c>
      <c r="E99" s="710">
        <v>14</v>
      </c>
      <c r="F99" s="710">
        <v>350</v>
      </c>
      <c r="G99" s="695">
        <v>1</v>
      </c>
      <c r="H99" s="695">
        <v>25</v>
      </c>
      <c r="I99" s="710">
        <v>5</v>
      </c>
      <c r="J99" s="710">
        <v>175</v>
      </c>
      <c r="K99" s="695">
        <v>0.5</v>
      </c>
      <c r="L99" s="695">
        <v>35</v>
      </c>
      <c r="M99" s="710">
        <v>3</v>
      </c>
      <c r="N99" s="710">
        <v>105</v>
      </c>
      <c r="O99" s="700">
        <v>0.3</v>
      </c>
      <c r="P99" s="711">
        <v>35</v>
      </c>
    </row>
    <row r="100" spans="1:16" ht="14.4" customHeight="1" x14ac:dyDescent="0.3">
      <c r="A100" s="694" t="s">
        <v>1844</v>
      </c>
      <c r="B100" s="695" t="s">
        <v>1749</v>
      </c>
      <c r="C100" s="695" t="s">
        <v>1872</v>
      </c>
      <c r="D100" s="695" t="s">
        <v>1873</v>
      </c>
      <c r="E100" s="710">
        <v>44</v>
      </c>
      <c r="F100" s="710">
        <v>3300</v>
      </c>
      <c r="G100" s="695">
        <v>1</v>
      </c>
      <c r="H100" s="695">
        <v>75</v>
      </c>
      <c r="I100" s="710">
        <v>41</v>
      </c>
      <c r="J100" s="710">
        <v>3321</v>
      </c>
      <c r="K100" s="695">
        <v>1.0063636363636363</v>
      </c>
      <c r="L100" s="695">
        <v>81</v>
      </c>
      <c r="M100" s="710">
        <v>36</v>
      </c>
      <c r="N100" s="710">
        <v>2916</v>
      </c>
      <c r="O100" s="700">
        <v>0.88363636363636366</v>
      </c>
      <c r="P100" s="711">
        <v>81</v>
      </c>
    </row>
    <row r="101" spans="1:16" ht="14.4" customHeight="1" x14ac:dyDescent="0.3">
      <c r="A101" s="694" t="s">
        <v>1844</v>
      </c>
      <c r="B101" s="695" t="s">
        <v>1749</v>
      </c>
      <c r="C101" s="695" t="s">
        <v>1874</v>
      </c>
      <c r="D101" s="695" t="s">
        <v>1875</v>
      </c>
      <c r="E101" s="710">
        <v>1</v>
      </c>
      <c r="F101" s="710">
        <v>19</v>
      </c>
      <c r="G101" s="695">
        <v>1</v>
      </c>
      <c r="H101" s="695">
        <v>19</v>
      </c>
      <c r="I101" s="710">
        <v>16</v>
      </c>
      <c r="J101" s="710">
        <v>480</v>
      </c>
      <c r="K101" s="695">
        <v>25.263157894736842</v>
      </c>
      <c r="L101" s="695">
        <v>30</v>
      </c>
      <c r="M101" s="710">
        <v>19</v>
      </c>
      <c r="N101" s="710">
        <v>570</v>
      </c>
      <c r="O101" s="700">
        <v>30</v>
      </c>
      <c r="P101" s="711">
        <v>30</v>
      </c>
    </row>
    <row r="102" spans="1:16" ht="14.4" customHeight="1" x14ac:dyDescent="0.3">
      <c r="A102" s="694" t="s">
        <v>1844</v>
      </c>
      <c r="B102" s="695" t="s">
        <v>1749</v>
      </c>
      <c r="C102" s="695" t="s">
        <v>1876</v>
      </c>
      <c r="D102" s="695" t="s">
        <v>1877</v>
      </c>
      <c r="E102" s="710">
        <v>2</v>
      </c>
      <c r="F102" s="710">
        <v>294</v>
      </c>
      <c r="G102" s="695">
        <v>1</v>
      </c>
      <c r="H102" s="695">
        <v>147</v>
      </c>
      <c r="I102" s="710"/>
      <c r="J102" s="710"/>
      <c r="K102" s="695"/>
      <c r="L102" s="695"/>
      <c r="M102" s="710"/>
      <c r="N102" s="710"/>
      <c r="O102" s="700"/>
      <c r="P102" s="711"/>
    </row>
    <row r="103" spans="1:16" ht="14.4" customHeight="1" x14ac:dyDescent="0.3">
      <c r="A103" s="694" t="s">
        <v>1844</v>
      </c>
      <c r="B103" s="695" t="s">
        <v>1749</v>
      </c>
      <c r="C103" s="695" t="s">
        <v>1878</v>
      </c>
      <c r="D103" s="695" t="s">
        <v>1879</v>
      </c>
      <c r="E103" s="710"/>
      <c r="F103" s="710"/>
      <c r="G103" s="695"/>
      <c r="H103" s="695"/>
      <c r="I103" s="710">
        <v>3</v>
      </c>
      <c r="J103" s="710">
        <v>168</v>
      </c>
      <c r="K103" s="695"/>
      <c r="L103" s="695">
        <v>56</v>
      </c>
      <c r="M103" s="710"/>
      <c r="N103" s="710"/>
      <c r="O103" s="700"/>
      <c r="P103" s="711"/>
    </row>
    <row r="104" spans="1:16" ht="14.4" customHeight="1" x14ac:dyDescent="0.3">
      <c r="A104" s="694" t="s">
        <v>1844</v>
      </c>
      <c r="B104" s="695" t="s">
        <v>1749</v>
      </c>
      <c r="C104" s="695" t="s">
        <v>1880</v>
      </c>
      <c r="D104" s="695" t="s">
        <v>1881</v>
      </c>
      <c r="E104" s="710">
        <v>41</v>
      </c>
      <c r="F104" s="710">
        <v>4264</v>
      </c>
      <c r="G104" s="695">
        <v>1</v>
      </c>
      <c r="H104" s="695">
        <v>104</v>
      </c>
      <c r="I104" s="710">
        <v>21</v>
      </c>
      <c r="J104" s="710">
        <v>1848</v>
      </c>
      <c r="K104" s="695">
        <v>0.43339587242026267</v>
      </c>
      <c r="L104" s="695">
        <v>88</v>
      </c>
      <c r="M104" s="710">
        <v>3</v>
      </c>
      <c r="N104" s="710">
        <v>264</v>
      </c>
      <c r="O104" s="700">
        <v>6.1913696060037521E-2</v>
      </c>
      <c r="P104" s="711">
        <v>88</v>
      </c>
    </row>
    <row r="105" spans="1:16" ht="14.4" customHeight="1" x14ac:dyDescent="0.3">
      <c r="A105" s="694" t="s">
        <v>1844</v>
      </c>
      <c r="B105" s="695" t="s">
        <v>1749</v>
      </c>
      <c r="C105" s="695" t="s">
        <v>1882</v>
      </c>
      <c r="D105" s="695" t="s">
        <v>1883</v>
      </c>
      <c r="E105" s="710">
        <v>17</v>
      </c>
      <c r="F105" s="710">
        <v>5270</v>
      </c>
      <c r="G105" s="695">
        <v>1</v>
      </c>
      <c r="H105" s="695">
        <v>310</v>
      </c>
      <c r="I105" s="710">
        <v>12</v>
      </c>
      <c r="J105" s="710">
        <v>3744</v>
      </c>
      <c r="K105" s="695">
        <v>0.71043643263757117</v>
      </c>
      <c r="L105" s="695">
        <v>312</v>
      </c>
      <c r="M105" s="710">
        <v>7</v>
      </c>
      <c r="N105" s="710">
        <v>2184</v>
      </c>
      <c r="O105" s="700">
        <v>0.41442125237191652</v>
      </c>
      <c r="P105" s="711">
        <v>312</v>
      </c>
    </row>
    <row r="106" spans="1:16" ht="14.4" customHeight="1" thickBot="1" x14ac:dyDescent="0.35">
      <c r="A106" s="702" t="s">
        <v>1844</v>
      </c>
      <c r="B106" s="703" t="s">
        <v>1749</v>
      </c>
      <c r="C106" s="703" t="s">
        <v>1884</v>
      </c>
      <c r="D106" s="703" t="s">
        <v>1885</v>
      </c>
      <c r="E106" s="712"/>
      <c r="F106" s="712"/>
      <c r="G106" s="703"/>
      <c r="H106" s="703"/>
      <c r="I106" s="712">
        <v>1</v>
      </c>
      <c r="J106" s="712">
        <v>290</v>
      </c>
      <c r="K106" s="703"/>
      <c r="L106" s="703">
        <v>290</v>
      </c>
      <c r="M106" s="712">
        <v>2</v>
      </c>
      <c r="N106" s="712">
        <v>580</v>
      </c>
      <c r="O106" s="708"/>
      <c r="P106" s="713">
        <v>290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1864448</v>
      </c>
      <c r="C3" s="355">
        <f t="shared" ref="C3:R3" si="0">SUBTOTAL(9,C6:C1048576)</f>
        <v>1</v>
      </c>
      <c r="D3" s="355">
        <f t="shared" si="0"/>
        <v>1380110</v>
      </c>
      <c r="E3" s="355">
        <f t="shared" si="0"/>
        <v>0.74022445249210489</v>
      </c>
      <c r="F3" s="355">
        <f t="shared" si="0"/>
        <v>1693971</v>
      </c>
      <c r="G3" s="358">
        <f>IF(B3&lt;&gt;0,F3/B3,"")</f>
        <v>0.90856435792255941</v>
      </c>
      <c r="H3" s="354">
        <f t="shared" si="0"/>
        <v>104916</v>
      </c>
      <c r="I3" s="355">
        <f t="shared" si="0"/>
        <v>1</v>
      </c>
      <c r="J3" s="355">
        <f t="shared" si="0"/>
        <v>331707.42000000004</v>
      </c>
      <c r="K3" s="355">
        <f t="shared" si="0"/>
        <v>3.161647603797324</v>
      </c>
      <c r="L3" s="355">
        <f t="shared" si="0"/>
        <v>145383.27000000002</v>
      </c>
      <c r="M3" s="356">
        <f>IF(H3&lt;&gt;0,L3/H3,"")</f>
        <v>1.3857111403408442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thickBot="1" x14ac:dyDescent="0.35">
      <c r="A6" s="773" t="s">
        <v>1887</v>
      </c>
      <c r="B6" s="769">
        <v>1864448</v>
      </c>
      <c r="C6" s="770">
        <v>1</v>
      </c>
      <c r="D6" s="769">
        <v>1380110</v>
      </c>
      <c r="E6" s="770">
        <v>0.74022445249210489</v>
      </c>
      <c r="F6" s="769">
        <v>1693971</v>
      </c>
      <c r="G6" s="771">
        <v>0.90856435792255941</v>
      </c>
      <c r="H6" s="769">
        <v>104916</v>
      </c>
      <c r="I6" s="770">
        <v>1</v>
      </c>
      <c r="J6" s="769">
        <v>331707.42000000004</v>
      </c>
      <c r="K6" s="770">
        <v>3.161647603797324</v>
      </c>
      <c r="L6" s="769">
        <v>145383.27000000002</v>
      </c>
      <c r="M6" s="771">
        <v>1.3857111403408442</v>
      </c>
      <c r="N6" s="769"/>
      <c r="O6" s="770"/>
      <c r="P6" s="769"/>
      <c r="Q6" s="770"/>
      <c r="R6" s="769"/>
      <c r="S6" s="7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2161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3628.8</v>
      </c>
      <c r="G3" s="215">
        <f t="shared" si="0"/>
        <v>1969364</v>
      </c>
      <c r="H3" s="215"/>
      <c r="I3" s="215"/>
      <c r="J3" s="215">
        <f t="shared" si="0"/>
        <v>2712</v>
      </c>
      <c r="K3" s="215">
        <f t="shared" si="0"/>
        <v>1711817.42</v>
      </c>
      <c r="L3" s="215"/>
      <c r="M3" s="215"/>
      <c r="N3" s="215">
        <f t="shared" si="0"/>
        <v>2737</v>
      </c>
      <c r="O3" s="215">
        <f t="shared" si="0"/>
        <v>1839354.27</v>
      </c>
      <c r="P3" s="79">
        <f>IF(G3=0,0,O3/G3)</f>
        <v>0.93398390038611456</v>
      </c>
      <c r="Q3" s="216">
        <f>IF(N3=0,0,O3/N3)</f>
        <v>672.03298136645958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1"/>
      <c r="B5" s="760"/>
      <c r="C5" s="761"/>
      <c r="D5" s="762"/>
      <c r="E5" s="763"/>
      <c r="F5" s="774" t="s">
        <v>91</v>
      </c>
      <c r="G5" s="775" t="s">
        <v>14</v>
      </c>
      <c r="H5" s="776"/>
      <c r="I5" s="776"/>
      <c r="J5" s="774" t="s">
        <v>91</v>
      </c>
      <c r="K5" s="775" t="s">
        <v>14</v>
      </c>
      <c r="L5" s="776"/>
      <c r="M5" s="776"/>
      <c r="N5" s="774" t="s">
        <v>91</v>
      </c>
      <c r="O5" s="775" t="s">
        <v>14</v>
      </c>
      <c r="P5" s="777"/>
      <c r="Q5" s="768"/>
    </row>
    <row r="6" spans="1:17" ht="14.4" customHeight="1" x14ac:dyDescent="0.3">
      <c r="A6" s="623" t="s">
        <v>533</v>
      </c>
      <c r="B6" s="624" t="s">
        <v>1844</v>
      </c>
      <c r="C6" s="624" t="s">
        <v>1749</v>
      </c>
      <c r="D6" s="624" t="s">
        <v>1888</v>
      </c>
      <c r="E6" s="624" t="s">
        <v>1806</v>
      </c>
      <c r="F6" s="627">
        <v>1</v>
      </c>
      <c r="G6" s="627">
        <v>275</v>
      </c>
      <c r="H6" s="627">
        <v>1</v>
      </c>
      <c r="I6" s="627">
        <v>275</v>
      </c>
      <c r="J6" s="627"/>
      <c r="K6" s="627"/>
      <c r="L6" s="627"/>
      <c r="M6" s="627"/>
      <c r="N6" s="627"/>
      <c r="O6" s="627"/>
      <c r="P6" s="645"/>
      <c r="Q6" s="628"/>
    </row>
    <row r="7" spans="1:17" ht="14.4" customHeight="1" x14ac:dyDescent="0.3">
      <c r="A7" s="694" t="s">
        <v>533</v>
      </c>
      <c r="B7" s="695" t="s">
        <v>1844</v>
      </c>
      <c r="C7" s="695" t="s">
        <v>1749</v>
      </c>
      <c r="D7" s="695" t="s">
        <v>1889</v>
      </c>
      <c r="E7" s="695" t="s">
        <v>1816</v>
      </c>
      <c r="F7" s="710">
        <v>1</v>
      </c>
      <c r="G7" s="710">
        <v>75</v>
      </c>
      <c r="H7" s="710">
        <v>1</v>
      </c>
      <c r="I7" s="710">
        <v>75</v>
      </c>
      <c r="J7" s="710"/>
      <c r="K7" s="710"/>
      <c r="L7" s="710"/>
      <c r="M7" s="710"/>
      <c r="N7" s="710"/>
      <c r="O7" s="710"/>
      <c r="P7" s="700"/>
      <c r="Q7" s="711"/>
    </row>
    <row r="8" spans="1:17" ht="14.4" customHeight="1" x14ac:dyDescent="0.3">
      <c r="A8" s="694" t="s">
        <v>533</v>
      </c>
      <c r="B8" s="695" t="s">
        <v>1890</v>
      </c>
      <c r="C8" s="695" t="s">
        <v>1749</v>
      </c>
      <c r="D8" s="695" t="s">
        <v>1891</v>
      </c>
      <c r="E8" s="695" t="s">
        <v>1892</v>
      </c>
      <c r="F8" s="710">
        <v>4</v>
      </c>
      <c r="G8" s="710">
        <v>684</v>
      </c>
      <c r="H8" s="710">
        <v>1</v>
      </c>
      <c r="I8" s="710">
        <v>171</v>
      </c>
      <c r="J8" s="710"/>
      <c r="K8" s="710"/>
      <c r="L8" s="710"/>
      <c r="M8" s="710"/>
      <c r="N8" s="710"/>
      <c r="O8" s="710"/>
      <c r="P8" s="700"/>
      <c r="Q8" s="711"/>
    </row>
    <row r="9" spans="1:17" ht="14.4" customHeight="1" x14ac:dyDescent="0.3">
      <c r="A9" s="694" t="s">
        <v>533</v>
      </c>
      <c r="B9" s="695" t="s">
        <v>1890</v>
      </c>
      <c r="C9" s="695" t="s">
        <v>1749</v>
      </c>
      <c r="D9" s="695" t="s">
        <v>1893</v>
      </c>
      <c r="E9" s="695" t="s">
        <v>1894</v>
      </c>
      <c r="F9" s="710">
        <v>1</v>
      </c>
      <c r="G9" s="710">
        <v>23732</v>
      </c>
      <c r="H9" s="710">
        <v>1</v>
      </c>
      <c r="I9" s="710">
        <v>23732</v>
      </c>
      <c r="J9" s="710"/>
      <c r="K9" s="710"/>
      <c r="L9" s="710"/>
      <c r="M9" s="710"/>
      <c r="N9" s="710"/>
      <c r="O9" s="710"/>
      <c r="P9" s="700"/>
      <c r="Q9" s="711"/>
    </row>
    <row r="10" spans="1:17" ht="14.4" customHeight="1" x14ac:dyDescent="0.3">
      <c r="A10" s="694" t="s">
        <v>533</v>
      </c>
      <c r="B10" s="695" t="s">
        <v>1890</v>
      </c>
      <c r="C10" s="695" t="s">
        <v>1749</v>
      </c>
      <c r="D10" s="695" t="s">
        <v>1895</v>
      </c>
      <c r="E10" s="695" t="s">
        <v>1896</v>
      </c>
      <c r="F10" s="710">
        <v>1</v>
      </c>
      <c r="G10" s="710">
        <v>1525</v>
      </c>
      <c r="H10" s="710">
        <v>1</v>
      </c>
      <c r="I10" s="710">
        <v>1525</v>
      </c>
      <c r="J10" s="710"/>
      <c r="K10" s="710"/>
      <c r="L10" s="710"/>
      <c r="M10" s="710"/>
      <c r="N10" s="710"/>
      <c r="O10" s="710"/>
      <c r="P10" s="700"/>
      <c r="Q10" s="711"/>
    </row>
    <row r="11" spans="1:17" ht="14.4" customHeight="1" x14ac:dyDescent="0.3">
      <c r="A11" s="694" t="s">
        <v>533</v>
      </c>
      <c r="B11" s="695" t="s">
        <v>1890</v>
      </c>
      <c r="C11" s="695" t="s">
        <v>1749</v>
      </c>
      <c r="D11" s="695" t="s">
        <v>1897</v>
      </c>
      <c r="E11" s="695" t="s">
        <v>1898</v>
      </c>
      <c r="F11" s="710">
        <v>1</v>
      </c>
      <c r="G11" s="710">
        <v>1647</v>
      </c>
      <c r="H11" s="710">
        <v>1</v>
      </c>
      <c r="I11" s="710">
        <v>1647</v>
      </c>
      <c r="J11" s="710"/>
      <c r="K11" s="710"/>
      <c r="L11" s="710"/>
      <c r="M11" s="710"/>
      <c r="N11" s="710"/>
      <c r="O11" s="710"/>
      <c r="P11" s="700"/>
      <c r="Q11" s="711"/>
    </row>
    <row r="12" spans="1:17" ht="14.4" customHeight="1" x14ac:dyDescent="0.3">
      <c r="A12" s="694" t="s">
        <v>533</v>
      </c>
      <c r="B12" s="695" t="s">
        <v>1890</v>
      </c>
      <c r="C12" s="695" t="s">
        <v>1749</v>
      </c>
      <c r="D12" s="695" t="s">
        <v>1899</v>
      </c>
      <c r="E12" s="695" t="s">
        <v>1900</v>
      </c>
      <c r="F12" s="710">
        <v>2</v>
      </c>
      <c r="G12" s="710">
        <v>3512</v>
      </c>
      <c r="H12" s="710">
        <v>1</v>
      </c>
      <c r="I12" s="710">
        <v>1756</v>
      </c>
      <c r="J12" s="710"/>
      <c r="K12" s="710"/>
      <c r="L12" s="710"/>
      <c r="M12" s="710"/>
      <c r="N12" s="710"/>
      <c r="O12" s="710"/>
      <c r="P12" s="700"/>
      <c r="Q12" s="711"/>
    </row>
    <row r="13" spans="1:17" ht="14.4" customHeight="1" x14ac:dyDescent="0.3">
      <c r="A13" s="694" t="s">
        <v>533</v>
      </c>
      <c r="B13" s="695" t="s">
        <v>1890</v>
      </c>
      <c r="C13" s="695" t="s">
        <v>1749</v>
      </c>
      <c r="D13" s="695" t="s">
        <v>1901</v>
      </c>
      <c r="E13" s="695" t="s">
        <v>1902</v>
      </c>
      <c r="F13" s="710">
        <v>1</v>
      </c>
      <c r="G13" s="710">
        <v>298</v>
      </c>
      <c r="H13" s="710">
        <v>1</v>
      </c>
      <c r="I13" s="710">
        <v>298</v>
      </c>
      <c r="J13" s="710"/>
      <c r="K13" s="710"/>
      <c r="L13" s="710"/>
      <c r="M13" s="710"/>
      <c r="N13" s="710"/>
      <c r="O13" s="710"/>
      <c r="P13" s="700"/>
      <c r="Q13" s="711"/>
    </row>
    <row r="14" spans="1:17" ht="14.4" customHeight="1" x14ac:dyDescent="0.3">
      <c r="A14" s="694" t="s">
        <v>533</v>
      </c>
      <c r="B14" s="695" t="s">
        <v>1903</v>
      </c>
      <c r="C14" s="695" t="s">
        <v>1845</v>
      </c>
      <c r="D14" s="695" t="s">
        <v>1904</v>
      </c>
      <c r="E14" s="695" t="s">
        <v>1905</v>
      </c>
      <c r="F14" s="710"/>
      <c r="G14" s="710"/>
      <c r="H14" s="710"/>
      <c r="I14" s="710"/>
      <c r="J14" s="710"/>
      <c r="K14" s="710"/>
      <c r="L14" s="710"/>
      <c r="M14" s="710"/>
      <c r="N14" s="710">
        <v>6</v>
      </c>
      <c r="O14" s="710">
        <v>499.8</v>
      </c>
      <c r="P14" s="700"/>
      <c r="Q14" s="711">
        <v>83.3</v>
      </c>
    </row>
    <row r="15" spans="1:17" ht="14.4" customHeight="1" x14ac:dyDescent="0.3">
      <c r="A15" s="694" t="s">
        <v>533</v>
      </c>
      <c r="B15" s="695" t="s">
        <v>1903</v>
      </c>
      <c r="C15" s="695" t="s">
        <v>1845</v>
      </c>
      <c r="D15" s="695" t="s">
        <v>1906</v>
      </c>
      <c r="E15" s="695" t="s">
        <v>1078</v>
      </c>
      <c r="F15" s="710">
        <v>73</v>
      </c>
      <c r="G15" s="710">
        <v>9996.630000000001</v>
      </c>
      <c r="H15" s="710">
        <v>1</v>
      </c>
      <c r="I15" s="710">
        <v>136.94013698630138</v>
      </c>
      <c r="J15" s="710">
        <v>53</v>
      </c>
      <c r="K15" s="710">
        <v>6762.2699999999995</v>
      </c>
      <c r="L15" s="710">
        <v>0.67645496532331384</v>
      </c>
      <c r="M15" s="710">
        <v>127.58999999999999</v>
      </c>
      <c r="N15" s="710">
        <v>83</v>
      </c>
      <c r="O15" s="710">
        <v>9790.68</v>
      </c>
      <c r="P15" s="700">
        <v>0.97939805714525785</v>
      </c>
      <c r="Q15" s="711">
        <v>117.96000000000001</v>
      </c>
    </row>
    <row r="16" spans="1:17" ht="14.4" customHeight="1" x14ac:dyDescent="0.3">
      <c r="A16" s="694" t="s">
        <v>533</v>
      </c>
      <c r="B16" s="695" t="s">
        <v>1903</v>
      </c>
      <c r="C16" s="695" t="s">
        <v>1845</v>
      </c>
      <c r="D16" s="695" t="s">
        <v>1907</v>
      </c>
      <c r="E16" s="695" t="s">
        <v>1078</v>
      </c>
      <c r="F16" s="710"/>
      <c r="G16" s="710"/>
      <c r="H16" s="710"/>
      <c r="I16" s="710"/>
      <c r="J16" s="710"/>
      <c r="K16" s="710"/>
      <c r="L16" s="710"/>
      <c r="M16" s="710"/>
      <c r="N16" s="710">
        <v>3</v>
      </c>
      <c r="O16" s="710">
        <v>238.77</v>
      </c>
      <c r="P16" s="700"/>
      <c r="Q16" s="711">
        <v>79.59</v>
      </c>
    </row>
    <row r="17" spans="1:17" ht="14.4" customHeight="1" x14ac:dyDescent="0.3">
      <c r="A17" s="694" t="s">
        <v>533</v>
      </c>
      <c r="B17" s="695" t="s">
        <v>1903</v>
      </c>
      <c r="C17" s="695" t="s">
        <v>1845</v>
      </c>
      <c r="D17" s="695" t="s">
        <v>1908</v>
      </c>
      <c r="E17" s="695" t="s">
        <v>1909</v>
      </c>
      <c r="F17" s="710">
        <v>5</v>
      </c>
      <c r="G17" s="710">
        <v>529.62</v>
      </c>
      <c r="H17" s="710">
        <v>1</v>
      </c>
      <c r="I17" s="710">
        <v>105.92400000000001</v>
      </c>
      <c r="J17" s="710"/>
      <c r="K17" s="710"/>
      <c r="L17" s="710"/>
      <c r="M17" s="710"/>
      <c r="N17" s="710"/>
      <c r="O17" s="710"/>
      <c r="P17" s="700"/>
      <c r="Q17" s="711"/>
    </row>
    <row r="18" spans="1:17" ht="14.4" customHeight="1" x14ac:dyDescent="0.3">
      <c r="A18" s="694" t="s">
        <v>533</v>
      </c>
      <c r="B18" s="695" t="s">
        <v>1903</v>
      </c>
      <c r="C18" s="695" t="s">
        <v>1845</v>
      </c>
      <c r="D18" s="695" t="s">
        <v>1910</v>
      </c>
      <c r="E18" s="695" t="s">
        <v>896</v>
      </c>
      <c r="F18" s="710"/>
      <c r="G18" s="710"/>
      <c r="H18" s="710"/>
      <c r="I18" s="710"/>
      <c r="J18" s="710"/>
      <c r="K18" s="710"/>
      <c r="L18" s="710"/>
      <c r="M18" s="710"/>
      <c r="N18" s="710">
        <v>20</v>
      </c>
      <c r="O18" s="710">
        <v>14475.2</v>
      </c>
      <c r="P18" s="700"/>
      <c r="Q18" s="711">
        <v>723.76</v>
      </c>
    </row>
    <row r="19" spans="1:17" ht="14.4" customHeight="1" x14ac:dyDescent="0.3">
      <c r="A19" s="694" t="s">
        <v>533</v>
      </c>
      <c r="B19" s="695" t="s">
        <v>1903</v>
      </c>
      <c r="C19" s="695" t="s">
        <v>1845</v>
      </c>
      <c r="D19" s="695" t="s">
        <v>1911</v>
      </c>
      <c r="E19" s="695" t="s">
        <v>1912</v>
      </c>
      <c r="F19" s="710"/>
      <c r="G19" s="710"/>
      <c r="H19" s="710"/>
      <c r="I19" s="710"/>
      <c r="J19" s="710">
        <v>36</v>
      </c>
      <c r="K19" s="710">
        <v>2070.36</v>
      </c>
      <c r="L19" s="710"/>
      <c r="M19" s="710">
        <v>57.510000000000005</v>
      </c>
      <c r="N19" s="710"/>
      <c r="O19" s="710"/>
      <c r="P19" s="700"/>
      <c r="Q19" s="711"/>
    </row>
    <row r="20" spans="1:17" ht="14.4" customHeight="1" x14ac:dyDescent="0.3">
      <c r="A20" s="694" t="s">
        <v>533</v>
      </c>
      <c r="B20" s="695" t="s">
        <v>1903</v>
      </c>
      <c r="C20" s="695" t="s">
        <v>1845</v>
      </c>
      <c r="D20" s="695" t="s">
        <v>1913</v>
      </c>
      <c r="E20" s="695" t="s">
        <v>1081</v>
      </c>
      <c r="F20" s="710"/>
      <c r="G20" s="710"/>
      <c r="H20" s="710"/>
      <c r="I20" s="710"/>
      <c r="J20" s="710"/>
      <c r="K20" s="710"/>
      <c r="L20" s="710"/>
      <c r="M20" s="710"/>
      <c r="N20" s="710">
        <v>10</v>
      </c>
      <c r="O20" s="710">
        <v>475</v>
      </c>
      <c r="P20" s="700"/>
      <c r="Q20" s="711">
        <v>47.5</v>
      </c>
    </row>
    <row r="21" spans="1:17" ht="14.4" customHeight="1" x14ac:dyDescent="0.3">
      <c r="A21" s="694" t="s">
        <v>533</v>
      </c>
      <c r="B21" s="695" t="s">
        <v>1903</v>
      </c>
      <c r="C21" s="695" t="s">
        <v>1845</v>
      </c>
      <c r="D21" s="695" t="s">
        <v>1914</v>
      </c>
      <c r="E21" s="695" t="s">
        <v>1073</v>
      </c>
      <c r="F21" s="710">
        <v>21.799999999999997</v>
      </c>
      <c r="G21" s="710">
        <v>12898.69</v>
      </c>
      <c r="H21" s="710">
        <v>1</v>
      </c>
      <c r="I21" s="710">
        <v>591.68302752293584</v>
      </c>
      <c r="J21" s="710">
        <v>32</v>
      </c>
      <c r="K21" s="710">
        <v>12106.460000000003</v>
      </c>
      <c r="L21" s="710">
        <v>0.93858058453998061</v>
      </c>
      <c r="M21" s="710">
        <v>378.32687500000009</v>
      </c>
      <c r="N21" s="710">
        <v>44.599999999999994</v>
      </c>
      <c r="O21" s="710">
        <v>16936.849999999999</v>
      </c>
      <c r="P21" s="700">
        <v>1.3130674510357252</v>
      </c>
      <c r="Q21" s="711">
        <v>379.75</v>
      </c>
    </row>
    <row r="22" spans="1:17" ht="14.4" customHeight="1" x14ac:dyDescent="0.3">
      <c r="A22" s="694" t="s">
        <v>533</v>
      </c>
      <c r="B22" s="695" t="s">
        <v>1903</v>
      </c>
      <c r="C22" s="695" t="s">
        <v>1845</v>
      </c>
      <c r="D22" s="695" t="s">
        <v>1915</v>
      </c>
      <c r="E22" s="695" t="s">
        <v>1916</v>
      </c>
      <c r="F22" s="710">
        <v>6</v>
      </c>
      <c r="G22" s="710">
        <v>8670</v>
      </c>
      <c r="H22" s="710">
        <v>1</v>
      </c>
      <c r="I22" s="710">
        <v>1445</v>
      </c>
      <c r="J22" s="710"/>
      <c r="K22" s="710"/>
      <c r="L22" s="710"/>
      <c r="M22" s="710"/>
      <c r="N22" s="710"/>
      <c r="O22" s="710"/>
      <c r="P22" s="700"/>
      <c r="Q22" s="711"/>
    </row>
    <row r="23" spans="1:17" ht="14.4" customHeight="1" x14ac:dyDescent="0.3">
      <c r="A23" s="694" t="s">
        <v>533</v>
      </c>
      <c r="B23" s="695" t="s">
        <v>1903</v>
      </c>
      <c r="C23" s="695" t="s">
        <v>1845</v>
      </c>
      <c r="D23" s="695" t="s">
        <v>1917</v>
      </c>
      <c r="E23" s="695" t="s">
        <v>1918</v>
      </c>
      <c r="F23" s="710"/>
      <c r="G23" s="710"/>
      <c r="H23" s="710"/>
      <c r="I23" s="710"/>
      <c r="J23" s="710">
        <v>3</v>
      </c>
      <c r="K23" s="710">
        <v>122.85</v>
      </c>
      <c r="L23" s="710"/>
      <c r="M23" s="710">
        <v>40.949999999999996</v>
      </c>
      <c r="N23" s="710">
        <v>3</v>
      </c>
      <c r="O23" s="710">
        <v>122.85</v>
      </c>
      <c r="P23" s="700"/>
      <c r="Q23" s="711">
        <v>40.949999999999996</v>
      </c>
    </row>
    <row r="24" spans="1:17" ht="14.4" customHeight="1" x14ac:dyDescent="0.3">
      <c r="A24" s="694" t="s">
        <v>533</v>
      </c>
      <c r="B24" s="695" t="s">
        <v>1903</v>
      </c>
      <c r="C24" s="695" t="s">
        <v>1845</v>
      </c>
      <c r="D24" s="695" t="s">
        <v>1919</v>
      </c>
      <c r="E24" s="695" t="s">
        <v>1920</v>
      </c>
      <c r="F24" s="710"/>
      <c r="G24" s="710"/>
      <c r="H24" s="710"/>
      <c r="I24" s="710"/>
      <c r="J24" s="710"/>
      <c r="K24" s="710"/>
      <c r="L24" s="710"/>
      <c r="M24" s="710"/>
      <c r="N24" s="710">
        <v>1</v>
      </c>
      <c r="O24" s="710">
        <v>4445.99</v>
      </c>
      <c r="P24" s="700"/>
      <c r="Q24" s="711">
        <v>4445.99</v>
      </c>
    </row>
    <row r="25" spans="1:17" ht="14.4" customHeight="1" x14ac:dyDescent="0.3">
      <c r="A25" s="694" t="s">
        <v>533</v>
      </c>
      <c r="B25" s="695" t="s">
        <v>1903</v>
      </c>
      <c r="C25" s="695" t="s">
        <v>1845</v>
      </c>
      <c r="D25" s="695" t="s">
        <v>1921</v>
      </c>
      <c r="E25" s="695" t="s">
        <v>1922</v>
      </c>
      <c r="F25" s="710"/>
      <c r="G25" s="710"/>
      <c r="H25" s="710"/>
      <c r="I25" s="710"/>
      <c r="J25" s="710"/>
      <c r="K25" s="710"/>
      <c r="L25" s="710"/>
      <c r="M25" s="710"/>
      <c r="N25" s="710">
        <v>15</v>
      </c>
      <c r="O25" s="710">
        <v>960</v>
      </c>
      <c r="P25" s="700"/>
      <c r="Q25" s="711">
        <v>64</v>
      </c>
    </row>
    <row r="26" spans="1:17" ht="14.4" customHeight="1" x14ac:dyDescent="0.3">
      <c r="A26" s="694" t="s">
        <v>533</v>
      </c>
      <c r="B26" s="695" t="s">
        <v>1903</v>
      </c>
      <c r="C26" s="695" t="s">
        <v>1845</v>
      </c>
      <c r="D26" s="695" t="s">
        <v>1923</v>
      </c>
      <c r="E26" s="695" t="s">
        <v>1924</v>
      </c>
      <c r="F26" s="710"/>
      <c r="G26" s="710"/>
      <c r="H26" s="710"/>
      <c r="I26" s="710"/>
      <c r="J26" s="710">
        <v>36</v>
      </c>
      <c r="K26" s="710">
        <v>243068.04</v>
      </c>
      <c r="L26" s="710"/>
      <c r="M26" s="710">
        <v>6751.89</v>
      </c>
      <c r="N26" s="710"/>
      <c r="O26" s="710"/>
      <c r="P26" s="700"/>
      <c r="Q26" s="711"/>
    </row>
    <row r="27" spans="1:17" ht="14.4" customHeight="1" x14ac:dyDescent="0.3">
      <c r="A27" s="694" t="s">
        <v>533</v>
      </c>
      <c r="B27" s="695" t="s">
        <v>1903</v>
      </c>
      <c r="C27" s="695" t="s">
        <v>1845</v>
      </c>
      <c r="D27" s="695" t="s">
        <v>1925</v>
      </c>
      <c r="E27" s="695" t="s">
        <v>1926</v>
      </c>
      <c r="F27" s="710"/>
      <c r="G27" s="710"/>
      <c r="H27" s="710"/>
      <c r="I27" s="710"/>
      <c r="J27" s="710"/>
      <c r="K27" s="710"/>
      <c r="L27" s="710"/>
      <c r="M27" s="710"/>
      <c r="N27" s="710">
        <v>2.4</v>
      </c>
      <c r="O27" s="710">
        <v>8707.2800000000007</v>
      </c>
      <c r="P27" s="700"/>
      <c r="Q27" s="711">
        <v>3628.0333333333338</v>
      </c>
    </row>
    <row r="28" spans="1:17" ht="14.4" customHeight="1" x14ac:dyDescent="0.3">
      <c r="A28" s="694" t="s">
        <v>533</v>
      </c>
      <c r="B28" s="695" t="s">
        <v>1903</v>
      </c>
      <c r="C28" s="695" t="s">
        <v>1927</v>
      </c>
      <c r="D28" s="695" t="s">
        <v>1928</v>
      </c>
      <c r="E28" s="695" t="s">
        <v>1744</v>
      </c>
      <c r="F28" s="710">
        <v>3</v>
      </c>
      <c r="G28" s="710">
        <v>5346</v>
      </c>
      <c r="H28" s="710">
        <v>1</v>
      </c>
      <c r="I28" s="710">
        <v>1782</v>
      </c>
      <c r="J28" s="710">
        <v>8</v>
      </c>
      <c r="K28" s="710">
        <v>12880</v>
      </c>
      <c r="L28" s="710">
        <v>2.4092779648335205</v>
      </c>
      <c r="M28" s="710">
        <v>1610</v>
      </c>
      <c r="N28" s="710">
        <v>2</v>
      </c>
      <c r="O28" s="710">
        <v>3626</v>
      </c>
      <c r="P28" s="700">
        <v>0.67826412270856717</v>
      </c>
      <c r="Q28" s="711">
        <v>1813</v>
      </c>
    </row>
    <row r="29" spans="1:17" ht="14.4" customHeight="1" x14ac:dyDescent="0.3">
      <c r="A29" s="694" t="s">
        <v>533</v>
      </c>
      <c r="B29" s="695" t="s">
        <v>1903</v>
      </c>
      <c r="C29" s="695" t="s">
        <v>1927</v>
      </c>
      <c r="D29" s="695" t="s">
        <v>1929</v>
      </c>
      <c r="E29" s="695" t="s">
        <v>1744</v>
      </c>
      <c r="F29" s="710">
        <v>1</v>
      </c>
      <c r="G29" s="710">
        <v>9039.01</v>
      </c>
      <c r="H29" s="710">
        <v>1</v>
      </c>
      <c r="I29" s="710">
        <v>9039.01</v>
      </c>
      <c r="J29" s="710">
        <v>1</v>
      </c>
      <c r="K29" s="710">
        <v>9254</v>
      </c>
      <c r="L29" s="710">
        <v>1.0237846843846836</v>
      </c>
      <c r="M29" s="710">
        <v>9254</v>
      </c>
      <c r="N29" s="710"/>
      <c r="O29" s="710"/>
      <c r="P29" s="700"/>
      <c r="Q29" s="711"/>
    </row>
    <row r="30" spans="1:17" ht="14.4" customHeight="1" x14ac:dyDescent="0.3">
      <c r="A30" s="694" t="s">
        <v>533</v>
      </c>
      <c r="B30" s="695" t="s">
        <v>1903</v>
      </c>
      <c r="C30" s="695" t="s">
        <v>1927</v>
      </c>
      <c r="D30" s="695" t="s">
        <v>1930</v>
      </c>
      <c r="E30" s="695" t="s">
        <v>1744</v>
      </c>
      <c r="F30" s="710">
        <v>3</v>
      </c>
      <c r="G30" s="710">
        <v>2568</v>
      </c>
      <c r="H30" s="710">
        <v>1</v>
      </c>
      <c r="I30" s="710">
        <v>856</v>
      </c>
      <c r="J30" s="710">
        <v>4</v>
      </c>
      <c r="K30" s="710">
        <v>2544</v>
      </c>
      <c r="L30" s="710">
        <v>0.99065420560747663</v>
      </c>
      <c r="M30" s="710">
        <v>636</v>
      </c>
      <c r="N30" s="710">
        <v>2</v>
      </c>
      <c r="O30" s="710">
        <v>1851.14</v>
      </c>
      <c r="P30" s="700">
        <v>0.72084890965732096</v>
      </c>
      <c r="Q30" s="711">
        <v>925.57</v>
      </c>
    </row>
    <row r="31" spans="1:17" ht="14.4" customHeight="1" x14ac:dyDescent="0.3">
      <c r="A31" s="694" t="s">
        <v>533</v>
      </c>
      <c r="B31" s="695" t="s">
        <v>1903</v>
      </c>
      <c r="C31" s="695" t="s">
        <v>1931</v>
      </c>
      <c r="D31" s="695" t="s">
        <v>1932</v>
      </c>
      <c r="E31" s="695" t="s">
        <v>1933</v>
      </c>
      <c r="F31" s="710">
        <v>1</v>
      </c>
      <c r="G31" s="710">
        <v>1532.39</v>
      </c>
      <c r="H31" s="710">
        <v>1</v>
      </c>
      <c r="I31" s="710">
        <v>1532.39</v>
      </c>
      <c r="J31" s="710"/>
      <c r="K31" s="710"/>
      <c r="L31" s="710"/>
      <c r="M31" s="710"/>
      <c r="N31" s="710"/>
      <c r="O31" s="710"/>
      <c r="P31" s="700"/>
      <c r="Q31" s="711"/>
    </row>
    <row r="32" spans="1:17" ht="14.4" customHeight="1" x14ac:dyDescent="0.3">
      <c r="A32" s="694" t="s">
        <v>533</v>
      </c>
      <c r="B32" s="695" t="s">
        <v>1903</v>
      </c>
      <c r="C32" s="695" t="s">
        <v>1931</v>
      </c>
      <c r="D32" s="695" t="s">
        <v>1934</v>
      </c>
      <c r="E32" s="695" t="s">
        <v>1933</v>
      </c>
      <c r="F32" s="710">
        <v>1</v>
      </c>
      <c r="G32" s="710">
        <v>1554.96</v>
      </c>
      <c r="H32" s="710">
        <v>1</v>
      </c>
      <c r="I32" s="710">
        <v>1554.96</v>
      </c>
      <c r="J32" s="710"/>
      <c r="K32" s="710"/>
      <c r="L32" s="710"/>
      <c r="M32" s="710"/>
      <c r="N32" s="710"/>
      <c r="O32" s="710"/>
      <c r="P32" s="700"/>
      <c r="Q32" s="711"/>
    </row>
    <row r="33" spans="1:17" ht="14.4" customHeight="1" x14ac:dyDescent="0.3">
      <c r="A33" s="694" t="s">
        <v>533</v>
      </c>
      <c r="B33" s="695" t="s">
        <v>1903</v>
      </c>
      <c r="C33" s="695" t="s">
        <v>1931</v>
      </c>
      <c r="D33" s="695" t="s">
        <v>1935</v>
      </c>
      <c r="E33" s="695" t="s">
        <v>1936</v>
      </c>
      <c r="F33" s="710">
        <v>7</v>
      </c>
      <c r="G33" s="710">
        <v>3396.61</v>
      </c>
      <c r="H33" s="710">
        <v>1</v>
      </c>
      <c r="I33" s="710">
        <v>485.23</v>
      </c>
      <c r="J33" s="710"/>
      <c r="K33" s="710"/>
      <c r="L33" s="710"/>
      <c r="M33" s="710"/>
      <c r="N33" s="710"/>
      <c r="O33" s="710"/>
      <c r="P33" s="700"/>
      <c r="Q33" s="711"/>
    </row>
    <row r="34" spans="1:17" ht="14.4" customHeight="1" x14ac:dyDescent="0.3">
      <c r="A34" s="694" t="s">
        <v>533</v>
      </c>
      <c r="B34" s="695" t="s">
        <v>1903</v>
      </c>
      <c r="C34" s="695" t="s">
        <v>1931</v>
      </c>
      <c r="D34" s="695" t="s">
        <v>1937</v>
      </c>
      <c r="E34" s="695" t="s">
        <v>1938</v>
      </c>
      <c r="F34" s="710"/>
      <c r="G34" s="710"/>
      <c r="H34" s="710"/>
      <c r="I34" s="710"/>
      <c r="J34" s="710">
        <v>5</v>
      </c>
      <c r="K34" s="710">
        <v>23090</v>
      </c>
      <c r="L34" s="710"/>
      <c r="M34" s="710">
        <v>4618</v>
      </c>
      <c r="N34" s="710">
        <v>3</v>
      </c>
      <c r="O34" s="710">
        <v>13854</v>
      </c>
      <c r="P34" s="700"/>
      <c r="Q34" s="711">
        <v>4618</v>
      </c>
    </row>
    <row r="35" spans="1:17" ht="14.4" customHeight="1" x14ac:dyDescent="0.3">
      <c r="A35" s="694" t="s">
        <v>533</v>
      </c>
      <c r="B35" s="695" t="s">
        <v>1903</v>
      </c>
      <c r="C35" s="695" t="s">
        <v>1931</v>
      </c>
      <c r="D35" s="695" t="s">
        <v>1939</v>
      </c>
      <c r="E35" s="695" t="s">
        <v>1940</v>
      </c>
      <c r="F35" s="710">
        <v>1</v>
      </c>
      <c r="G35" s="710">
        <v>135.69</v>
      </c>
      <c r="H35" s="710">
        <v>1</v>
      </c>
      <c r="I35" s="710">
        <v>135.69</v>
      </c>
      <c r="J35" s="710">
        <v>3</v>
      </c>
      <c r="K35" s="710">
        <v>407.07</v>
      </c>
      <c r="L35" s="710">
        <v>3</v>
      </c>
      <c r="M35" s="710">
        <v>135.69</v>
      </c>
      <c r="N35" s="710">
        <v>2</v>
      </c>
      <c r="O35" s="710">
        <v>271.38</v>
      </c>
      <c r="P35" s="700">
        <v>2</v>
      </c>
      <c r="Q35" s="711">
        <v>135.69</v>
      </c>
    </row>
    <row r="36" spans="1:17" ht="14.4" customHeight="1" x14ac:dyDescent="0.3">
      <c r="A36" s="694" t="s">
        <v>533</v>
      </c>
      <c r="B36" s="695" t="s">
        <v>1903</v>
      </c>
      <c r="C36" s="695" t="s">
        <v>1931</v>
      </c>
      <c r="D36" s="695" t="s">
        <v>1941</v>
      </c>
      <c r="E36" s="695" t="s">
        <v>1940</v>
      </c>
      <c r="F36" s="710">
        <v>6</v>
      </c>
      <c r="G36" s="710">
        <v>1021.8</v>
      </c>
      <c r="H36" s="710">
        <v>1</v>
      </c>
      <c r="I36" s="710">
        <v>170.29999999999998</v>
      </c>
      <c r="J36" s="710">
        <v>8</v>
      </c>
      <c r="K36" s="710">
        <v>1362.4</v>
      </c>
      <c r="L36" s="710">
        <v>1.3333333333333335</v>
      </c>
      <c r="M36" s="710">
        <v>170.3</v>
      </c>
      <c r="N36" s="710">
        <v>4</v>
      </c>
      <c r="O36" s="710">
        <v>681.2</v>
      </c>
      <c r="P36" s="700">
        <v>0.66666666666666674</v>
      </c>
      <c r="Q36" s="711">
        <v>170.3</v>
      </c>
    </row>
    <row r="37" spans="1:17" ht="14.4" customHeight="1" x14ac:dyDescent="0.3">
      <c r="A37" s="694" t="s">
        <v>533</v>
      </c>
      <c r="B37" s="695" t="s">
        <v>1903</v>
      </c>
      <c r="C37" s="695" t="s">
        <v>1931</v>
      </c>
      <c r="D37" s="695" t="s">
        <v>1942</v>
      </c>
      <c r="E37" s="695" t="s">
        <v>1943</v>
      </c>
      <c r="F37" s="710">
        <v>1</v>
      </c>
      <c r="G37" s="710">
        <v>58.6</v>
      </c>
      <c r="H37" s="710">
        <v>1</v>
      </c>
      <c r="I37" s="710">
        <v>58.6</v>
      </c>
      <c r="J37" s="710"/>
      <c r="K37" s="710"/>
      <c r="L37" s="710"/>
      <c r="M37" s="710"/>
      <c r="N37" s="710"/>
      <c r="O37" s="710"/>
      <c r="P37" s="700"/>
      <c r="Q37" s="711"/>
    </row>
    <row r="38" spans="1:17" ht="14.4" customHeight="1" x14ac:dyDescent="0.3">
      <c r="A38" s="694" t="s">
        <v>533</v>
      </c>
      <c r="B38" s="695" t="s">
        <v>1903</v>
      </c>
      <c r="C38" s="695" t="s">
        <v>1931</v>
      </c>
      <c r="D38" s="695" t="s">
        <v>1944</v>
      </c>
      <c r="E38" s="695" t="s">
        <v>1945</v>
      </c>
      <c r="F38" s="710">
        <v>5</v>
      </c>
      <c r="G38" s="710">
        <v>755</v>
      </c>
      <c r="H38" s="710">
        <v>1</v>
      </c>
      <c r="I38" s="710">
        <v>151</v>
      </c>
      <c r="J38" s="710">
        <v>2</v>
      </c>
      <c r="K38" s="710">
        <v>312.98</v>
      </c>
      <c r="L38" s="710">
        <v>0.41454304635761591</v>
      </c>
      <c r="M38" s="710">
        <v>156.49</v>
      </c>
      <c r="N38" s="710"/>
      <c r="O38" s="710"/>
      <c r="P38" s="700"/>
      <c r="Q38" s="711"/>
    </row>
    <row r="39" spans="1:17" ht="14.4" customHeight="1" x14ac:dyDescent="0.3">
      <c r="A39" s="694" t="s">
        <v>533</v>
      </c>
      <c r="B39" s="695" t="s">
        <v>1903</v>
      </c>
      <c r="C39" s="695" t="s">
        <v>1931</v>
      </c>
      <c r="D39" s="695" t="s">
        <v>1946</v>
      </c>
      <c r="E39" s="695" t="s">
        <v>1945</v>
      </c>
      <c r="F39" s="710">
        <v>1</v>
      </c>
      <c r="G39" s="710">
        <v>335</v>
      </c>
      <c r="H39" s="710">
        <v>1</v>
      </c>
      <c r="I39" s="710">
        <v>335</v>
      </c>
      <c r="J39" s="710"/>
      <c r="K39" s="710"/>
      <c r="L39" s="710"/>
      <c r="M39" s="710"/>
      <c r="N39" s="710"/>
      <c r="O39" s="710"/>
      <c r="P39" s="700"/>
      <c r="Q39" s="711"/>
    </row>
    <row r="40" spans="1:17" ht="14.4" customHeight="1" x14ac:dyDescent="0.3">
      <c r="A40" s="694" t="s">
        <v>533</v>
      </c>
      <c r="B40" s="695" t="s">
        <v>1903</v>
      </c>
      <c r="C40" s="695" t="s">
        <v>1931</v>
      </c>
      <c r="D40" s="695" t="s">
        <v>1947</v>
      </c>
      <c r="E40" s="695" t="s">
        <v>1948</v>
      </c>
      <c r="F40" s="710">
        <v>105</v>
      </c>
      <c r="G40" s="710">
        <v>15855</v>
      </c>
      <c r="H40" s="710">
        <v>1</v>
      </c>
      <c r="I40" s="710">
        <v>151</v>
      </c>
      <c r="J40" s="710">
        <v>49</v>
      </c>
      <c r="K40" s="710">
        <v>7668.01</v>
      </c>
      <c r="L40" s="710">
        <v>0.4836335540838852</v>
      </c>
      <c r="M40" s="710">
        <v>156.49</v>
      </c>
      <c r="N40" s="710">
        <v>41</v>
      </c>
      <c r="O40" s="710">
        <v>6416.09</v>
      </c>
      <c r="P40" s="700">
        <v>0.40467297382529172</v>
      </c>
      <c r="Q40" s="711">
        <v>156.49</v>
      </c>
    </row>
    <row r="41" spans="1:17" ht="14.4" customHeight="1" x14ac:dyDescent="0.3">
      <c r="A41" s="694" t="s">
        <v>533</v>
      </c>
      <c r="B41" s="695" t="s">
        <v>1903</v>
      </c>
      <c r="C41" s="695" t="s">
        <v>1931</v>
      </c>
      <c r="D41" s="695" t="s">
        <v>1949</v>
      </c>
      <c r="E41" s="695" t="s">
        <v>1948</v>
      </c>
      <c r="F41" s="710">
        <v>70</v>
      </c>
      <c r="G41" s="710">
        <v>11620</v>
      </c>
      <c r="H41" s="710">
        <v>1</v>
      </c>
      <c r="I41" s="710">
        <v>166</v>
      </c>
      <c r="J41" s="710">
        <v>19</v>
      </c>
      <c r="K41" s="710">
        <v>3268.7599999999998</v>
      </c>
      <c r="L41" s="710">
        <v>0.28130464716006881</v>
      </c>
      <c r="M41" s="710">
        <v>172.04</v>
      </c>
      <c r="N41" s="710">
        <v>67</v>
      </c>
      <c r="O41" s="710">
        <v>11526.68</v>
      </c>
      <c r="P41" s="700">
        <v>0.99196901893287437</v>
      </c>
      <c r="Q41" s="711">
        <v>172.04</v>
      </c>
    </row>
    <row r="42" spans="1:17" ht="14.4" customHeight="1" x14ac:dyDescent="0.3">
      <c r="A42" s="694" t="s">
        <v>533</v>
      </c>
      <c r="B42" s="695" t="s">
        <v>1903</v>
      </c>
      <c r="C42" s="695" t="s">
        <v>1931</v>
      </c>
      <c r="D42" s="695" t="s">
        <v>1950</v>
      </c>
      <c r="E42" s="695" t="s">
        <v>1948</v>
      </c>
      <c r="F42" s="710"/>
      <c r="G42" s="710"/>
      <c r="H42" s="710"/>
      <c r="I42" s="710"/>
      <c r="J42" s="710"/>
      <c r="K42" s="710"/>
      <c r="L42" s="710"/>
      <c r="M42" s="710"/>
      <c r="N42" s="710">
        <v>14</v>
      </c>
      <c r="O42" s="710">
        <v>2756.74</v>
      </c>
      <c r="P42" s="700"/>
      <c r="Q42" s="711">
        <v>196.91</v>
      </c>
    </row>
    <row r="43" spans="1:17" ht="14.4" customHeight="1" x14ac:dyDescent="0.3">
      <c r="A43" s="694" t="s">
        <v>533</v>
      </c>
      <c r="B43" s="695" t="s">
        <v>1903</v>
      </c>
      <c r="C43" s="695" t="s">
        <v>1931</v>
      </c>
      <c r="D43" s="695" t="s">
        <v>1951</v>
      </c>
      <c r="E43" s="695" t="s">
        <v>1948</v>
      </c>
      <c r="F43" s="710">
        <v>2</v>
      </c>
      <c r="G43" s="710">
        <v>604</v>
      </c>
      <c r="H43" s="710">
        <v>1</v>
      </c>
      <c r="I43" s="710">
        <v>302</v>
      </c>
      <c r="J43" s="710"/>
      <c r="K43" s="710"/>
      <c r="L43" s="710"/>
      <c r="M43" s="710"/>
      <c r="N43" s="710"/>
      <c r="O43" s="710"/>
      <c r="P43" s="700"/>
      <c r="Q43" s="711"/>
    </row>
    <row r="44" spans="1:17" ht="14.4" customHeight="1" x14ac:dyDescent="0.3">
      <c r="A44" s="694" t="s">
        <v>533</v>
      </c>
      <c r="B44" s="695" t="s">
        <v>1903</v>
      </c>
      <c r="C44" s="695" t="s">
        <v>1931</v>
      </c>
      <c r="D44" s="695" t="s">
        <v>1952</v>
      </c>
      <c r="E44" s="695" t="s">
        <v>1948</v>
      </c>
      <c r="F44" s="710">
        <v>4</v>
      </c>
      <c r="G44" s="710">
        <v>1208</v>
      </c>
      <c r="H44" s="710">
        <v>1</v>
      </c>
      <c r="I44" s="710">
        <v>302</v>
      </c>
      <c r="J44" s="710">
        <v>5</v>
      </c>
      <c r="K44" s="710">
        <v>1564.9</v>
      </c>
      <c r="L44" s="710">
        <v>1.2954470198675498</v>
      </c>
      <c r="M44" s="710">
        <v>312.98</v>
      </c>
      <c r="N44" s="710"/>
      <c r="O44" s="710"/>
      <c r="P44" s="700"/>
      <c r="Q44" s="711"/>
    </row>
    <row r="45" spans="1:17" ht="14.4" customHeight="1" x14ac:dyDescent="0.3">
      <c r="A45" s="694" t="s">
        <v>533</v>
      </c>
      <c r="B45" s="695" t="s">
        <v>1903</v>
      </c>
      <c r="C45" s="695" t="s">
        <v>1931</v>
      </c>
      <c r="D45" s="695" t="s">
        <v>1953</v>
      </c>
      <c r="E45" s="695" t="s">
        <v>1948</v>
      </c>
      <c r="F45" s="710">
        <v>20</v>
      </c>
      <c r="G45" s="710">
        <v>7240</v>
      </c>
      <c r="H45" s="710">
        <v>1</v>
      </c>
      <c r="I45" s="710">
        <v>362</v>
      </c>
      <c r="J45" s="710">
        <v>6</v>
      </c>
      <c r="K45" s="710">
        <v>2250.96</v>
      </c>
      <c r="L45" s="710">
        <v>0.3109060773480663</v>
      </c>
      <c r="M45" s="710">
        <v>375.16</v>
      </c>
      <c r="N45" s="710">
        <v>16</v>
      </c>
      <c r="O45" s="710">
        <v>6002.5599999999995</v>
      </c>
      <c r="P45" s="700">
        <v>0.82908287292817673</v>
      </c>
      <c r="Q45" s="711">
        <v>375.15999999999997</v>
      </c>
    </row>
    <row r="46" spans="1:17" ht="14.4" customHeight="1" x14ac:dyDescent="0.3">
      <c r="A46" s="694" t="s">
        <v>533</v>
      </c>
      <c r="B46" s="695" t="s">
        <v>1903</v>
      </c>
      <c r="C46" s="695" t="s">
        <v>1931</v>
      </c>
      <c r="D46" s="695" t="s">
        <v>1954</v>
      </c>
      <c r="E46" s="695" t="s">
        <v>1948</v>
      </c>
      <c r="F46" s="710">
        <v>6</v>
      </c>
      <c r="G46" s="710">
        <v>2424</v>
      </c>
      <c r="H46" s="710">
        <v>1</v>
      </c>
      <c r="I46" s="710">
        <v>404</v>
      </c>
      <c r="J46" s="710">
        <v>3</v>
      </c>
      <c r="K46" s="710">
        <v>1256.07</v>
      </c>
      <c r="L46" s="710">
        <v>0.51818069306930692</v>
      </c>
      <c r="M46" s="710">
        <v>418.69</v>
      </c>
      <c r="N46" s="710">
        <v>3</v>
      </c>
      <c r="O46" s="710">
        <v>1256.07</v>
      </c>
      <c r="P46" s="700">
        <v>0.51818069306930692</v>
      </c>
      <c r="Q46" s="711">
        <v>418.69</v>
      </c>
    </row>
    <row r="47" spans="1:17" ht="14.4" customHeight="1" x14ac:dyDescent="0.3">
      <c r="A47" s="694" t="s">
        <v>533</v>
      </c>
      <c r="B47" s="695" t="s">
        <v>1903</v>
      </c>
      <c r="C47" s="695" t="s">
        <v>1931</v>
      </c>
      <c r="D47" s="695" t="s">
        <v>1955</v>
      </c>
      <c r="E47" s="695" t="s">
        <v>1948</v>
      </c>
      <c r="F47" s="710">
        <v>5</v>
      </c>
      <c r="G47" s="710">
        <v>2590</v>
      </c>
      <c r="H47" s="710">
        <v>1</v>
      </c>
      <c r="I47" s="710">
        <v>518</v>
      </c>
      <c r="J47" s="710">
        <v>1</v>
      </c>
      <c r="K47" s="710">
        <v>536.84</v>
      </c>
      <c r="L47" s="710">
        <v>0.20727413127413127</v>
      </c>
      <c r="M47" s="710">
        <v>536.84</v>
      </c>
      <c r="N47" s="710"/>
      <c r="O47" s="710"/>
      <c r="P47" s="700"/>
      <c r="Q47" s="711"/>
    </row>
    <row r="48" spans="1:17" ht="14.4" customHeight="1" x14ac:dyDescent="0.3">
      <c r="A48" s="694" t="s">
        <v>533</v>
      </c>
      <c r="B48" s="695" t="s">
        <v>1903</v>
      </c>
      <c r="C48" s="695" t="s">
        <v>1931</v>
      </c>
      <c r="D48" s="695" t="s">
        <v>1956</v>
      </c>
      <c r="E48" s="695" t="s">
        <v>1948</v>
      </c>
      <c r="F48" s="710">
        <v>3</v>
      </c>
      <c r="G48" s="710">
        <v>1503</v>
      </c>
      <c r="H48" s="710">
        <v>1</v>
      </c>
      <c r="I48" s="710">
        <v>501</v>
      </c>
      <c r="J48" s="710">
        <v>1</v>
      </c>
      <c r="K48" s="710">
        <v>519.22</v>
      </c>
      <c r="L48" s="710">
        <v>0.34545575515635396</v>
      </c>
      <c r="M48" s="710">
        <v>519.22</v>
      </c>
      <c r="N48" s="710"/>
      <c r="O48" s="710"/>
      <c r="P48" s="700"/>
      <c r="Q48" s="711"/>
    </row>
    <row r="49" spans="1:17" ht="14.4" customHeight="1" x14ac:dyDescent="0.3">
      <c r="A49" s="694" t="s">
        <v>533</v>
      </c>
      <c r="B49" s="695" t="s">
        <v>1903</v>
      </c>
      <c r="C49" s="695" t="s">
        <v>1931</v>
      </c>
      <c r="D49" s="695" t="s">
        <v>1957</v>
      </c>
      <c r="E49" s="695" t="s">
        <v>1958</v>
      </c>
      <c r="F49" s="710">
        <v>4</v>
      </c>
      <c r="G49" s="710">
        <v>664</v>
      </c>
      <c r="H49" s="710">
        <v>1</v>
      </c>
      <c r="I49" s="710">
        <v>166</v>
      </c>
      <c r="J49" s="710"/>
      <c r="K49" s="710"/>
      <c r="L49" s="710"/>
      <c r="M49" s="710"/>
      <c r="N49" s="710">
        <v>12</v>
      </c>
      <c r="O49" s="710">
        <v>2064.48</v>
      </c>
      <c r="P49" s="700">
        <v>3.109156626506024</v>
      </c>
      <c r="Q49" s="711">
        <v>172.04</v>
      </c>
    </row>
    <row r="50" spans="1:17" ht="14.4" customHeight="1" x14ac:dyDescent="0.3">
      <c r="A50" s="694" t="s">
        <v>533</v>
      </c>
      <c r="B50" s="695" t="s">
        <v>1903</v>
      </c>
      <c r="C50" s="695" t="s">
        <v>1931</v>
      </c>
      <c r="D50" s="695" t="s">
        <v>1959</v>
      </c>
      <c r="E50" s="695" t="s">
        <v>1958</v>
      </c>
      <c r="F50" s="710">
        <v>2</v>
      </c>
      <c r="G50" s="710">
        <v>380</v>
      </c>
      <c r="H50" s="710">
        <v>1</v>
      </c>
      <c r="I50" s="710">
        <v>190</v>
      </c>
      <c r="J50" s="710"/>
      <c r="K50" s="710"/>
      <c r="L50" s="710"/>
      <c r="M50" s="710"/>
      <c r="N50" s="710">
        <v>3</v>
      </c>
      <c r="O50" s="710">
        <v>590.73</v>
      </c>
      <c r="P50" s="700">
        <v>1.5545526315789475</v>
      </c>
      <c r="Q50" s="711">
        <v>196.91</v>
      </c>
    </row>
    <row r="51" spans="1:17" ht="14.4" customHeight="1" x14ac:dyDescent="0.3">
      <c r="A51" s="694" t="s">
        <v>533</v>
      </c>
      <c r="B51" s="695" t="s">
        <v>1903</v>
      </c>
      <c r="C51" s="695" t="s">
        <v>1931</v>
      </c>
      <c r="D51" s="695" t="s">
        <v>1960</v>
      </c>
      <c r="E51" s="695" t="s">
        <v>1958</v>
      </c>
      <c r="F51" s="710">
        <v>1</v>
      </c>
      <c r="G51" s="710">
        <v>2287</v>
      </c>
      <c r="H51" s="710">
        <v>1</v>
      </c>
      <c r="I51" s="710">
        <v>2287</v>
      </c>
      <c r="J51" s="710"/>
      <c r="K51" s="710"/>
      <c r="L51" s="710"/>
      <c r="M51" s="710"/>
      <c r="N51" s="710">
        <v>1</v>
      </c>
      <c r="O51" s="710">
        <v>2370.16</v>
      </c>
      <c r="P51" s="700">
        <v>1.0363620463489287</v>
      </c>
      <c r="Q51" s="711">
        <v>2370.16</v>
      </c>
    </row>
    <row r="52" spans="1:17" ht="14.4" customHeight="1" x14ac:dyDescent="0.3">
      <c r="A52" s="694" t="s">
        <v>533</v>
      </c>
      <c r="B52" s="695" t="s">
        <v>1903</v>
      </c>
      <c r="C52" s="695" t="s">
        <v>1931</v>
      </c>
      <c r="D52" s="695" t="s">
        <v>1961</v>
      </c>
      <c r="E52" s="695" t="s">
        <v>1958</v>
      </c>
      <c r="F52" s="710"/>
      <c r="G52" s="710"/>
      <c r="H52" s="710"/>
      <c r="I52" s="710"/>
      <c r="J52" s="710"/>
      <c r="K52" s="710"/>
      <c r="L52" s="710"/>
      <c r="M52" s="710"/>
      <c r="N52" s="710">
        <v>1</v>
      </c>
      <c r="O52" s="710">
        <v>4349.62</v>
      </c>
      <c r="P52" s="700"/>
      <c r="Q52" s="711">
        <v>4349.62</v>
      </c>
    </row>
    <row r="53" spans="1:17" ht="14.4" customHeight="1" x14ac:dyDescent="0.3">
      <c r="A53" s="694" t="s">
        <v>533</v>
      </c>
      <c r="B53" s="695" t="s">
        <v>1903</v>
      </c>
      <c r="C53" s="695" t="s">
        <v>1931</v>
      </c>
      <c r="D53" s="695" t="s">
        <v>1962</v>
      </c>
      <c r="E53" s="695" t="s">
        <v>1945</v>
      </c>
      <c r="F53" s="710"/>
      <c r="G53" s="710"/>
      <c r="H53" s="710"/>
      <c r="I53" s="710"/>
      <c r="J53" s="710">
        <v>2</v>
      </c>
      <c r="K53" s="710">
        <v>362.72</v>
      </c>
      <c r="L53" s="710"/>
      <c r="M53" s="710">
        <v>181.36</v>
      </c>
      <c r="N53" s="710"/>
      <c r="O53" s="710"/>
      <c r="P53" s="700"/>
      <c r="Q53" s="711"/>
    </row>
    <row r="54" spans="1:17" ht="14.4" customHeight="1" x14ac:dyDescent="0.3">
      <c r="A54" s="694" t="s">
        <v>533</v>
      </c>
      <c r="B54" s="695" t="s">
        <v>1903</v>
      </c>
      <c r="C54" s="695" t="s">
        <v>1931</v>
      </c>
      <c r="D54" s="695" t="s">
        <v>1963</v>
      </c>
      <c r="E54" s="695" t="s">
        <v>1945</v>
      </c>
      <c r="F54" s="710"/>
      <c r="G54" s="710"/>
      <c r="H54" s="710"/>
      <c r="I54" s="710"/>
      <c r="J54" s="710">
        <v>1</v>
      </c>
      <c r="K54" s="710">
        <v>299.51</v>
      </c>
      <c r="L54" s="710"/>
      <c r="M54" s="710">
        <v>299.51</v>
      </c>
      <c r="N54" s="710"/>
      <c r="O54" s="710"/>
      <c r="P54" s="700"/>
      <c r="Q54" s="711"/>
    </row>
    <row r="55" spans="1:17" ht="14.4" customHeight="1" x14ac:dyDescent="0.3">
      <c r="A55" s="694" t="s">
        <v>533</v>
      </c>
      <c r="B55" s="695" t="s">
        <v>1903</v>
      </c>
      <c r="C55" s="695" t="s">
        <v>1931</v>
      </c>
      <c r="D55" s="695" t="s">
        <v>1964</v>
      </c>
      <c r="E55" s="695" t="s">
        <v>1965</v>
      </c>
      <c r="F55" s="710"/>
      <c r="G55" s="710"/>
      <c r="H55" s="710"/>
      <c r="I55" s="710"/>
      <c r="J55" s="710"/>
      <c r="K55" s="710"/>
      <c r="L55" s="710"/>
      <c r="M55" s="710"/>
      <c r="N55" s="710">
        <v>2</v>
      </c>
      <c r="O55" s="710">
        <v>31114</v>
      </c>
      <c r="P55" s="700"/>
      <c r="Q55" s="711">
        <v>15557</v>
      </c>
    </row>
    <row r="56" spans="1:17" ht="14.4" customHeight="1" x14ac:dyDescent="0.3">
      <c r="A56" s="694" t="s">
        <v>533</v>
      </c>
      <c r="B56" s="695" t="s">
        <v>1903</v>
      </c>
      <c r="C56" s="695" t="s">
        <v>1753</v>
      </c>
      <c r="D56" s="695" t="s">
        <v>1966</v>
      </c>
      <c r="E56" s="695" t="s">
        <v>1744</v>
      </c>
      <c r="F56" s="710">
        <v>1</v>
      </c>
      <c r="G56" s="710">
        <v>703</v>
      </c>
      <c r="H56" s="710">
        <v>1</v>
      </c>
      <c r="I56" s="710">
        <v>703</v>
      </c>
      <c r="J56" s="710"/>
      <c r="K56" s="710"/>
      <c r="L56" s="710"/>
      <c r="M56" s="710"/>
      <c r="N56" s="710"/>
      <c r="O56" s="710"/>
      <c r="P56" s="700"/>
      <c r="Q56" s="711"/>
    </row>
    <row r="57" spans="1:17" ht="14.4" customHeight="1" x14ac:dyDescent="0.3">
      <c r="A57" s="694" t="s">
        <v>533</v>
      </c>
      <c r="B57" s="695" t="s">
        <v>1903</v>
      </c>
      <c r="C57" s="695" t="s">
        <v>1749</v>
      </c>
      <c r="D57" s="695" t="s">
        <v>1967</v>
      </c>
      <c r="E57" s="695" t="s">
        <v>1968</v>
      </c>
      <c r="F57" s="710">
        <v>1</v>
      </c>
      <c r="G57" s="710">
        <v>70</v>
      </c>
      <c r="H57" s="710">
        <v>1</v>
      </c>
      <c r="I57" s="710">
        <v>70</v>
      </c>
      <c r="J57" s="710">
        <v>1</v>
      </c>
      <c r="K57" s="710">
        <v>71</v>
      </c>
      <c r="L57" s="710">
        <v>1.0142857142857142</v>
      </c>
      <c r="M57" s="710">
        <v>71</v>
      </c>
      <c r="N57" s="710">
        <v>1</v>
      </c>
      <c r="O57" s="710">
        <v>71</v>
      </c>
      <c r="P57" s="700">
        <v>1.0142857142857142</v>
      </c>
      <c r="Q57" s="711">
        <v>71</v>
      </c>
    </row>
    <row r="58" spans="1:17" ht="14.4" customHeight="1" x14ac:dyDescent="0.3">
      <c r="A58" s="694" t="s">
        <v>533</v>
      </c>
      <c r="B58" s="695" t="s">
        <v>1903</v>
      </c>
      <c r="C58" s="695" t="s">
        <v>1749</v>
      </c>
      <c r="D58" s="695" t="s">
        <v>1969</v>
      </c>
      <c r="E58" s="695" t="s">
        <v>1970</v>
      </c>
      <c r="F58" s="710">
        <v>2</v>
      </c>
      <c r="G58" s="710">
        <v>470</v>
      </c>
      <c r="H58" s="710">
        <v>1</v>
      </c>
      <c r="I58" s="710">
        <v>235</v>
      </c>
      <c r="J58" s="710"/>
      <c r="K58" s="710"/>
      <c r="L58" s="710"/>
      <c r="M58" s="710"/>
      <c r="N58" s="710"/>
      <c r="O58" s="710"/>
      <c r="P58" s="700"/>
      <c r="Q58" s="711"/>
    </row>
    <row r="59" spans="1:17" ht="14.4" customHeight="1" x14ac:dyDescent="0.3">
      <c r="A59" s="694" t="s">
        <v>533</v>
      </c>
      <c r="B59" s="695" t="s">
        <v>1903</v>
      </c>
      <c r="C59" s="695" t="s">
        <v>1749</v>
      </c>
      <c r="D59" s="695" t="s">
        <v>1888</v>
      </c>
      <c r="E59" s="695" t="s">
        <v>1806</v>
      </c>
      <c r="F59" s="710">
        <v>41</v>
      </c>
      <c r="G59" s="710">
        <v>11271</v>
      </c>
      <c r="H59" s="710">
        <v>1</v>
      </c>
      <c r="I59" s="710">
        <v>274.90243902439022</v>
      </c>
      <c r="J59" s="710">
        <v>31</v>
      </c>
      <c r="K59" s="710">
        <v>8583</v>
      </c>
      <c r="L59" s="710">
        <v>0.7615118445568273</v>
      </c>
      <c r="M59" s="710">
        <v>276.87096774193549</v>
      </c>
      <c r="N59" s="710">
        <v>33</v>
      </c>
      <c r="O59" s="710">
        <v>9141</v>
      </c>
      <c r="P59" s="700">
        <v>0.81101943039659308</v>
      </c>
      <c r="Q59" s="711">
        <v>277</v>
      </c>
    </row>
    <row r="60" spans="1:17" ht="14.4" customHeight="1" x14ac:dyDescent="0.3">
      <c r="A60" s="694" t="s">
        <v>533</v>
      </c>
      <c r="B60" s="695" t="s">
        <v>1903</v>
      </c>
      <c r="C60" s="695" t="s">
        <v>1749</v>
      </c>
      <c r="D60" s="695" t="s">
        <v>1889</v>
      </c>
      <c r="E60" s="695" t="s">
        <v>1816</v>
      </c>
      <c r="F60" s="710">
        <v>77</v>
      </c>
      <c r="G60" s="710">
        <v>5775</v>
      </c>
      <c r="H60" s="710">
        <v>1</v>
      </c>
      <c r="I60" s="710">
        <v>75</v>
      </c>
      <c r="J60" s="710">
        <v>33</v>
      </c>
      <c r="K60" s="710">
        <v>2506</v>
      </c>
      <c r="L60" s="710">
        <v>0.43393939393939396</v>
      </c>
      <c r="M60" s="710">
        <v>75.939393939393938</v>
      </c>
      <c r="N60" s="710">
        <v>54</v>
      </c>
      <c r="O60" s="710">
        <v>4104</v>
      </c>
      <c r="P60" s="700">
        <v>0.71064935064935064</v>
      </c>
      <c r="Q60" s="711">
        <v>76</v>
      </c>
    </row>
    <row r="61" spans="1:17" ht="14.4" customHeight="1" x14ac:dyDescent="0.3">
      <c r="A61" s="694" t="s">
        <v>533</v>
      </c>
      <c r="B61" s="695" t="s">
        <v>1903</v>
      </c>
      <c r="C61" s="695" t="s">
        <v>1749</v>
      </c>
      <c r="D61" s="695" t="s">
        <v>1971</v>
      </c>
      <c r="E61" s="695" t="s">
        <v>1972</v>
      </c>
      <c r="F61" s="710">
        <v>87</v>
      </c>
      <c r="G61" s="710">
        <v>11047</v>
      </c>
      <c r="H61" s="710">
        <v>1</v>
      </c>
      <c r="I61" s="710">
        <v>126.97701149425288</v>
      </c>
      <c r="J61" s="710">
        <v>83</v>
      </c>
      <c r="K61" s="710">
        <v>10624</v>
      </c>
      <c r="L61" s="710">
        <v>0.96170906128360645</v>
      </c>
      <c r="M61" s="710">
        <v>128</v>
      </c>
      <c r="N61" s="710">
        <v>98</v>
      </c>
      <c r="O61" s="710">
        <v>12544</v>
      </c>
      <c r="P61" s="700">
        <v>1.1355119036842583</v>
      </c>
      <c r="Q61" s="711">
        <v>128</v>
      </c>
    </row>
    <row r="62" spans="1:17" ht="14.4" customHeight="1" x14ac:dyDescent="0.3">
      <c r="A62" s="694" t="s">
        <v>533</v>
      </c>
      <c r="B62" s="695" t="s">
        <v>1903</v>
      </c>
      <c r="C62" s="695" t="s">
        <v>1749</v>
      </c>
      <c r="D62" s="695" t="s">
        <v>1973</v>
      </c>
      <c r="E62" s="695" t="s">
        <v>1974</v>
      </c>
      <c r="F62" s="710">
        <v>99</v>
      </c>
      <c r="G62" s="710">
        <v>8811</v>
      </c>
      <c r="H62" s="710">
        <v>1</v>
      </c>
      <c r="I62" s="710">
        <v>89</v>
      </c>
      <c r="J62" s="710">
        <v>78</v>
      </c>
      <c r="K62" s="710">
        <v>7020</v>
      </c>
      <c r="L62" s="710">
        <v>0.79673135852911137</v>
      </c>
      <c r="M62" s="710">
        <v>90</v>
      </c>
      <c r="N62" s="710">
        <v>103</v>
      </c>
      <c r="O62" s="710">
        <v>9270</v>
      </c>
      <c r="P62" s="700">
        <v>1.0520939734422881</v>
      </c>
      <c r="Q62" s="711">
        <v>90</v>
      </c>
    </row>
    <row r="63" spans="1:17" ht="14.4" customHeight="1" x14ac:dyDescent="0.3">
      <c r="A63" s="694" t="s">
        <v>533</v>
      </c>
      <c r="B63" s="695" t="s">
        <v>1903</v>
      </c>
      <c r="C63" s="695" t="s">
        <v>1749</v>
      </c>
      <c r="D63" s="695" t="s">
        <v>1975</v>
      </c>
      <c r="E63" s="695" t="s">
        <v>1976</v>
      </c>
      <c r="F63" s="710">
        <v>10</v>
      </c>
      <c r="G63" s="710">
        <v>1520</v>
      </c>
      <c r="H63" s="710">
        <v>1</v>
      </c>
      <c r="I63" s="710">
        <v>152</v>
      </c>
      <c r="J63" s="710">
        <v>30</v>
      </c>
      <c r="K63" s="710">
        <v>4620</v>
      </c>
      <c r="L63" s="710">
        <v>3.0394736842105261</v>
      </c>
      <c r="M63" s="710">
        <v>154</v>
      </c>
      <c r="N63" s="710">
        <v>51</v>
      </c>
      <c r="O63" s="710">
        <v>7854</v>
      </c>
      <c r="P63" s="700">
        <v>5.1671052631578949</v>
      </c>
      <c r="Q63" s="711">
        <v>154</v>
      </c>
    </row>
    <row r="64" spans="1:17" ht="14.4" customHeight="1" x14ac:dyDescent="0.3">
      <c r="A64" s="694" t="s">
        <v>533</v>
      </c>
      <c r="B64" s="695" t="s">
        <v>1903</v>
      </c>
      <c r="C64" s="695" t="s">
        <v>1749</v>
      </c>
      <c r="D64" s="695" t="s">
        <v>1977</v>
      </c>
      <c r="E64" s="695" t="s">
        <v>1978</v>
      </c>
      <c r="F64" s="710">
        <v>55</v>
      </c>
      <c r="G64" s="710">
        <v>25960</v>
      </c>
      <c r="H64" s="710">
        <v>1</v>
      </c>
      <c r="I64" s="710">
        <v>472</v>
      </c>
      <c r="J64" s="710">
        <v>48</v>
      </c>
      <c r="K64" s="710">
        <v>22848</v>
      </c>
      <c r="L64" s="710">
        <v>0.88012326656394457</v>
      </c>
      <c r="M64" s="710">
        <v>476</v>
      </c>
      <c r="N64" s="710">
        <v>86</v>
      </c>
      <c r="O64" s="710">
        <v>40936</v>
      </c>
      <c r="P64" s="700">
        <v>1.5768875192604006</v>
      </c>
      <c r="Q64" s="711">
        <v>476</v>
      </c>
    </row>
    <row r="65" spans="1:17" ht="14.4" customHeight="1" x14ac:dyDescent="0.3">
      <c r="A65" s="694" t="s">
        <v>533</v>
      </c>
      <c r="B65" s="695" t="s">
        <v>1903</v>
      </c>
      <c r="C65" s="695" t="s">
        <v>1749</v>
      </c>
      <c r="D65" s="695" t="s">
        <v>1979</v>
      </c>
      <c r="E65" s="695" t="s">
        <v>1980</v>
      </c>
      <c r="F65" s="710">
        <v>92</v>
      </c>
      <c r="G65" s="710">
        <v>84824</v>
      </c>
      <c r="H65" s="710">
        <v>1</v>
      </c>
      <c r="I65" s="710">
        <v>922</v>
      </c>
      <c r="J65" s="710">
        <v>17</v>
      </c>
      <c r="K65" s="710">
        <v>15810</v>
      </c>
      <c r="L65" s="710">
        <v>0.18638592851079883</v>
      </c>
      <c r="M65" s="710">
        <v>930</v>
      </c>
      <c r="N65" s="710">
        <v>57</v>
      </c>
      <c r="O65" s="710">
        <v>53010</v>
      </c>
      <c r="P65" s="700">
        <v>0.62494105441856074</v>
      </c>
      <c r="Q65" s="711">
        <v>930</v>
      </c>
    </row>
    <row r="66" spans="1:17" ht="14.4" customHeight="1" x14ac:dyDescent="0.3">
      <c r="A66" s="694" t="s">
        <v>533</v>
      </c>
      <c r="B66" s="695" t="s">
        <v>1903</v>
      </c>
      <c r="C66" s="695" t="s">
        <v>1749</v>
      </c>
      <c r="D66" s="695" t="s">
        <v>1981</v>
      </c>
      <c r="E66" s="695" t="s">
        <v>1982</v>
      </c>
      <c r="F66" s="710">
        <v>114</v>
      </c>
      <c r="G66" s="710">
        <v>213514</v>
      </c>
      <c r="H66" s="710">
        <v>1</v>
      </c>
      <c r="I66" s="710">
        <v>1872.9298245614036</v>
      </c>
      <c r="J66" s="710">
        <v>72</v>
      </c>
      <c r="K66" s="710">
        <v>135648</v>
      </c>
      <c r="L66" s="710">
        <v>0.63531197017525787</v>
      </c>
      <c r="M66" s="710">
        <v>1884</v>
      </c>
      <c r="N66" s="710">
        <v>72</v>
      </c>
      <c r="O66" s="710">
        <v>135648</v>
      </c>
      <c r="P66" s="700">
        <v>0.63531197017525787</v>
      </c>
      <c r="Q66" s="711">
        <v>1884</v>
      </c>
    </row>
    <row r="67" spans="1:17" ht="14.4" customHeight="1" x14ac:dyDescent="0.3">
      <c r="A67" s="694" t="s">
        <v>533</v>
      </c>
      <c r="B67" s="695" t="s">
        <v>1903</v>
      </c>
      <c r="C67" s="695" t="s">
        <v>1749</v>
      </c>
      <c r="D67" s="695" t="s">
        <v>1983</v>
      </c>
      <c r="E67" s="695" t="s">
        <v>1984</v>
      </c>
      <c r="F67" s="710">
        <v>70</v>
      </c>
      <c r="G67" s="710">
        <v>5390</v>
      </c>
      <c r="H67" s="710">
        <v>1</v>
      </c>
      <c r="I67" s="710">
        <v>77</v>
      </c>
      <c r="J67" s="710">
        <v>38</v>
      </c>
      <c r="K67" s="710">
        <v>2958</v>
      </c>
      <c r="L67" s="710">
        <v>0.54879406307977741</v>
      </c>
      <c r="M67" s="710">
        <v>77.84210526315789</v>
      </c>
      <c r="N67" s="710">
        <v>31</v>
      </c>
      <c r="O67" s="710">
        <v>2418</v>
      </c>
      <c r="P67" s="700">
        <v>0.44860853432282005</v>
      </c>
      <c r="Q67" s="711">
        <v>78</v>
      </c>
    </row>
    <row r="68" spans="1:17" ht="14.4" customHeight="1" x14ac:dyDescent="0.3">
      <c r="A68" s="694" t="s">
        <v>533</v>
      </c>
      <c r="B68" s="695" t="s">
        <v>1903</v>
      </c>
      <c r="C68" s="695" t="s">
        <v>1749</v>
      </c>
      <c r="D68" s="695" t="s">
        <v>1985</v>
      </c>
      <c r="E68" s="695" t="s">
        <v>1986</v>
      </c>
      <c r="F68" s="710"/>
      <c r="G68" s="710"/>
      <c r="H68" s="710"/>
      <c r="I68" s="710"/>
      <c r="J68" s="710"/>
      <c r="K68" s="710"/>
      <c r="L68" s="710"/>
      <c r="M68" s="710"/>
      <c r="N68" s="710">
        <v>6</v>
      </c>
      <c r="O68" s="710">
        <v>492</v>
      </c>
      <c r="P68" s="700"/>
      <c r="Q68" s="711">
        <v>82</v>
      </c>
    </row>
    <row r="69" spans="1:17" ht="14.4" customHeight="1" x14ac:dyDescent="0.3">
      <c r="A69" s="694" t="s">
        <v>533</v>
      </c>
      <c r="B69" s="695" t="s">
        <v>1903</v>
      </c>
      <c r="C69" s="695" t="s">
        <v>1749</v>
      </c>
      <c r="D69" s="695" t="s">
        <v>1987</v>
      </c>
      <c r="E69" s="695" t="s">
        <v>1988</v>
      </c>
      <c r="F69" s="710"/>
      <c r="G69" s="710"/>
      <c r="H69" s="710"/>
      <c r="I69" s="710"/>
      <c r="J69" s="710">
        <v>1</v>
      </c>
      <c r="K69" s="710">
        <v>156</v>
      </c>
      <c r="L69" s="710"/>
      <c r="M69" s="710">
        <v>156</v>
      </c>
      <c r="N69" s="710">
        <v>1</v>
      </c>
      <c r="O69" s="710">
        <v>156</v>
      </c>
      <c r="P69" s="700"/>
      <c r="Q69" s="711">
        <v>156</v>
      </c>
    </row>
    <row r="70" spans="1:17" ht="14.4" customHeight="1" x14ac:dyDescent="0.3">
      <c r="A70" s="694" t="s">
        <v>533</v>
      </c>
      <c r="B70" s="695" t="s">
        <v>1903</v>
      </c>
      <c r="C70" s="695" t="s">
        <v>1749</v>
      </c>
      <c r="D70" s="695" t="s">
        <v>1850</v>
      </c>
      <c r="E70" s="695" t="s">
        <v>1851</v>
      </c>
      <c r="F70" s="710">
        <v>1</v>
      </c>
      <c r="G70" s="710">
        <v>1351</v>
      </c>
      <c r="H70" s="710">
        <v>1</v>
      </c>
      <c r="I70" s="710">
        <v>1351</v>
      </c>
      <c r="J70" s="710">
        <v>4</v>
      </c>
      <c r="K70" s="710">
        <v>5436</v>
      </c>
      <c r="L70" s="710">
        <v>4.0236861584011843</v>
      </c>
      <c r="M70" s="710">
        <v>1359</v>
      </c>
      <c r="N70" s="710">
        <v>4</v>
      </c>
      <c r="O70" s="710">
        <v>5436</v>
      </c>
      <c r="P70" s="700">
        <v>4.0236861584011843</v>
      </c>
      <c r="Q70" s="711">
        <v>1359</v>
      </c>
    </row>
    <row r="71" spans="1:17" ht="14.4" customHeight="1" x14ac:dyDescent="0.3">
      <c r="A71" s="694" t="s">
        <v>533</v>
      </c>
      <c r="B71" s="695" t="s">
        <v>1903</v>
      </c>
      <c r="C71" s="695" t="s">
        <v>1749</v>
      </c>
      <c r="D71" s="695" t="s">
        <v>1989</v>
      </c>
      <c r="E71" s="695" t="s">
        <v>1990</v>
      </c>
      <c r="F71" s="710"/>
      <c r="G71" s="710"/>
      <c r="H71" s="710"/>
      <c r="I71" s="710"/>
      <c r="J71" s="710">
        <v>4</v>
      </c>
      <c r="K71" s="710">
        <v>4052</v>
      </c>
      <c r="L71" s="710"/>
      <c r="M71" s="710">
        <v>1013</v>
      </c>
      <c r="N71" s="710">
        <v>7</v>
      </c>
      <c r="O71" s="710">
        <v>7091</v>
      </c>
      <c r="P71" s="700"/>
      <c r="Q71" s="711">
        <v>1013</v>
      </c>
    </row>
    <row r="72" spans="1:17" ht="14.4" customHeight="1" x14ac:dyDescent="0.3">
      <c r="A72" s="694" t="s">
        <v>533</v>
      </c>
      <c r="B72" s="695" t="s">
        <v>1903</v>
      </c>
      <c r="C72" s="695" t="s">
        <v>1749</v>
      </c>
      <c r="D72" s="695" t="s">
        <v>1991</v>
      </c>
      <c r="E72" s="695" t="s">
        <v>1832</v>
      </c>
      <c r="F72" s="710">
        <v>1</v>
      </c>
      <c r="G72" s="710">
        <v>196</v>
      </c>
      <c r="H72" s="710">
        <v>1</v>
      </c>
      <c r="I72" s="710">
        <v>196</v>
      </c>
      <c r="J72" s="710">
        <v>4</v>
      </c>
      <c r="K72" s="710">
        <v>792</v>
      </c>
      <c r="L72" s="710">
        <v>4.0408163265306118</v>
      </c>
      <c r="M72" s="710">
        <v>198</v>
      </c>
      <c r="N72" s="710">
        <v>2</v>
      </c>
      <c r="O72" s="710">
        <v>396</v>
      </c>
      <c r="P72" s="700">
        <v>2.0204081632653059</v>
      </c>
      <c r="Q72" s="711">
        <v>198</v>
      </c>
    </row>
    <row r="73" spans="1:17" ht="14.4" customHeight="1" x14ac:dyDescent="0.3">
      <c r="A73" s="694" t="s">
        <v>533</v>
      </c>
      <c r="B73" s="695" t="s">
        <v>1903</v>
      </c>
      <c r="C73" s="695" t="s">
        <v>1749</v>
      </c>
      <c r="D73" s="695" t="s">
        <v>1992</v>
      </c>
      <c r="E73" s="695" t="s">
        <v>1993</v>
      </c>
      <c r="F73" s="710">
        <v>8</v>
      </c>
      <c r="G73" s="710">
        <v>5498</v>
      </c>
      <c r="H73" s="710">
        <v>1</v>
      </c>
      <c r="I73" s="710">
        <v>687.25</v>
      </c>
      <c r="J73" s="710">
        <v>7</v>
      </c>
      <c r="K73" s="710">
        <v>4840</v>
      </c>
      <c r="L73" s="710">
        <v>0.88032011640596586</v>
      </c>
      <c r="M73" s="710">
        <v>691.42857142857144</v>
      </c>
      <c r="N73" s="710">
        <v>15</v>
      </c>
      <c r="O73" s="710">
        <v>10380</v>
      </c>
      <c r="P73" s="700">
        <v>1.8879592579119679</v>
      </c>
      <c r="Q73" s="711">
        <v>692</v>
      </c>
    </row>
    <row r="74" spans="1:17" ht="14.4" customHeight="1" x14ac:dyDescent="0.3">
      <c r="A74" s="694" t="s">
        <v>533</v>
      </c>
      <c r="B74" s="695" t="s">
        <v>1903</v>
      </c>
      <c r="C74" s="695" t="s">
        <v>1749</v>
      </c>
      <c r="D74" s="695" t="s">
        <v>1994</v>
      </c>
      <c r="E74" s="695" t="s">
        <v>1995</v>
      </c>
      <c r="F74" s="710">
        <v>6</v>
      </c>
      <c r="G74" s="710">
        <v>3894</v>
      </c>
      <c r="H74" s="710">
        <v>1</v>
      </c>
      <c r="I74" s="710">
        <v>649</v>
      </c>
      <c r="J74" s="710">
        <v>2</v>
      </c>
      <c r="K74" s="710">
        <v>1308</v>
      </c>
      <c r="L74" s="710">
        <v>0.3359013867488444</v>
      </c>
      <c r="M74" s="710">
        <v>654</v>
      </c>
      <c r="N74" s="710">
        <v>4</v>
      </c>
      <c r="O74" s="710">
        <v>2616</v>
      </c>
      <c r="P74" s="700">
        <v>0.6718027734976888</v>
      </c>
      <c r="Q74" s="711">
        <v>654</v>
      </c>
    </row>
    <row r="75" spans="1:17" ht="14.4" customHeight="1" x14ac:dyDescent="0.3">
      <c r="A75" s="694" t="s">
        <v>533</v>
      </c>
      <c r="B75" s="695" t="s">
        <v>1903</v>
      </c>
      <c r="C75" s="695" t="s">
        <v>1749</v>
      </c>
      <c r="D75" s="695" t="s">
        <v>1996</v>
      </c>
      <c r="E75" s="695" t="s">
        <v>1997</v>
      </c>
      <c r="F75" s="710">
        <v>1</v>
      </c>
      <c r="G75" s="710">
        <v>725</v>
      </c>
      <c r="H75" s="710">
        <v>1</v>
      </c>
      <c r="I75" s="710">
        <v>725</v>
      </c>
      <c r="J75" s="710"/>
      <c r="K75" s="710"/>
      <c r="L75" s="710"/>
      <c r="M75" s="710"/>
      <c r="N75" s="710">
        <v>3</v>
      </c>
      <c r="O75" s="710">
        <v>2193</v>
      </c>
      <c r="P75" s="700">
        <v>3.0248275862068965</v>
      </c>
      <c r="Q75" s="711">
        <v>731</v>
      </c>
    </row>
    <row r="76" spans="1:17" ht="14.4" customHeight="1" x14ac:dyDescent="0.3">
      <c r="A76" s="694" t="s">
        <v>533</v>
      </c>
      <c r="B76" s="695" t="s">
        <v>1903</v>
      </c>
      <c r="C76" s="695" t="s">
        <v>1749</v>
      </c>
      <c r="D76" s="695" t="s">
        <v>1998</v>
      </c>
      <c r="E76" s="695" t="s">
        <v>1999</v>
      </c>
      <c r="F76" s="710">
        <v>1</v>
      </c>
      <c r="G76" s="710">
        <v>1066</v>
      </c>
      <c r="H76" s="710">
        <v>1</v>
      </c>
      <c r="I76" s="710">
        <v>1066</v>
      </c>
      <c r="J76" s="710">
        <v>3</v>
      </c>
      <c r="K76" s="710">
        <v>3216</v>
      </c>
      <c r="L76" s="710">
        <v>3.0168855534709191</v>
      </c>
      <c r="M76" s="710">
        <v>1072</v>
      </c>
      <c r="N76" s="710"/>
      <c r="O76" s="710"/>
      <c r="P76" s="700"/>
      <c r="Q76" s="711"/>
    </row>
    <row r="77" spans="1:17" ht="14.4" customHeight="1" x14ac:dyDescent="0.3">
      <c r="A77" s="694" t="s">
        <v>533</v>
      </c>
      <c r="B77" s="695" t="s">
        <v>1903</v>
      </c>
      <c r="C77" s="695" t="s">
        <v>1749</v>
      </c>
      <c r="D77" s="695" t="s">
        <v>2000</v>
      </c>
      <c r="E77" s="695" t="s">
        <v>2001</v>
      </c>
      <c r="F77" s="710">
        <v>23</v>
      </c>
      <c r="G77" s="710">
        <v>40411</v>
      </c>
      <c r="H77" s="710">
        <v>1</v>
      </c>
      <c r="I77" s="710">
        <v>1757</v>
      </c>
      <c r="J77" s="710">
        <v>15</v>
      </c>
      <c r="K77" s="710">
        <v>26520</v>
      </c>
      <c r="L77" s="710">
        <v>0.65625695973868503</v>
      </c>
      <c r="M77" s="710">
        <v>1768</v>
      </c>
      <c r="N77" s="710">
        <v>19</v>
      </c>
      <c r="O77" s="710">
        <v>33592</v>
      </c>
      <c r="P77" s="700">
        <v>0.83125881566900106</v>
      </c>
      <c r="Q77" s="711">
        <v>1768</v>
      </c>
    </row>
    <row r="78" spans="1:17" ht="14.4" customHeight="1" x14ac:dyDescent="0.3">
      <c r="A78" s="694" t="s">
        <v>533</v>
      </c>
      <c r="B78" s="695" t="s">
        <v>1903</v>
      </c>
      <c r="C78" s="695" t="s">
        <v>1749</v>
      </c>
      <c r="D78" s="695" t="s">
        <v>2002</v>
      </c>
      <c r="E78" s="695" t="s">
        <v>2003</v>
      </c>
      <c r="F78" s="710">
        <v>6</v>
      </c>
      <c r="G78" s="710">
        <v>2008</v>
      </c>
      <c r="H78" s="710">
        <v>1</v>
      </c>
      <c r="I78" s="710">
        <v>334.66666666666669</v>
      </c>
      <c r="J78" s="710">
        <v>7</v>
      </c>
      <c r="K78" s="710">
        <v>2366</v>
      </c>
      <c r="L78" s="710">
        <v>1.1782868525896415</v>
      </c>
      <c r="M78" s="710">
        <v>338</v>
      </c>
      <c r="N78" s="710">
        <v>7</v>
      </c>
      <c r="O78" s="710">
        <v>2366</v>
      </c>
      <c r="P78" s="700">
        <v>1.1782868525896415</v>
      </c>
      <c r="Q78" s="711">
        <v>338</v>
      </c>
    </row>
    <row r="79" spans="1:17" ht="14.4" customHeight="1" x14ac:dyDescent="0.3">
      <c r="A79" s="694" t="s">
        <v>533</v>
      </c>
      <c r="B79" s="695" t="s">
        <v>1903</v>
      </c>
      <c r="C79" s="695" t="s">
        <v>1749</v>
      </c>
      <c r="D79" s="695" t="s">
        <v>2004</v>
      </c>
      <c r="E79" s="695" t="s">
        <v>2005</v>
      </c>
      <c r="F79" s="710"/>
      <c r="G79" s="710"/>
      <c r="H79" s="710"/>
      <c r="I79" s="710"/>
      <c r="J79" s="710">
        <v>1</v>
      </c>
      <c r="K79" s="710">
        <v>346</v>
      </c>
      <c r="L79" s="710"/>
      <c r="M79" s="710">
        <v>346</v>
      </c>
      <c r="N79" s="710">
        <v>1</v>
      </c>
      <c r="O79" s="710">
        <v>346</v>
      </c>
      <c r="P79" s="700"/>
      <c r="Q79" s="711">
        <v>346</v>
      </c>
    </row>
    <row r="80" spans="1:17" ht="14.4" customHeight="1" x14ac:dyDescent="0.3">
      <c r="A80" s="694" t="s">
        <v>533</v>
      </c>
      <c r="B80" s="695" t="s">
        <v>1903</v>
      </c>
      <c r="C80" s="695" t="s">
        <v>1749</v>
      </c>
      <c r="D80" s="695" t="s">
        <v>2006</v>
      </c>
      <c r="E80" s="695" t="s">
        <v>2007</v>
      </c>
      <c r="F80" s="710">
        <v>4</v>
      </c>
      <c r="G80" s="710">
        <v>3628</v>
      </c>
      <c r="H80" s="710">
        <v>1</v>
      </c>
      <c r="I80" s="710">
        <v>907</v>
      </c>
      <c r="J80" s="710"/>
      <c r="K80" s="710"/>
      <c r="L80" s="710"/>
      <c r="M80" s="710"/>
      <c r="N80" s="710">
        <v>1</v>
      </c>
      <c r="O80" s="710">
        <v>912</v>
      </c>
      <c r="P80" s="700">
        <v>0.25137816979051819</v>
      </c>
      <c r="Q80" s="711">
        <v>912</v>
      </c>
    </row>
    <row r="81" spans="1:17" ht="14.4" customHeight="1" x14ac:dyDescent="0.3">
      <c r="A81" s="694" t="s">
        <v>533</v>
      </c>
      <c r="B81" s="695" t="s">
        <v>1903</v>
      </c>
      <c r="C81" s="695" t="s">
        <v>1749</v>
      </c>
      <c r="D81" s="695" t="s">
        <v>2008</v>
      </c>
      <c r="E81" s="695" t="s">
        <v>2009</v>
      </c>
      <c r="F81" s="710">
        <v>3</v>
      </c>
      <c r="G81" s="710">
        <v>4233</v>
      </c>
      <c r="H81" s="710">
        <v>1</v>
      </c>
      <c r="I81" s="710">
        <v>1411</v>
      </c>
      <c r="J81" s="710">
        <v>2</v>
      </c>
      <c r="K81" s="710">
        <v>2840</v>
      </c>
      <c r="L81" s="710">
        <v>0.67091896999763756</v>
      </c>
      <c r="M81" s="710">
        <v>1420</v>
      </c>
      <c r="N81" s="710">
        <v>3</v>
      </c>
      <c r="O81" s="710">
        <v>4260</v>
      </c>
      <c r="P81" s="700">
        <v>1.0063784549964565</v>
      </c>
      <c r="Q81" s="711">
        <v>1420</v>
      </c>
    </row>
    <row r="82" spans="1:17" ht="14.4" customHeight="1" x14ac:dyDescent="0.3">
      <c r="A82" s="694" t="s">
        <v>533</v>
      </c>
      <c r="B82" s="695" t="s">
        <v>1903</v>
      </c>
      <c r="C82" s="695" t="s">
        <v>1749</v>
      </c>
      <c r="D82" s="695" t="s">
        <v>2010</v>
      </c>
      <c r="E82" s="695" t="s">
        <v>2011</v>
      </c>
      <c r="F82" s="710">
        <v>4</v>
      </c>
      <c r="G82" s="710">
        <v>5764</v>
      </c>
      <c r="H82" s="710">
        <v>1</v>
      </c>
      <c r="I82" s="710">
        <v>1441</v>
      </c>
      <c r="J82" s="710">
        <v>4</v>
      </c>
      <c r="K82" s="710">
        <v>5800</v>
      </c>
      <c r="L82" s="710">
        <v>1.0062456627342125</v>
      </c>
      <c r="M82" s="710">
        <v>1450</v>
      </c>
      <c r="N82" s="710">
        <v>8</v>
      </c>
      <c r="O82" s="710">
        <v>11600</v>
      </c>
      <c r="P82" s="700">
        <v>2.0124913254684249</v>
      </c>
      <c r="Q82" s="711">
        <v>1450</v>
      </c>
    </row>
    <row r="83" spans="1:17" ht="14.4" customHeight="1" x14ac:dyDescent="0.3">
      <c r="A83" s="694" t="s">
        <v>533</v>
      </c>
      <c r="B83" s="695" t="s">
        <v>1903</v>
      </c>
      <c r="C83" s="695" t="s">
        <v>1749</v>
      </c>
      <c r="D83" s="695" t="s">
        <v>2012</v>
      </c>
      <c r="E83" s="695" t="s">
        <v>2013</v>
      </c>
      <c r="F83" s="710">
        <v>4</v>
      </c>
      <c r="G83" s="710">
        <v>5628</v>
      </c>
      <c r="H83" s="710">
        <v>1</v>
      </c>
      <c r="I83" s="710">
        <v>1407</v>
      </c>
      <c r="J83" s="710">
        <v>2</v>
      </c>
      <c r="K83" s="710">
        <v>2832</v>
      </c>
      <c r="L83" s="710">
        <v>0.50319829424307039</v>
      </c>
      <c r="M83" s="710">
        <v>1416</v>
      </c>
      <c r="N83" s="710">
        <v>2</v>
      </c>
      <c r="O83" s="710">
        <v>2832</v>
      </c>
      <c r="P83" s="700">
        <v>0.50319829424307039</v>
      </c>
      <c r="Q83" s="711">
        <v>1416</v>
      </c>
    </row>
    <row r="84" spans="1:17" ht="14.4" customHeight="1" x14ac:dyDescent="0.3">
      <c r="A84" s="694" t="s">
        <v>533</v>
      </c>
      <c r="B84" s="695" t="s">
        <v>1903</v>
      </c>
      <c r="C84" s="695" t="s">
        <v>1749</v>
      </c>
      <c r="D84" s="695" t="s">
        <v>1852</v>
      </c>
      <c r="E84" s="695" t="s">
        <v>1853</v>
      </c>
      <c r="F84" s="710">
        <v>15</v>
      </c>
      <c r="G84" s="710">
        <v>5233</v>
      </c>
      <c r="H84" s="710">
        <v>1</v>
      </c>
      <c r="I84" s="710">
        <v>348.86666666666667</v>
      </c>
      <c r="J84" s="710">
        <v>10</v>
      </c>
      <c r="K84" s="710">
        <v>3510</v>
      </c>
      <c r="L84" s="710">
        <v>0.67074335944964647</v>
      </c>
      <c r="M84" s="710">
        <v>351</v>
      </c>
      <c r="N84" s="710">
        <v>10</v>
      </c>
      <c r="O84" s="710">
        <v>3510</v>
      </c>
      <c r="P84" s="700">
        <v>0.67074335944964647</v>
      </c>
      <c r="Q84" s="711">
        <v>351</v>
      </c>
    </row>
    <row r="85" spans="1:17" ht="14.4" customHeight="1" x14ac:dyDescent="0.3">
      <c r="A85" s="694" t="s">
        <v>533</v>
      </c>
      <c r="B85" s="695" t="s">
        <v>1903</v>
      </c>
      <c r="C85" s="695" t="s">
        <v>1749</v>
      </c>
      <c r="D85" s="695" t="s">
        <v>1854</v>
      </c>
      <c r="E85" s="695" t="s">
        <v>1855</v>
      </c>
      <c r="F85" s="710">
        <v>1</v>
      </c>
      <c r="G85" s="710">
        <v>150</v>
      </c>
      <c r="H85" s="710">
        <v>1</v>
      </c>
      <c r="I85" s="710">
        <v>150</v>
      </c>
      <c r="J85" s="710"/>
      <c r="K85" s="710"/>
      <c r="L85" s="710"/>
      <c r="M85" s="710"/>
      <c r="N85" s="710"/>
      <c r="O85" s="710"/>
      <c r="P85" s="700"/>
      <c r="Q85" s="711"/>
    </row>
    <row r="86" spans="1:17" ht="14.4" customHeight="1" x14ac:dyDescent="0.3">
      <c r="A86" s="694" t="s">
        <v>533</v>
      </c>
      <c r="B86" s="695" t="s">
        <v>1903</v>
      </c>
      <c r="C86" s="695" t="s">
        <v>1749</v>
      </c>
      <c r="D86" s="695" t="s">
        <v>2014</v>
      </c>
      <c r="E86" s="695" t="s">
        <v>2015</v>
      </c>
      <c r="F86" s="710">
        <v>162</v>
      </c>
      <c r="G86" s="710">
        <v>24300</v>
      </c>
      <c r="H86" s="710">
        <v>1</v>
      </c>
      <c r="I86" s="710">
        <v>150</v>
      </c>
      <c r="J86" s="710">
        <v>65</v>
      </c>
      <c r="K86" s="710">
        <v>9880</v>
      </c>
      <c r="L86" s="710">
        <v>0.40658436213991772</v>
      </c>
      <c r="M86" s="710">
        <v>152</v>
      </c>
      <c r="N86" s="710">
        <v>114</v>
      </c>
      <c r="O86" s="710">
        <v>17328</v>
      </c>
      <c r="P86" s="700">
        <v>0.7130864197530864</v>
      </c>
      <c r="Q86" s="711">
        <v>152</v>
      </c>
    </row>
    <row r="87" spans="1:17" ht="14.4" customHeight="1" x14ac:dyDescent="0.3">
      <c r="A87" s="694" t="s">
        <v>533</v>
      </c>
      <c r="B87" s="695" t="s">
        <v>1903</v>
      </c>
      <c r="C87" s="695" t="s">
        <v>1749</v>
      </c>
      <c r="D87" s="695" t="s">
        <v>2016</v>
      </c>
      <c r="E87" s="695" t="s">
        <v>2017</v>
      </c>
      <c r="F87" s="710">
        <v>3</v>
      </c>
      <c r="G87" s="710">
        <v>555</v>
      </c>
      <c r="H87" s="710">
        <v>1</v>
      </c>
      <c r="I87" s="710">
        <v>185</v>
      </c>
      <c r="J87" s="710">
        <v>5</v>
      </c>
      <c r="K87" s="710">
        <v>925</v>
      </c>
      <c r="L87" s="710">
        <v>1.6666666666666667</v>
      </c>
      <c r="M87" s="710">
        <v>185</v>
      </c>
      <c r="N87" s="710">
        <v>1</v>
      </c>
      <c r="O87" s="710">
        <v>185</v>
      </c>
      <c r="P87" s="700">
        <v>0.33333333333333331</v>
      </c>
      <c r="Q87" s="711">
        <v>185</v>
      </c>
    </row>
    <row r="88" spans="1:17" ht="14.4" customHeight="1" x14ac:dyDescent="0.3">
      <c r="A88" s="694" t="s">
        <v>533</v>
      </c>
      <c r="B88" s="695" t="s">
        <v>1903</v>
      </c>
      <c r="C88" s="695" t="s">
        <v>1749</v>
      </c>
      <c r="D88" s="695" t="s">
        <v>2018</v>
      </c>
      <c r="E88" s="695" t="s">
        <v>2019</v>
      </c>
      <c r="F88" s="710"/>
      <c r="G88" s="710"/>
      <c r="H88" s="710"/>
      <c r="I88" s="710"/>
      <c r="J88" s="710">
        <v>10</v>
      </c>
      <c r="K88" s="710">
        <v>4810</v>
      </c>
      <c r="L88" s="710"/>
      <c r="M88" s="710">
        <v>481</v>
      </c>
      <c r="N88" s="710">
        <v>11</v>
      </c>
      <c r="O88" s="710">
        <v>5291</v>
      </c>
      <c r="P88" s="700"/>
      <c r="Q88" s="711">
        <v>481</v>
      </c>
    </row>
    <row r="89" spans="1:17" ht="14.4" customHeight="1" x14ac:dyDescent="0.3">
      <c r="A89" s="694" t="s">
        <v>533</v>
      </c>
      <c r="B89" s="695" t="s">
        <v>1903</v>
      </c>
      <c r="C89" s="695" t="s">
        <v>1749</v>
      </c>
      <c r="D89" s="695" t="s">
        <v>2020</v>
      </c>
      <c r="E89" s="695" t="s">
        <v>2021</v>
      </c>
      <c r="F89" s="710">
        <v>11</v>
      </c>
      <c r="G89" s="710">
        <v>7216</v>
      </c>
      <c r="H89" s="710">
        <v>1</v>
      </c>
      <c r="I89" s="710">
        <v>656</v>
      </c>
      <c r="J89" s="710"/>
      <c r="K89" s="710"/>
      <c r="L89" s="710"/>
      <c r="M89" s="710"/>
      <c r="N89" s="710"/>
      <c r="O89" s="710"/>
      <c r="P89" s="700"/>
      <c r="Q89" s="711"/>
    </row>
    <row r="90" spans="1:17" ht="14.4" customHeight="1" x14ac:dyDescent="0.3">
      <c r="A90" s="694" t="s">
        <v>533</v>
      </c>
      <c r="B90" s="695" t="s">
        <v>1903</v>
      </c>
      <c r="C90" s="695" t="s">
        <v>1749</v>
      </c>
      <c r="D90" s="695" t="s">
        <v>1860</v>
      </c>
      <c r="E90" s="695" t="s">
        <v>1861</v>
      </c>
      <c r="F90" s="710"/>
      <c r="G90" s="710"/>
      <c r="H90" s="710"/>
      <c r="I90" s="710"/>
      <c r="J90" s="710">
        <v>11</v>
      </c>
      <c r="K90" s="710">
        <v>11011</v>
      </c>
      <c r="L90" s="710"/>
      <c r="M90" s="710">
        <v>1001</v>
      </c>
      <c r="N90" s="710">
        <v>12</v>
      </c>
      <c r="O90" s="710">
        <v>12012</v>
      </c>
      <c r="P90" s="700"/>
      <c r="Q90" s="711">
        <v>1001</v>
      </c>
    </row>
    <row r="91" spans="1:17" ht="14.4" customHeight="1" x14ac:dyDescent="0.3">
      <c r="A91" s="694" t="s">
        <v>533</v>
      </c>
      <c r="B91" s="695" t="s">
        <v>1903</v>
      </c>
      <c r="C91" s="695" t="s">
        <v>1749</v>
      </c>
      <c r="D91" s="695" t="s">
        <v>2022</v>
      </c>
      <c r="E91" s="695" t="s">
        <v>2023</v>
      </c>
      <c r="F91" s="710">
        <v>1</v>
      </c>
      <c r="G91" s="710">
        <v>1993</v>
      </c>
      <c r="H91" s="710">
        <v>1</v>
      </c>
      <c r="I91" s="710">
        <v>1993</v>
      </c>
      <c r="J91" s="710">
        <v>4</v>
      </c>
      <c r="K91" s="710">
        <v>8000</v>
      </c>
      <c r="L91" s="710">
        <v>4.0140491721023581</v>
      </c>
      <c r="M91" s="710">
        <v>2000</v>
      </c>
      <c r="N91" s="710">
        <v>2</v>
      </c>
      <c r="O91" s="710">
        <v>4000</v>
      </c>
      <c r="P91" s="700">
        <v>2.0070245860511791</v>
      </c>
      <c r="Q91" s="711">
        <v>2000</v>
      </c>
    </row>
    <row r="92" spans="1:17" ht="14.4" customHeight="1" x14ac:dyDescent="0.3">
      <c r="A92" s="694" t="s">
        <v>533</v>
      </c>
      <c r="B92" s="695" t="s">
        <v>1903</v>
      </c>
      <c r="C92" s="695" t="s">
        <v>1749</v>
      </c>
      <c r="D92" s="695" t="s">
        <v>2024</v>
      </c>
      <c r="E92" s="695" t="s">
        <v>2025</v>
      </c>
      <c r="F92" s="710">
        <v>1</v>
      </c>
      <c r="G92" s="710">
        <v>3578</v>
      </c>
      <c r="H92" s="710">
        <v>1</v>
      </c>
      <c r="I92" s="710">
        <v>3578</v>
      </c>
      <c r="J92" s="710"/>
      <c r="K92" s="710"/>
      <c r="L92" s="710"/>
      <c r="M92" s="710"/>
      <c r="N92" s="710"/>
      <c r="O92" s="710"/>
      <c r="P92" s="700"/>
      <c r="Q92" s="711"/>
    </row>
    <row r="93" spans="1:17" ht="14.4" customHeight="1" x14ac:dyDescent="0.3">
      <c r="A93" s="694" t="s">
        <v>533</v>
      </c>
      <c r="B93" s="695" t="s">
        <v>1903</v>
      </c>
      <c r="C93" s="695" t="s">
        <v>1749</v>
      </c>
      <c r="D93" s="695" t="s">
        <v>2026</v>
      </c>
      <c r="E93" s="695" t="s">
        <v>2027</v>
      </c>
      <c r="F93" s="710">
        <v>225</v>
      </c>
      <c r="G93" s="710">
        <v>51975</v>
      </c>
      <c r="H93" s="710">
        <v>1</v>
      </c>
      <c r="I93" s="710">
        <v>231</v>
      </c>
      <c r="J93" s="710">
        <v>198</v>
      </c>
      <c r="K93" s="710">
        <v>45935</v>
      </c>
      <c r="L93" s="710">
        <v>0.88379028379028379</v>
      </c>
      <c r="M93" s="710">
        <v>231.99494949494951</v>
      </c>
      <c r="N93" s="710">
        <v>244</v>
      </c>
      <c r="O93" s="710">
        <v>56608</v>
      </c>
      <c r="P93" s="700">
        <v>1.0891390091390092</v>
      </c>
      <c r="Q93" s="711">
        <v>232</v>
      </c>
    </row>
    <row r="94" spans="1:17" ht="14.4" customHeight="1" x14ac:dyDescent="0.3">
      <c r="A94" s="694" t="s">
        <v>533</v>
      </c>
      <c r="B94" s="695" t="s">
        <v>1903</v>
      </c>
      <c r="C94" s="695" t="s">
        <v>1749</v>
      </c>
      <c r="D94" s="695" t="s">
        <v>1862</v>
      </c>
      <c r="E94" s="695" t="s">
        <v>1863</v>
      </c>
      <c r="F94" s="710"/>
      <c r="G94" s="710"/>
      <c r="H94" s="710"/>
      <c r="I94" s="710"/>
      <c r="J94" s="710"/>
      <c r="K94" s="710"/>
      <c r="L94" s="710"/>
      <c r="M94" s="710"/>
      <c r="N94" s="710">
        <v>1</v>
      </c>
      <c r="O94" s="710">
        <v>116</v>
      </c>
      <c r="P94" s="700"/>
      <c r="Q94" s="711">
        <v>116</v>
      </c>
    </row>
    <row r="95" spans="1:17" ht="14.4" customHeight="1" x14ac:dyDescent="0.3">
      <c r="A95" s="694" t="s">
        <v>533</v>
      </c>
      <c r="B95" s="695" t="s">
        <v>1903</v>
      </c>
      <c r="C95" s="695" t="s">
        <v>1749</v>
      </c>
      <c r="D95" s="695" t="s">
        <v>2028</v>
      </c>
      <c r="E95" s="695" t="s">
        <v>2029</v>
      </c>
      <c r="F95" s="710">
        <v>2</v>
      </c>
      <c r="G95" s="710">
        <v>4566</v>
      </c>
      <c r="H95" s="710">
        <v>1</v>
      </c>
      <c r="I95" s="710">
        <v>2283</v>
      </c>
      <c r="J95" s="710"/>
      <c r="K95" s="710"/>
      <c r="L95" s="710"/>
      <c r="M95" s="710"/>
      <c r="N95" s="710"/>
      <c r="O95" s="710"/>
      <c r="P95" s="700"/>
      <c r="Q95" s="711"/>
    </row>
    <row r="96" spans="1:17" ht="14.4" customHeight="1" x14ac:dyDescent="0.3">
      <c r="A96" s="694" t="s">
        <v>533</v>
      </c>
      <c r="B96" s="695" t="s">
        <v>1903</v>
      </c>
      <c r="C96" s="695" t="s">
        <v>1749</v>
      </c>
      <c r="D96" s="695" t="s">
        <v>2030</v>
      </c>
      <c r="E96" s="695" t="s">
        <v>2031</v>
      </c>
      <c r="F96" s="710"/>
      <c r="G96" s="710"/>
      <c r="H96" s="710"/>
      <c r="I96" s="710"/>
      <c r="J96" s="710">
        <v>2</v>
      </c>
      <c r="K96" s="710">
        <v>13638</v>
      </c>
      <c r="L96" s="710"/>
      <c r="M96" s="710">
        <v>6819</v>
      </c>
      <c r="N96" s="710">
        <v>1</v>
      </c>
      <c r="O96" s="710">
        <v>6819</v>
      </c>
      <c r="P96" s="700"/>
      <c r="Q96" s="711">
        <v>6819</v>
      </c>
    </row>
    <row r="97" spans="1:17" ht="14.4" customHeight="1" x14ac:dyDescent="0.3">
      <c r="A97" s="694" t="s">
        <v>533</v>
      </c>
      <c r="B97" s="695" t="s">
        <v>1903</v>
      </c>
      <c r="C97" s="695" t="s">
        <v>1749</v>
      </c>
      <c r="D97" s="695" t="s">
        <v>2032</v>
      </c>
      <c r="E97" s="695" t="s">
        <v>2033</v>
      </c>
      <c r="F97" s="710"/>
      <c r="G97" s="710"/>
      <c r="H97" s="710"/>
      <c r="I97" s="710"/>
      <c r="J97" s="710">
        <v>2</v>
      </c>
      <c r="K97" s="710">
        <v>10068</v>
      </c>
      <c r="L97" s="710"/>
      <c r="M97" s="710">
        <v>5034</v>
      </c>
      <c r="N97" s="710"/>
      <c r="O97" s="710"/>
      <c r="P97" s="700"/>
      <c r="Q97" s="711"/>
    </row>
    <row r="98" spans="1:17" ht="14.4" customHeight="1" x14ac:dyDescent="0.3">
      <c r="A98" s="694" t="s">
        <v>533</v>
      </c>
      <c r="B98" s="695" t="s">
        <v>1903</v>
      </c>
      <c r="C98" s="695" t="s">
        <v>1749</v>
      </c>
      <c r="D98" s="695" t="s">
        <v>2034</v>
      </c>
      <c r="E98" s="695" t="s">
        <v>2035</v>
      </c>
      <c r="F98" s="710">
        <v>2</v>
      </c>
      <c r="G98" s="710">
        <v>4968</v>
      </c>
      <c r="H98" s="710">
        <v>1</v>
      </c>
      <c r="I98" s="710">
        <v>2484</v>
      </c>
      <c r="J98" s="710">
        <v>2</v>
      </c>
      <c r="K98" s="710">
        <v>4998</v>
      </c>
      <c r="L98" s="710">
        <v>1.0060386473429952</v>
      </c>
      <c r="M98" s="710">
        <v>2499</v>
      </c>
      <c r="N98" s="710"/>
      <c r="O98" s="710"/>
      <c r="P98" s="700"/>
      <c r="Q98" s="711"/>
    </row>
    <row r="99" spans="1:17" ht="14.4" customHeight="1" x14ac:dyDescent="0.3">
      <c r="A99" s="694" t="s">
        <v>533</v>
      </c>
      <c r="B99" s="695" t="s">
        <v>1903</v>
      </c>
      <c r="C99" s="695" t="s">
        <v>1749</v>
      </c>
      <c r="D99" s="695" t="s">
        <v>2036</v>
      </c>
      <c r="E99" s="695" t="s">
        <v>2037</v>
      </c>
      <c r="F99" s="710">
        <v>1</v>
      </c>
      <c r="G99" s="710">
        <v>2316</v>
      </c>
      <c r="H99" s="710">
        <v>1</v>
      </c>
      <c r="I99" s="710">
        <v>2316</v>
      </c>
      <c r="J99" s="710">
        <v>1</v>
      </c>
      <c r="K99" s="710">
        <v>2333</v>
      </c>
      <c r="L99" s="710">
        <v>1.0073402417962003</v>
      </c>
      <c r="M99" s="710">
        <v>2333</v>
      </c>
      <c r="N99" s="710"/>
      <c r="O99" s="710"/>
      <c r="P99" s="700"/>
      <c r="Q99" s="711"/>
    </row>
    <row r="100" spans="1:17" ht="14.4" customHeight="1" x14ac:dyDescent="0.3">
      <c r="A100" s="694" t="s">
        <v>533</v>
      </c>
      <c r="B100" s="695" t="s">
        <v>1903</v>
      </c>
      <c r="C100" s="695" t="s">
        <v>1749</v>
      </c>
      <c r="D100" s="695" t="s">
        <v>2038</v>
      </c>
      <c r="E100" s="695" t="s">
        <v>2039</v>
      </c>
      <c r="F100" s="710">
        <v>1</v>
      </c>
      <c r="G100" s="710">
        <v>4891</v>
      </c>
      <c r="H100" s="710">
        <v>1</v>
      </c>
      <c r="I100" s="710">
        <v>4891</v>
      </c>
      <c r="J100" s="710"/>
      <c r="K100" s="710"/>
      <c r="L100" s="710"/>
      <c r="M100" s="710"/>
      <c r="N100" s="710">
        <v>1</v>
      </c>
      <c r="O100" s="710">
        <v>4925</v>
      </c>
      <c r="P100" s="700">
        <v>1.006951543651605</v>
      </c>
      <c r="Q100" s="711">
        <v>4925</v>
      </c>
    </row>
    <row r="101" spans="1:17" ht="14.4" customHeight="1" x14ac:dyDescent="0.3">
      <c r="A101" s="694" t="s">
        <v>533</v>
      </c>
      <c r="B101" s="695" t="s">
        <v>1903</v>
      </c>
      <c r="C101" s="695" t="s">
        <v>1749</v>
      </c>
      <c r="D101" s="695" t="s">
        <v>2040</v>
      </c>
      <c r="E101" s="695" t="s">
        <v>2041</v>
      </c>
      <c r="F101" s="710">
        <v>10</v>
      </c>
      <c r="G101" s="710">
        <v>10740</v>
      </c>
      <c r="H101" s="710">
        <v>1</v>
      </c>
      <c r="I101" s="710">
        <v>1074</v>
      </c>
      <c r="J101" s="710">
        <v>5</v>
      </c>
      <c r="K101" s="710">
        <v>5415</v>
      </c>
      <c r="L101" s="710">
        <v>0.50418994413407825</v>
      </c>
      <c r="M101" s="710">
        <v>1083</v>
      </c>
      <c r="N101" s="710">
        <v>8</v>
      </c>
      <c r="O101" s="710">
        <v>8664</v>
      </c>
      <c r="P101" s="700">
        <v>0.80670391061452518</v>
      </c>
      <c r="Q101" s="711">
        <v>1083</v>
      </c>
    </row>
    <row r="102" spans="1:17" ht="14.4" customHeight="1" x14ac:dyDescent="0.3">
      <c r="A102" s="694" t="s">
        <v>533</v>
      </c>
      <c r="B102" s="695" t="s">
        <v>1903</v>
      </c>
      <c r="C102" s="695" t="s">
        <v>1749</v>
      </c>
      <c r="D102" s="695" t="s">
        <v>2042</v>
      </c>
      <c r="E102" s="695" t="s">
        <v>2043</v>
      </c>
      <c r="F102" s="710">
        <v>3</v>
      </c>
      <c r="G102" s="710">
        <v>3369</v>
      </c>
      <c r="H102" s="710">
        <v>1</v>
      </c>
      <c r="I102" s="710">
        <v>1123</v>
      </c>
      <c r="J102" s="710"/>
      <c r="K102" s="710"/>
      <c r="L102" s="710"/>
      <c r="M102" s="710"/>
      <c r="N102" s="710">
        <v>1</v>
      </c>
      <c r="O102" s="710">
        <v>1132</v>
      </c>
      <c r="P102" s="700">
        <v>0.33600474918373402</v>
      </c>
      <c r="Q102" s="711">
        <v>1132</v>
      </c>
    </row>
    <row r="103" spans="1:17" ht="14.4" customHeight="1" x14ac:dyDescent="0.3">
      <c r="A103" s="694" t="s">
        <v>533</v>
      </c>
      <c r="B103" s="695" t="s">
        <v>1903</v>
      </c>
      <c r="C103" s="695" t="s">
        <v>1749</v>
      </c>
      <c r="D103" s="695" t="s">
        <v>2044</v>
      </c>
      <c r="E103" s="695" t="s">
        <v>2045</v>
      </c>
      <c r="F103" s="710">
        <v>1</v>
      </c>
      <c r="G103" s="710">
        <v>2851</v>
      </c>
      <c r="H103" s="710">
        <v>1</v>
      </c>
      <c r="I103" s="710">
        <v>2851</v>
      </c>
      <c r="J103" s="710"/>
      <c r="K103" s="710"/>
      <c r="L103" s="710"/>
      <c r="M103" s="710"/>
      <c r="N103" s="710"/>
      <c r="O103" s="710"/>
      <c r="P103" s="700"/>
      <c r="Q103" s="711"/>
    </row>
    <row r="104" spans="1:17" ht="14.4" customHeight="1" x14ac:dyDescent="0.3">
      <c r="A104" s="694" t="s">
        <v>533</v>
      </c>
      <c r="B104" s="695" t="s">
        <v>1903</v>
      </c>
      <c r="C104" s="695" t="s">
        <v>1749</v>
      </c>
      <c r="D104" s="695" t="s">
        <v>2046</v>
      </c>
      <c r="E104" s="695" t="s">
        <v>2047</v>
      </c>
      <c r="F104" s="710">
        <v>4</v>
      </c>
      <c r="G104" s="710">
        <v>4540</v>
      </c>
      <c r="H104" s="710">
        <v>1</v>
      </c>
      <c r="I104" s="710">
        <v>1135</v>
      </c>
      <c r="J104" s="710">
        <v>3</v>
      </c>
      <c r="K104" s="710">
        <v>3432</v>
      </c>
      <c r="L104" s="710">
        <v>0.75594713656387669</v>
      </c>
      <c r="M104" s="710">
        <v>1144</v>
      </c>
      <c r="N104" s="710">
        <v>14</v>
      </c>
      <c r="O104" s="710">
        <v>16016</v>
      </c>
      <c r="P104" s="700">
        <v>3.5277533039647575</v>
      </c>
      <c r="Q104" s="711">
        <v>1144</v>
      </c>
    </row>
    <row r="105" spans="1:17" ht="14.4" customHeight="1" x14ac:dyDescent="0.3">
      <c r="A105" s="694" t="s">
        <v>533</v>
      </c>
      <c r="B105" s="695" t="s">
        <v>1903</v>
      </c>
      <c r="C105" s="695" t="s">
        <v>1749</v>
      </c>
      <c r="D105" s="695" t="s">
        <v>2048</v>
      </c>
      <c r="E105" s="695" t="s">
        <v>2049</v>
      </c>
      <c r="F105" s="710">
        <v>5</v>
      </c>
      <c r="G105" s="710">
        <v>3322</v>
      </c>
      <c r="H105" s="710">
        <v>1</v>
      </c>
      <c r="I105" s="710">
        <v>664.4</v>
      </c>
      <c r="J105" s="710">
        <v>5</v>
      </c>
      <c r="K105" s="710">
        <v>3348</v>
      </c>
      <c r="L105" s="710">
        <v>1.0078266104756171</v>
      </c>
      <c r="M105" s="710">
        <v>669.6</v>
      </c>
      <c r="N105" s="710">
        <v>8</v>
      </c>
      <c r="O105" s="710">
        <v>5376</v>
      </c>
      <c r="P105" s="700">
        <v>1.6183022275737509</v>
      </c>
      <c r="Q105" s="711">
        <v>672</v>
      </c>
    </row>
    <row r="106" spans="1:17" ht="14.4" customHeight="1" x14ac:dyDescent="0.3">
      <c r="A106" s="694" t="s">
        <v>533</v>
      </c>
      <c r="B106" s="695" t="s">
        <v>1903</v>
      </c>
      <c r="C106" s="695" t="s">
        <v>1749</v>
      </c>
      <c r="D106" s="695" t="s">
        <v>2050</v>
      </c>
      <c r="E106" s="695" t="s">
        <v>2051</v>
      </c>
      <c r="F106" s="710">
        <v>1</v>
      </c>
      <c r="G106" s="710">
        <v>4502</v>
      </c>
      <c r="H106" s="710">
        <v>1</v>
      </c>
      <c r="I106" s="710">
        <v>4502</v>
      </c>
      <c r="J106" s="710"/>
      <c r="K106" s="710"/>
      <c r="L106" s="710"/>
      <c r="M106" s="710"/>
      <c r="N106" s="710"/>
      <c r="O106" s="710"/>
      <c r="P106" s="700"/>
      <c r="Q106" s="711"/>
    </row>
    <row r="107" spans="1:17" ht="14.4" customHeight="1" x14ac:dyDescent="0.3">
      <c r="A107" s="694" t="s">
        <v>533</v>
      </c>
      <c r="B107" s="695" t="s">
        <v>1903</v>
      </c>
      <c r="C107" s="695" t="s">
        <v>1749</v>
      </c>
      <c r="D107" s="695" t="s">
        <v>2052</v>
      </c>
      <c r="E107" s="695" t="s">
        <v>2053</v>
      </c>
      <c r="F107" s="710"/>
      <c r="G107" s="710"/>
      <c r="H107" s="710"/>
      <c r="I107" s="710"/>
      <c r="J107" s="710"/>
      <c r="K107" s="710"/>
      <c r="L107" s="710"/>
      <c r="M107" s="710"/>
      <c r="N107" s="710">
        <v>3</v>
      </c>
      <c r="O107" s="710">
        <v>5733</v>
      </c>
      <c r="P107" s="700"/>
      <c r="Q107" s="711">
        <v>1911</v>
      </c>
    </row>
    <row r="108" spans="1:17" ht="14.4" customHeight="1" x14ac:dyDescent="0.3">
      <c r="A108" s="694" t="s">
        <v>533</v>
      </c>
      <c r="B108" s="695" t="s">
        <v>1903</v>
      </c>
      <c r="C108" s="695" t="s">
        <v>1749</v>
      </c>
      <c r="D108" s="695" t="s">
        <v>2054</v>
      </c>
      <c r="E108" s="695" t="s">
        <v>2055</v>
      </c>
      <c r="F108" s="710">
        <v>2</v>
      </c>
      <c r="G108" s="710">
        <v>2528</v>
      </c>
      <c r="H108" s="710">
        <v>1</v>
      </c>
      <c r="I108" s="710">
        <v>1264</v>
      </c>
      <c r="J108" s="710"/>
      <c r="K108" s="710"/>
      <c r="L108" s="710"/>
      <c r="M108" s="710"/>
      <c r="N108" s="710"/>
      <c r="O108" s="710"/>
      <c r="P108" s="700"/>
      <c r="Q108" s="711"/>
    </row>
    <row r="109" spans="1:17" ht="14.4" customHeight="1" x14ac:dyDescent="0.3">
      <c r="A109" s="694" t="s">
        <v>533</v>
      </c>
      <c r="B109" s="695" t="s">
        <v>1903</v>
      </c>
      <c r="C109" s="695" t="s">
        <v>1749</v>
      </c>
      <c r="D109" s="695" t="s">
        <v>2056</v>
      </c>
      <c r="E109" s="695" t="s">
        <v>2057</v>
      </c>
      <c r="F109" s="710">
        <v>4</v>
      </c>
      <c r="G109" s="710">
        <v>3928</v>
      </c>
      <c r="H109" s="710">
        <v>1</v>
      </c>
      <c r="I109" s="710">
        <v>982</v>
      </c>
      <c r="J109" s="710"/>
      <c r="K109" s="710"/>
      <c r="L109" s="710"/>
      <c r="M109" s="710"/>
      <c r="N109" s="710"/>
      <c r="O109" s="710"/>
      <c r="P109" s="700"/>
      <c r="Q109" s="711"/>
    </row>
    <row r="110" spans="1:17" ht="14.4" customHeight="1" x14ac:dyDescent="0.3">
      <c r="A110" s="694" t="s">
        <v>533</v>
      </c>
      <c r="B110" s="695" t="s">
        <v>1903</v>
      </c>
      <c r="C110" s="695" t="s">
        <v>1749</v>
      </c>
      <c r="D110" s="695" t="s">
        <v>1864</v>
      </c>
      <c r="E110" s="695" t="s">
        <v>1865</v>
      </c>
      <c r="F110" s="710">
        <v>1</v>
      </c>
      <c r="G110" s="710">
        <v>154</v>
      </c>
      <c r="H110" s="710">
        <v>1</v>
      </c>
      <c r="I110" s="710">
        <v>154</v>
      </c>
      <c r="J110" s="710"/>
      <c r="K110" s="710"/>
      <c r="L110" s="710"/>
      <c r="M110" s="710"/>
      <c r="N110" s="710"/>
      <c r="O110" s="710"/>
      <c r="P110" s="700"/>
      <c r="Q110" s="711"/>
    </row>
    <row r="111" spans="1:17" ht="14.4" customHeight="1" x14ac:dyDescent="0.3">
      <c r="A111" s="694" t="s">
        <v>533</v>
      </c>
      <c r="B111" s="695" t="s">
        <v>1903</v>
      </c>
      <c r="C111" s="695" t="s">
        <v>1749</v>
      </c>
      <c r="D111" s="695" t="s">
        <v>2058</v>
      </c>
      <c r="E111" s="695" t="s">
        <v>2059</v>
      </c>
      <c r="F111" s="710">
        <v>2</v>
      </c>
      <c r="G111" s="710">
        <v>818</v>
      </c>
      <c r="H111" s="710">
        <v>1</v>
      </c>
      <c r="I111" s="710">
        <v>409</v>
      </c>
      <c r="J111" s="710"/>
      <c r="K111" s="710"/>
      <c r="L111" s="710"/>
      <c r="M111" s="710"/>
      <c r="N111" s="710"/>
      <c r="O111" s="710"/>
      <c r="P111" s="700"/>
      <c r="Q111" s="711"/>
    </row>
    <row r="112" spans="1:17" ht="14.4" customHeight="1" x14ac:dyDescent="0.3">
      <c r="A112" s="694" t="s">
        <v>533</v>
      </c>
      <c r="B112" s="695" t="s">
        <v>1903</v>
      </c>
      <c r="C112" s="695" t="s">
        <v>1749</v>
      </c>
      <c r="D112" s="695" t="s">
        <v>2060</v>
      </c>
      <c r="E112" s="695" t="s">
        <v>2061</v>
      </c>
      <c r="F112" s="710">
        <v>1</v>
      </c>
      <c r="G112" s="710">
        <v>311</v>
      </c>
      <c r="H112" s="710">
        <v>1</v>
      </c>
      <c r="I112" s="710">
        <v>311</v>
      </c>
      <c r="J112" s="710">
        <v>1</v>
      </c>
      <c r="K112" s="710">
        <v>313</v>
      </c>
      <c r="L112" s="710">
        <v>1.0064308681672025</v>
      </c>
      <c r="M112" s="710">
        <v>313</v>
      </c>
      <c r="N112" s="710">
        <v>1</v>
      </c>
      <c r="O112" s="710">
        <v>313</v>
      </c>
      <c r="P112" s="700">
        <v>1.0064308681672025</v>
      </c>
      <c r="Q112" s="711">
        <v>313</v>
      </c>
    </row>
    <row r="113" spans="1:17" ht="14.4" customHeight="1" x14ac:dyDescent="0.3">
      <c r="A113" s="694" t="s">
        <v>533</v>
      </c>
      <c r="B113" s="695" t="s">
        <v>1903</v>
      </c>
      <c r="C113" s="695" t="s">
        <v>1749</v>
      </c>
      <c r="D113" s="695" t="s">
        <v>1866</v>
      </c>
      <c r="E113" s="695" t="s">
        <v>1867</v>
      </c>
      <c r="F113" s="710">
        <v>2</v>
      </c>
      <c r="G113" s="710">
        <v>180</v>
      </c>
      <c r="H113" s="710">
        <v>1</v>
      </c>
      <c r="I113" s="710">
        <v>90</v>
      </c>
      <c r="J113" s="710">
        <v>1</v>
      </c>
      <c r="K113" s="710">
        <v>90</v>
      </c>
      <c r="L113" s="710">
        <v>0.5</v>
      </c>
      <c r="M113" s="710">
        <v>90</v>
      </c>
      <c r="N113" s="710"/>
      <c r="O113" s="710"/>
      <c r="P113" s="700"/>
      <c r="Q113" s="711"/>
    </row>
    <row r="114" spans="1:17" ht="14.4" customHeight="1" x14ac:dyDescent="0.3">
      <c r="A114" s="694" t="s">
        <v>533</v>
      </c>
      <c r="B114" s="695" t="s">
        <v>1903</v>
      </c>
      <c r="C114" s="695" t="s">
        <v>1749</v>
      </c>
      <c r="D114" s="695" t="s">
        <v>2062</v>
      </c>
      <c r="E114" s="695" t="s">
        <v>2063</v>
      </c>
      <c r="F114" s="710">
        <v>6</v>
      </c>
      <c r="G114" s="710">
        <v>11088</v>
      </c>
      <c r="H114" s="710">
        <v>1</v>
      </c>
      <c r="I114" s="710">
        <v>1848</v>
      </c>
      <c r="J114" s="710">
        <v>7</v>
      </c>
      <c r="K114" s="710">
        <v>13048</v>
      </c>
      <c r="L114" s="710">
        <v>1.1767676767676767</v>
      </c>
      <c r="M114" s="710">
        <v>1864</v>
      </c>
      <c r="N114" s="710">
        <v>5</v>
      </c>
      <c r="O114" s="710">
        <v>9320</v>
      </c>
      <c r="P114" s="700">
        <v>0.8405483405483406</v>
      </c>
      <c r="Q114" s="711">
        <v>1864</v>
      </c>
    </row>
    <row r="115" spans="1:17" ht="14.4" customHeight="1" x14ac:dyDescent="0.3">
      <c r="A115" s="694" t="s">
        <v>533</v>
      </c>
      <c r="B115" s="695" t="s">
        <v>1903</v>
      </c>
      <c r="C115" s="695" t="s">
        <v>1749</v>
      </c>
      <c r="D115" s="695" t="s">
        <v>2064</v>
      </c>
      <c r="E115" s="695" t="s">
        <v>2065</v>
      </c>
      <c r="F115" s="710"/>
      <c r="G115" s="710"/>
      <c r="H115" s="710"/>
      <c r="I115" s="710"/>
      <c r="J115" s="710">
        <v>7</v>
      </c>
      <c r="K115" s="710">
        <v>16527</v>
      </c>
      <c r="L115" s="710"/>
      <c r="M115" s="710">
        <v>2361</v>
      </c>
      <c r="N115" s="710">
        <v>3</v>
      </c>
      <c r="O115" s="710">
        <v>7083</v>
      </c>
      <c r="P115" s="700"/>
      <c r="Q115" s="711">
        <v>2361</v>
      </c>
    </row>
    <row r="116" spans="1:17" ht="14.4" customHeight="1" x14ac:dyDescent="0.3">
      <c r="A116" s="694" t="s">
        <v>533</v>
      </c>
      <c r="B116" s="695" t="s">
        <v>1903</v>
      </c>
      <c r="C116" s="695" t="s">
        <v>1749</v>
      </c>
      <c r="D116" s="695" t="s">
        <v>2066</v>
      </c>
      <c r="E116" s="695" t="s">
        <v>2067</v>
      </c>
      <c r="F116" s="710">
        <v>1</v>
      </c>
      <c r="G116" s="710">
        <v>3311</v>
      </c>
      <c r="H116" s="710">
        <v>1</v>
      </c>
      <c r="I116" s="710">
        <v>3311</v>
      </c>
      <c r="J116" s="710"/>
      <c r="K116" s="710"/>
      <c r="L116" s="710"/>
      <c r="M116" s="710"/>
      <c r="N116" s="710"/>
      <c r="O116" s="710"/>
      <c r="P116" s="700"/>
      <c r="Q116" s="711"/>
    </row>
    <row r="117" spans="1:17" ht="14.4" customHeight="1" x14ac:dyDescent="0.3">
      <c r="A117" s="694" t="s">
        <v>533</v>
      </c>
      <c r="B117" s="695" t="s">
        <v>1903</v>
      </c>
      <c r="C117" s="695" t="s">
        <v>1749</v>
      </c>
      <c r="D117" s="695" t="s">
        <v>2068</v>
      </c>
      <c r="E117" s="695" t="s">
        <v>2069</v>
      </c>
      <c r="F117" s="710">
        <v>2</v>
      </c>
      <c r="G117" s="710">
        <v>2518</v>
      </c>
      <c r="H117" s="710">
        <v>1</v>
      </c>
      <c r="I117" s="710">
        <v>1259</v>
      </c>
      <c r="J117" s="710"/>
      <c r="K117" s="710"/>
      <c r="L117" s="710"/>
      <c r="M117" s="710"/>
      <c r="N117" s="710">
        <v>1</v>
      </c>
      <c r="O117" s="710">
        <v>1266</v>
      </c>
      <c r="P117" s="700">
        <v>0.50277998411437652</v>
      </c>
      <c r="Q117" s="711">
        <v>1266</v>
      </c>
    </row>
    <row r="118" spans="1:17" ht="14.4" customHeight="1" x14ac:dyDescent="0.3">
      <c r="A118" s="694" t="s">
        <v>533</v>
      </c>
      <c r="B118" s="695" t="s">
        <v>1903</v>
      </c>
      <c r="C118" s="695" t="s">
        <v>1749</v>
      </c>
      <c r="D118" s="695" t="s">
        <v>2070</v>
      </c>
      <c r="E118" s="695" t="s">
        <v>2071</v>
      </c>
      <c r="F118" s="710">
        <v>1</v>
      </c>
      <c r="G118" s="710">
        <v>1680</v>
      </c>
      <c r="H118" s="710">
        <v>1</v>
      </c>
      <c r="I118" s="710">
        <v>1680</v>
      </c>
      <c r="J118" s="710"/>
      <c r="K118" s="710"/>
      <c r="L118" s="710"/>
      <c r="M118" s="710"/>
      <c r="N118" s="710"/>
      <c r="O118" s="710"/>
      <c r="P118" s="700"/>
      <c r="Q118" s="711"/>
    </row>
    <row r="119" spans="1:17" ht="14.4" customHeight="1" x14ac:dyDescent="0.3">
      <c r="A119" s="694" t="s">
        <v>533</v>
      </c>
      <c r="B119" s="695" t="s">
        <v>1903</v>
      </c>
      <c r="C119" s="695" t="s">
        <v>1749</v>
      </c>
      <c r="D119" s="695" t="s">
        <v>1868</v>
      </c>
      <c r="E119" s="695" t="s">
        <v>1869</v>
      </c>
      <c r="F119" s="710">
        <v>1</v>
      </c>
      <c r="G119" s="710">
        <v>92</v>
      </c>
      <c r="H119" s="710">
        <v>1</v>
      </c>
      <c r="I119" s="710">
        <v>92</v>
      </c>
      <c r="J119" s="710"/>
      <c r="K119" s="710"/>
      <c r="L119" s="710"/>
      <c r="M119" s="710"/>
      <c r="N119" s="710"/>
      <c r="O119" s="710"/>
      <c r="P119" s="700"/>
      <c r="Q119" s="711"/>
    </row>
    <row r="120" spans="1:17" ht="14.4" customHeight="1" x14ac:dyDescent="0.3">
      <c r="A120" s="694" t="s">
        <v>533</v>
      </c>
      <c r="B120" s="695" t="s">
        <v>1903</v>
      </c>
      <c r="C120" s="695" t="s">
        <v>1749</v>
      </c>
      <c r="D120" s="695" t="s">
        <v>2072</v>
      </c>
      <c r="E120" s="695" t="s">
        <v>2073</v>
      </c>
      <c r="F120" s="710"/>
      <c r="G120" s="710"/>
      <c r="H120" s="710"/>
      <c r="I120" s="710"/>
      <c r="J120" s="710"/>
      <c r="K120" s="710"/>
      <c r="L120" s="710"/>
      <c r="M120" s="710"/>
      <c r="N120" s="710">
        <v>1</v>
      </c>
      <c r="O120" s="710">
        <v>2046</v>
      </c>
      <c r="P120" s="700"/>
      <c r="Q120" s="711">
        <v>2046</v>
      </c>
    </row>
    <row r="121" spans="1:17" ht="14.4" customHeight="1" x14ac:dyDescent="0.3">
      <c r="A121" s="694" t="s">
        <v>533</v>
      </c>
      <c r="B121" s="695" t="s">
        <v>1903</v>
      </c>
      <c r="C121" s="695" t="s">
        <v>1749</v>
      </c>
      <c r="D121" s="695" t="s">
        <v>2074</v>
      </c>
      <c r="E121" s="695" t="s">
        <v>2075</v>
      </c>
      <c r="F121" s="710">
        <v>0</v>
      </c>
      <c r="G121" s="710">
        <v>0</v>
      </c>
      <c r="H121" s="710"/>
      <c r="I121" s="710"/>
      <c r="J121" s="710">
        <v>0</v>
      </c>
      <c r="K121" s="710">
        <v>0</v>
      </c>
      <c r="L121" s="710"/>
      <c r="M121" s="710"/>
      <c r="N121" s="710">
        <v>0</v>
      </c>
      <c r="O121" s="710">
        <v>0</v>
      </c>
      <c r="P121" s="700"/>
      <c r="Q121" s="711"/>
    </row>
    <row r="122" spans="1:17" ht="14.4" customHeight="1" x14ac:dyDescent="0.3">
      <c r="A122" s="694" t="s">
        <v>533</v>
      </c>
      <c r="B122" s="695" t="s">
        <v>1903</v>
      </c>
      <c r="C122" s="695" t="s">
        <v>1749</v>
      </c>
      <c r="D122" s="695" t="s">
        <v>2076</v>
      </c>
      <c r="E122" s="695" t="s">
        <v>2077</v>
      </c>
      <c r="F122" s="710">
        <v>47</v>
      </c>
      <c r="G122" s="710">
        <v>0</v>
      </c>
      <c r="H122" s="710"/>
      <c r="I122" s="710">
        <v>0</v>
      </c>
      <c r="J122" s="710">
        <v>76</v>
      </c>
      <c r="K122" s="710">
        <v>0</v>
      </c>
      <c r="L122" s="710"/>
      <c r="M122" s="710">
        <v>0</v>
      </c>
      <c r="N122" s="710">
        <v>64</v>
      </c>
      <c r="O122" s="710">
        <v>0</v>
      </c>
      <c r="P122" s="700"/>
      <c r="Q122" s="711">
        <v>0</v>
      </c>
    </row>
    <row r="123" spans="1:17" ht="14.4" customHeight="1" x14ac:dyDescent="0.3">
      <c r="A123" s="694" t="s">
        <v>533</v>
      </c>
      <c r="B123" s="695" t="s">
        <v>1903</v>
      </c>
      <c r="C123" s="695" t="s">
        <v>1749</v>
      </c>
      <c r="D123" s="695" t="s">
        <v>1801</v>
      </c>
      <c r="E123" s="695" t="s">
        <v>1802</v>
      </c>
      <c r="F123" s="710">
        <v>13</v>
      </c>
      <c r="G123" s="710">
        <v>0</v>
      </c>
      <c r="H123" s="710"/>
      <c r="I123" s="710">
        <v>0</v>
      </c>
      <c r="J123" s="710">
        <v>13</v>
      </c>
      <c r="K123" s="710">
        <v>0</v>
      </c>
      <c r="L123" s="710"/>
      <c r="M123" s="710">
        <v>0</v>
      </c>
      <c r="N123" s="710"/>
      <c r="O123" s="710"/>
      <c r="P123" s="700"/>
      <c r="Q123" s="711"/>
    </row>
    <row r="124" spans="1:17" ht="14.4" customHeight="1" x14ac:dyDescent="0.3">
      <c r="A124" s="694" t="s">
        <v>533</v>
      </c>
      <c r="B124" s="695" t="s">
        <v>1903</v>
      </c>
      <c r="C124" s="695" t="s">
        <v>1749</v>
      </c>
      <c r="D124" s="695" t="s">
        <v>2078</v>
      </c>
      <c r="E124" s="695" t="s">
        <v>2079</v>
      </c>
      <c r="F124" s="710">
        <v>21</v>
      </c>
      <c r="G124" s="710">
        <v>0</v>
      </c>
      <c r="H124" s="710"/>
      <c r="I124" s="710">
        <v>0</v>
      </c>
      <c r="J124" s="710">
        <v>7</v>
      </c>
      <c r="K124" s="710">
        <v>0</v>
      </c>
      <c r="L124" s="710"/>
      <c r="M124" s="710">
        <v>0</v>
      </c>
      <c r="N124" s="710">
        <v>13</v>
      </c>
      <c r="O124" s="710">
        <v>0</v>
      </c>
      <c r="P124" s="700"/>
      <c r="Q124" s="711">
        <v>0</v>
      </c>
    </row>
    <row r="125" spans="1:17" ht="14.4" customHeight="1" x14ac:dyDescent="0.3">
      <c r="A125" s="694" t="s">
        <v>533</v>
      </c>
      <c r="B125" s="695" t="s">
        <v>1903</v>
      </c>
      <c r="C125" s="695" t="s">
        <v>1749</v>
      </c>
      <c r="D125" s="695" t="s">
        <v>2080</v>
      </c>
      <c r="E125" s="695" t="s">
        <v>2081</v>
      </c>
      <c r="F125" s="710"/>
      <c r="G125" s="710"/>
      <c r="H125" s="710"/>
      <c r="I125" s="710"/>
      <c r="J125" s="710"/>
      <c r="K125" s="710"/>
      <c r="L125" s="710"/>
      <c r="M125" s="710"/>
      <c r="N125" s="710">
        <v>1</v>
      </c>
      <c r="O125" s="710">
        <v>116</v>
      </c>
      <c r="P125" s="700"/>
      <c r="Q125" s="711">
        <v>116</v>
      </c>
    </row>
    <row r="126" spans="1:17" ht="14.4" customHeight="1" x14ac:dyDescent="0.3">
      <c r="A126" s="694" t="s">
        <v>533</v>
      </c>
      <c r="B126" s="695" t="s">
        <v>1903</v>
      </c>
      <c r="C126" s="695" t="s">
        <v>1749</v>
      </c>
      <c r="D126" s="695" t="s">
        <v>2082</v>
      </c>
      <c r="E126" s="695" t="s">
        <v>2083</v>
      </c>
      <c r="F126" s="710">
        <v>6</v>
      </c>
      <c r="G126" s="710">
        <v>618</v>
      </c>
      <c r="H126" s="710">
        <v>1</v>
      </c>
      <c r="I126" s="710">
        <v>103</v>
      </c>
      <c r="J126" s="710"/>
      <c r="K126" s="710"/>
      <c r="L126" s="710"/>
      <c r="M126" s="710"/>
      <c r="N126" s="710"/>
      <c r="O126" s="710"/>
      <c r="P126" s="700"/>
      <c r="Q126" s="711"/>
    </row>
    <row r="127" spans="1:17" ht="14.4" customHeight="1" x14ac:dyDescent="0.3">
      <c r="A127" s="694" t="s">
        <v>533</v>
      </c>
      <c r="B127" s="695" t="s">
        <v>1903</v>
      </c>
      <c r="C127" s="695" t="s">
        <v>1749</v>
      </c>
      <c r="D127" s="695" t="s">
        <v>2084</v>
      </c>
      <c r="E127" s="695" t="s">
        <v>2085</v>
      </c>
      <c r="F127" s="710">
        <v>814</v>
      </c>
      <c r="G127" s="710">
        <v>0</v>
      </c>
      <c r="H127" s="710"/>
      <c r="I127" s="710">
        <v>0</v>
      </c>
      <c r="J127" s="710">
        <v>595</v>
      </c>
      <c r="K127" s="710">
        <v>0</v>
      </c>
      <c r="L127" s="710"/>
      <c r="M127" s="710">
        <v>0</v>
      </c>
      <c r="N127" s="710"/>
      <c r="O127" s="710"/>
      <c r="P127" s="700"/>
      <c r="Q127" s="711"/>
    </row>
    <row r="128" spans="1:17" ht="14.4" customHeight="1" x14ac:dyDescent="0.3">
      <c r="A128" s="694" t="s">
        <v>533</v>
      </c>
      <c r="B128" s="695" t="s">
        <v>1903</v>
      </c>
      <c r="C128" s="695" t="s">
        <v>1749</v>
      </c>
      <c r="D128" s="695" t="s">
        <v>1872</v>
      </c>
      <c r="E128" s="695" t="s">
        <v>1873</v>
      </c>
      <c r="F128" s="710">
        <v>12</v>
      </c>
      <c r="G128" s="710">
        <v>900</v>
      </c>
      <c r="H128" s="710">
        <v>1</v>
      </c>
      <c r="I128" s="710">
        <v>75</v>
      </c>
      <c r="J128" s="710">
        <v>2</v>
      </c>
      <c r="K128" s="710">
        <v>162</v>
      </c>
      <c r="L128" s="710">
        <v>0.18</v>
      </c>
      <c r="M128" s="710">
        <v>81</v>
      </c>
      <c r="N128" s="710">
        <v>6</v>
      </c>
      <c r="O128" s="710">
        <v>486</v>
      </c>
      <c r="P128" s="700">
        <v>0.54</v>
      </c>
      <c r="Q128" s="711">
        <v>81</v>
      </c>
    </row>
    <row r="129" spans="1:17" ht="14.4" customHeight="1" x14ac:dyDescent="0.3">
      <c r="A129" s="694" t="s">
        <v>533</v>
      </c>
      <c r="B129" s="695" t="s">
        <v>1903</v>
      </c>
      <c r="C129" s="695" t="s">
        <v>1749</v>
      </c>
      <c r="D129" s="695" t="s">
        <v>2086</v>
      </c>
      <c r="E129" s="695" t="s">
        <v>2087</v>
      </c>
      <c r="F129" s="710">
        <v>861</v>
      </c>
      <c r="G129" s="710">
        <v>918985</v>
      </c>
      <c r="H129" s="710">
        <v>1</v>
      </c>
      <c r="I129" s="710">
        <v>1067.3461091753775</v>
      </c>
      <c r="J129" s="710">
        <v>686</v>
      </c>
      <c r="K129" s="710">
        <v>726763</v>
      </c>
      <c r="L129" s="710">
        <v>0.79083227691420421</v>
      </c>
      <c r="M129" s="710">
        <v>1059.4212827988338</v>
      </c>
      <c r="N129" s="710">
        <v>872</v>
      </c>
      <c r="O129" s="710">
        <v>929284</v>
      </c>
      <c r="P129" s="700">
        <v>1.0112069293840487</v>
      </c>
      <c r="Q129" s="711">
        <v>1065.6926605504586</v>
      </c>
    </row>
    <row r="130" spans="1:17" ht="14.4" customHeight="1" x14ac:dyDescent="0.3">
      <c r="A130" s="694" t="s">
        <v>533</v>
      </c>
      <c r="B130" s="695" t="s">
        <v>1903</v>
      </c>
      <c r="C130" s="695" t="s">
        <v>1749</v>
      </c>
      <c r="D130" s="695" t="s">
        <v>2088</v>
      </c>
      <c r="E130" s="695" t="s">
        <v>2089</v>
      </c>
      <c r="F130" s="710">
        <v>4</v>
      </c>
      <c r="G130" s="710">
        <v>13960</v>
      </c>
      <c r="H130" s="710">
        <v>1</v>
      </c>
      <c r="I130" s="710">
        <v>3490</v>
      </c>
      <c r="J130" s="710"/>
      <c r="K130" s="710"/>
      <c r="L130" s="710"/>
      <c r="M130" s="710"/>
      <c r="N130" s="710"/>
      <c r="O130" s="710"/>
      <c r="P130" s="700"/>
      <c r="Q130" s="711"/>
    </row>
    <row r="131" spans="1:17" ht="14.4" customHeight="1" x14ac:dyDescent="0.3">
      <c r="A131" s="694" t="s">
        <v>533</v>
      </c>
      <c r="B131" s="695" t="s">
        <v>1903</v>
      </c>
      <c r="C131" s="695" t="s">
        <v>1749</v>
      </c>
      <c r="D131" s="695" t="s">
        <v>2090</v>
      </c>
      <c r="E131" s="695" t="s">
        <v>2091</v>
      </c>
      <c r="F131" s="710"/>
      <c r="G131" s="710"/>
      <c r="H131" s="710"/>
      <c r="I131" s="710"/>
      <c r="J131" s="710">
        <v>1</v>
      </c>
      <c r="K131" s="710">
        <v>0</v>
      </c>
      <c r="L131" s="710"/>
      <c r="M131" s="710">
        <v>0</v>
      </c>
      <c r="N131" s="710">
        <v>3</v>
      </c>
      <c r="O131" s="710">
        <v>0</v>
      </c>
      <c r="P131" s="700"/>
      <c r="Q131" s="711">
        <v>0</v>
      </c>
    </row>
    <row r="132" spans="1:17" ht="14.4" customHeight="1" x14ac:dyDescent="0.3">
      <c r="A132" s="694" t="s">
        <v>533</v>
      </c>
      <c r="B132" s="695" t="s">
        <v>1903</v>
      </c>
      <c r="C132" s="695" t="s">
        <v>1749</v>
      </c>
      <c r="D132" s="695" t="s">
        <v>2092</v>
      </c>
      <c r="E132" s="695" t="s">
        <v>2093</v>
      </c>
      <c r="F132" s="710"/>
      <c r="G132" s="710"/>
      <c r="H132" s="710"/>
      <c r="I132" s="710"/>
      <c r="J132" s="710"/>
      <c r="K132" s="710"/>
      <c r="L132" s="710"/>
      <c r="M132" s="710"/>
      <c r="N132" s="710">
        <v>1</v>
      </c>
      <c r="O132" s="710">
        <v>1892</v>
      </c>
      <c r="P132" s="700"/>
      <c r="Q132" s="711">
        <v>1892</v>
      </c>
    </row>
    <row r="133" spans="1:17" ht="14.4" customHeight="1" x14ac:dyDescent="0.3">
      <c r="A133" s="694" t="s">
        <v>533</v>
      </c>
      <c r="B133" s="695" t="s">
        <v>1903</v>
      </c>
      <c r="C133" s="695" t="s">
        <v>1749</v>
      </c>
      <c r="D133" s="695" t="s">
        <v>2094</v>
      </c>
      <c r="E133" s="695" t="s">
        <v>2095</v>
      </c>
      <c r="F133" s="710">
        <v>3</v>
      </c>
      <c r="G133" s="710">
        <v>16995</v>
      </c>
      <c r="H133" s="710">
        <v>1</v>
      </c>
      <c r="I133" s="710">
        <v>5665</v>
      </c>
      <c r="J133" s="710">
        <v>1</v>
      </c>
      <c r="K133" s="710">
        <v>5701</v>
      </c>
      <c r="L133" s="710">
        <v>0.33545160341276847</v>
      </c>
      <c r="M133" s="710">
        <v>5701</v>
      </c>
      <c r="N133" s="710"/>
      <c r="O133" s="710"/>
      <c r="P133" s="700"/>
      <c r="Q133" s="711"/>
    </row>
    <row r="134" spans="1:17" ht="14.4" customHeight="1" x14ac:dyDescent="0.3">
      <c r="A134" s="694" t="s">
        <v>533</v>
      </c>
      <c r="B134" s="695" t="s">
        <v>1903</v>
      </c>
      <c r="C134" s="695" t="s">
        <v>1749</v>
      </c>
      <c r="D134" s="695" t="s">
        <v>2096</v>
      </c>
      <c r="E134" s="695" t="s">
        <v>2097</v>
      </c>
      <c r="F134" s="710"/>
      <c r="G134" s="710"/>
      <c r="H134" s="710"/>
      <c r="I134" s="710"/>
      <c r="J134" s="710">
        <v>2</v>
      </c>
      <c r="K134" s="710">
        <v>1368</v>
      </c>
      <c r="L134" s="710"/>
      <c r="M134" s="710">
        <v>684</v>
      </c>
      <c r="N134" s="710">
        <v>1</v>
      </c>
      <c r="O134" s="710">
        <v>684</v>
      </c>
      <c r="P134" s="700"/>
      <c r="Q134" s="711">
        <v>684</v>
      </c>
    </row>
    <row r="135" spans="1:17" ht="14.4" customHeight="1" x14ac:dyDescent="0.3">
      <c r="A135" s="694" t="s">
        <v>533</v>
      </c>
      <c r="B135" s="695" t="s">
        <v>1903</v>
      </c>
      <c r="C135" s="695" t="s">
        <v>1749</v>
      </c>
      <c r="D135" s="695" t="s">
        <v>2098</v>
      </c>
      <c r="E135" s="695" t="s">
        <v>2099</v>
      </c>
      <c r="F135" s="710"/>
      <c r="G135" s="710"/>
      <c r="H135" s="710"/>
      <c r="I135" s="710"/>
      <c r="J135" s="710">
        <v>1</v>
      </c>
      <c r="K135" s="710">
        <v>2843</v>
      </c>
      <c r="L135" s="710"/>
      <c r="M135" s="710">
        <v>2843</v>
      </c>
      <c r="N135" s="710">
        <v>2</v>
      </c>
      <c r="O135" s="710">
        <v>5686</v>
      </c>
      <c r="P135" s="700"/>
      <c r="Q135" s="711">
        <v>2843</v>
      </c>
    </row>
    <row r="136" spans="1:17" ht="14.4" customHeight="1" x14ac:dyDescent="0.3">
      <c r="A136" s="694" t="s">
        <v>533</v>
      </c>
      <c r="B136" s="695" t="s">
        <v>1903</v>
      </c>
      <c r="C136" s="695" t="s">
        <v>1749</v>
      </c>
      <c r="D136" s="695" t="s">
        <v>2100</v>
      </c>
      <c r="E136" s="695" t="s">
        <v>2101</v>
      </c>
      <c r="F136" s="710"/>
      <c r="G136" s="710"/>
      <c r="H136" s="710"/>
      <c r="I136" s="710"/>
      <c r="J136" s="710">
        <v>1</v>
      </c>
      <c r="K136" s="710">
        <v>2632</v>
      </c>
      <c r="L136" s="710"/>
      <c r="M136" s="710">
        <v>2632</v>
      </c>
      <c r="N136" s="710">
        <v>4</v>
      </c>
      <c r="O136" s="710">
        <v>10528</v>
      </c>
      <c r="P136" s="700"/>
      <c r="Q136" s="711">
        <v>2632</v>
      </c>
    </row>
    <row r="137" spans="1:17" ht="14.4" customHeight="1" x14ac:dyDescent="0.3">
      <c r="A137" s="694" t="s">
        <v>533</v>
      </c>
      <c r="B137" s="695" t="s">
        <v>1903</v>
      </c>
      <c r="C137" s="695" t="s">
        <v>1749</v>
      </c>
      <c r="D137" s="695" t="s">
        <v>2102</v>
      </c>
      <c r="E137" s="695" t="s">
        <v>2103</v>
      </c>
      <c r="F137" s="710">
        <v>3</v>
      </c>
      <c r="G137" s="710">
        <v>7353</v>
      </c>
      <c r="H137" s="710">
        <v>1</v>
      </c>
      <c r="I137" s="710">
        <v>2451</v>
      </c>
      <c r="J137" s="710">
        <v>2</v>
      </c>
      <c r="K137" s="710">
        <v>4936</v>
      </c>
      <c r="L137" s="710">
        <v>0.67129062967496256</v>
      </c>
      <c r="M137" s="710">
        <v>2468</v>
      </c>
      <c r="N137" s="710">
        <v>5</v>
      </c>
      <c r="O137" s="710">
        <v>12340</v>
      </c>
      <c r="P137" s="700">
        <v>1.6782265741874065</v>
      </c>
      <c r="Q137" s="711">
        <v>2468</v>
      </c>
    </row>
    <row r="138" spans="1:17" ht="14.4" customHeight="1" x14ac:dyDescent="0.3">
      <c r="A138" s="694" t="s">
        <v>533</v>
      </c>
      <c r="B138" s="695" t="s">
        <v>1903</v>
      </c>
      <c r="C138" s="695" t="s">
        <v>1749</v>
      </c>
      <c r="D138" s="695" t="s">
        <v>2104</v>
      </c>
      <c r="E138" s="695" t="s">
        <v>2105</v>
      </c>
      <c r="F138" s="710">
        <v>1</v>
      </c>
      <c r="G138" s="710">
        <v>5189</v>
      </c>
      <c r="H138" s="710">
        <v>1</v>
      </c>
      <c r="I138" s="710">
        <v>5189</v>
      </c>
      <c r="J138" s="710">
        <v>1</v>
      </c>
      <c r="K138" s="710">
        <v>5227</v>
      </c>
      <c r="L138" s="710">
        <v>1.0073231836577374</v>
      </c>
      <c r="M138" s="710">
        <v>5227</v>
      </c>
      <c r="N138" s="710">
        <v>1</v>
      </c>
      <c r="O138" s="710">
        <v>5227</v>
      </c>
      <c r="P138" s="700">
        <v>1.0073231836577374</v>
      </c>
      <c r="Q138" s="711">
        <v>5227</v>
      </c>
    </row>
    <row r="139" spans="1:17" ht="14.4" customHeight="1" x14ac:dyDescent="0.3">
      <c r="A139" s="694" t="s">
        <v>533</v>
      </c>
      <c r="B139" s="695" t="s">
        <v>1903</v>
      </c>
      <c r="C139" s="695" t="s">
        <v>1749</v>
      </c>
      <c r="D139" s="695" t="s">
        <v>2106</v>
      </c>
      <c r="E139" s="695" t="s">
        <v>2107</v>
      </c>
      <c r="F139" s="710">
        <v>2</v>
      </c>
      <c r="G139" s="710">
        <v>4344</v>
      </c>
      <c r="H139" s="710">
        <v>1</v>
      </c>
      <c r="I139" s="710">
        <v>2172</v>
      </c>
      <c r="J139" s="710">
        <v>5</v>
      </c>
      <c r="K139" s="710">
        <v>10945</v>
      </c>
      <c r="L139" s="710">
        <v>2.5195672191528544</v>
      </c>
      <c r="M139" s="710">
        <v>2189</v>
      </c>
      <c r="N139" s="710">
        <v>2</v>
      </c>
      <c r="O139" s="710">
        <v>4378</v>
      </c>
      <c r="P139" s="700">
        <v>1.0078268876611418</v>
      </c>
      <c r="Q139" s="711">
        <v>2189</v>
      </c>
    </row>
    <row r="140" spans="1:17" ht="14.4" customHeight="1" x14ac:dyDescent="0.3">
      <c r="A140" s="694" t="s">
        <v>533</v>
      </c>
      <c r="B140" s="695" t="s">
        <v>1903</v>
      </c>
      <c r="C140" s="695" t="s">
        <v>1749</v>
      </c>
      <c r="D140" s="695" t="s">
        <v>2108</v>
      </c>
      <c r="E140" s="695" t="s">
        <v>2109</v>
      </c>
      <c r="F140" s="710">
        <v>6</v>
      </c>
      <c r="G140" s="710">
        <v>2868</v>
      </c>
      <c r="H140" s="710">
        <v>1</v>
      </c>
      <c r="I140" s="710">
        <v>478</v>
      </c>
      <c r="J140" s="710"/>
      <c r="K140" s="710"/>
      <c r="L140" s="710"/>
      <c r="M140" s="710"/>
      <c r="N140" s="710"/>
      <c r="O140" s="710"/>
      <c r="P140" s="700"/>
      <c r="Q140" s="711"/>
    </row>
    <row r="141" spans="1:17" ht="14.4" customHeight="1" x14ac:dyDescent="0.3">
      <c r="A141" s="694" t="s">
        <v>533</v>
      </c>
      <c r="B141" s="695" t="s">
        <v>1903</v>
      </c>
      <c r="C141" s="695" t="s">
        <v>1749</v>
      </c>
      <c r="D141" s="695" t="s">
        <v>1882</v>
      </c>
      <c r="E141" s="695" t="s">
        <v>1883</v>
      </c>
      <c r="F141" s="710"/>
      <c r="G141" s="710"/>
      <c r="H141" s="710"/>
      <c r="I141" s="710"/>
      <c r="J141" s="710">
        <v>1</v>
      </c>
      <c r="K141" s="710">
        <v>312</v>
      </c>
      <c r="L141" s="710"/>
      <c r="M141" s="710">
        <v>312</v>
      </c>
      <c r="N141" s="710"/>
      <c r="O141" s="710"/>
      <c r="P141" s="700"/>
      <c r="Q141" s="711"/>
    </row>
    <row r="142" spans="1:17" ht="14.4" customHeight="1" x14ac:dyDescent="0.3">
      <c r="A142" s="694" t="s">
        <v>533</v>
      </c>
      <c r="B142" s="695" t="s">
        <v>1903</v>
      </c>
      <c r="C142" s="695" t="s">
        <v>1749</v>
      </c>
      <c r="D142" s="695" t="s">
        <v>2110</v>
      </c>
      <c r="E142" s="695" t="s">
        <v>2111</v>
      </c>
      <c r="F142" s="710">
        <v>194</v>
      </c>
      <c r="G142" s="710">
        <v>66345</v>
      </c>
      <c r="H142" s="710">
        <v>1</v>
      </c>
      <c r="I142" s="710">
        <v>341.98453608247422</v>
      </c>
      <c r="J142" s="710">
        <v>146</v>
      </c>
      <c r="K142" s="710">
        <v>50222</v>
      </c>
      <c r="L142" s="710">
        <v>0.7569824402743236</v>
      </c>
      <c r="M142" s="710">
        <v>343.98630136986299</v>
      </c>
      <c r="N142" s="710">
        <v>212</v>
      </c>
      <c r="O142" s="710">
        <v>72928</v>
      </c>
      <c r="P142" s="700">
        <v>1.0992237546160224</v>
      </c>
      <c r="Q142" s="711">
        <v>344</v>
      </c>
    </row>
    <row r="143" spans="1:17" ht="14.4" customHeight="1" x14ac:dyDescent="0.3">
      <c r="A143" s="694" t="s">
        <v>533</v>
      </c>
      <c r="B143" s="695" t="s">
        <v>1903</v>
      </c>
      <c r="C143" s="695" t="s">
        <v>1749</v>
      </c>
      <c r="D143" s="695" t="s">
        <v>2112</v>
      </c>
      <c r="E143" s="695" t="s">
        <v>2113</v>
      </c>
      <c r="F143" s="710">
        <v>2</v>
      </c>
      <c r="G143" s="710">
        <v>2662</v>
      </c>
      <c r="H143" s="710">
        <v>1</v>
      </c>
      <c r="I143" s="710">
        <v>1331</v>
      </c>
      <c r="J143" s="710">
        <v>2</v>
      </c>
      <c r="K143" s="710">
        <v>2676</v>
      </c>
      <c r="L143" s="710">
        <v>1.005259203606311</v>
      </c>
      <c r="M143" s="710">
        <v>1338</v>
      </c>
      <c r="N143" s="710">
        <v>4</v>
      </c>
      <c r="O143" s="710">
        <v>5352</v>
      </c>
      <c r="P143" s="700">
        <v>2.0105184072126221</v>
      </c>
      <c r="Q143" s="711">
        <v>1338</v>
      </c>
    </row>
    <row r="144" spans="1:17" ht="14.4" customHeight="1" x14ac:dyDescent="0.3">
      <c r="A144" s="694" t="s">
        <v>533</v>
      </c>
      <c r="B144" s="695" t="s">
        <v>1903</v>
      </c>
      <c r="C144" s="695" t="s">
        <v>1749</v>
      </c>
      <c r="D144" s="695" t="s">
        <v>2114</v>
      </c>
      <c r="E144" s="695" t="s">
        <v>2115</v>
      </c>
      <c r="F144" s="710">
        <v>37</v>
      </c>
      <c r="G144" s="710">
        <v>88453</v>
      </c>
      <c r="H144" s="710">
        <v>1</v>
      </c>
      <c r="I144" s="710">
        <v>2390.6216216216217</v>
      </c>
      <c r="J144" s="710">
        <v>20</v>
      </c>
      <c r="K144" s="710">
        <v>48160</v>
      </c>
      <c r="L144" s="710">
        <v>0.54446994449029429</v>
      </c>
      <c r="M144" s="710">
        <v>2408</v>
      </c>
      <c r="N144" s="710">
        <v>20</v>
      </c>
      <c r="O144" s="710">
        <v>48160</v>
      </c>
      <c r="P144" s="700">
        <v>0.54446994449029429</v>
      </c>
      <c r="Q144" s="711">
        <v>2408</v>
      </c>
    </row>
    <row r="145" spans="1:17" ht="14.4" customHeight="1" x14ac:dyDescent="0.3">
      <c r="A145" s="694" t="s">
        <v>533</v>
      </c>
      <c r="B145" s="695" t="s">
        <v>1903</v>
      </c>
      <c r="C145" s="695" t="s">
        <v>1749</v>
      </c>
      <c r="D145" s="695" t="s">
        <v>2116</v>
      </c>
      <c r="E145" s="695" t="s">
        <v>2117</v>
      </c>
      <c r="F145" s="710">
        <v>1</v>
      </c>
      <c r="G145" s="710">
        <v>4489</v>
      </c>
      <c r="H145" s="710">
        <v>1</v>
      </c>
      <c r="I145" s="710">
        <v>4489</v>
      </c>
      <c r="J145" s="710">
        <v>3</v>
      </c>
      <c r="K145" s="710">
        <v>13569</v>
      </c>
      <c r="L145" s="710">
        <v>3.0227222098462909</v>
      </c>
      <c r="M145" s="710">
        <v>4523</v>
      </c>
      <c r="N145" s="710">
        <v>1</v>
      </c>
      <c r="O145" s="710">
        <v>4523</v>
      </c>
      <c r="P145" s="700">
        <v>1.0075740699487636</v>
      </c>
      <c r="Q145" s="711">
        <v>4523</v>
      </c>
    </row>
    <row r="146" spans="1:17" ht="14.4" customHeight="1" x14ac:dyDescent="0.3">
      <c r="A146" s="694" t="s">
        <v>533</v>
      </c>
      <c r="B146" s="695" t="s">
        <v>1903</v>
      </c>
      <c r="C146" s="695" t="s">
        <v>1749</v>
      </c>
      <c r="D146" s="695" t="s">
        <v>2118</v>
      </c>
      <c r="E146" s="695" t="s">
        <v>2119</v>
      </c>
      <c r="F146" s="710">
        <v>3</v>
      </c>
      <c r="G146" s="710">
        <v>15027</v>
      </c>
      <c r="H146" s="710">
        <v>1</v>
      </c>
      <c r="I146" s="710">
        <v>5009</v>
      </c>
      <c r="J146" s="710"/>
      <c r="K146" s="710"/>
      <c r="L146" s="710"/>
      <c r="M146" s="710"/>
      <c r="N146" s="710"/>
      <c r="O146" s="710"/>
      <c r="P146" s="700"/>
      <c r="Q146" s="711"/>
    </row>
    <row r="147" spans="1:17" ht="14.4" customHeight="1" x14ac:dyDescent="0.3">
      <c r="A147" s="694" t="s">
        <v>533</v>
      </c>
      <c r="B147" s="695" t="s">
        <v>1903</v>
      </c>
      <c r="C147" s="695" t="s">
        <v>1749</v>
      </c>
      <c r="D147" s="695" t="s">
        <v>2120</v>
      </c>
      <c r="E147" s="695" t="s">
        <v>2121</v>
      </c>
      <c r="F147" s="710">
        <v>1</v>
      </c>
      <c r="G147" s="710">
        <v>2890</v>
      </c>
      <c r="H147" s="710">
        <v>1</v>
      </c>
      <c r="I147" s="710">
        <v>2890</v>
      </c>
      <c r="J147" s="710"/>
      <c r="K147" s="710"/>
      <c r="L147" s="710"/>
      <c r="M147" s="710"/>
      <c r="N147" s="710"/>
      <c r="O147" s="710"/>
      <c r="P147" s="700"/>
      <c r="Q147" s="711"/>
    </row>
    <row r="148" spans="1:17" ht="14.4" customHeight="1" x14ac:dyDescent="0.3">
      <c r="A148" s="694" t="s">
        <v>533</v>
      </c>
      <c r="B148" s="695" t="s">
        <v>1903</v>
      </c>
      <c r="C148" s="695" t="s">
        <v>1749</v>
      </c>
      <c r="D148" s="695" t="s">
        <v>2122</v>
      </c>
      <c r="E148" s="695" t="s">
        <v>2123</v>
      </c>
      <c r="F148" s="710">
        <v>1</v>
      </c>
      <c r="G148" s="710">
        <v>1242</v>
      </c>
      <c r="H148" s="710">
        <v>1</v>
      </c>
      <c r="I148" s="710">
        <v>1242</v>
      </c>
      <c r="J148" s="710">
        <v>1</v>
      </c>
      <c r="K148" s="710">
        <v>1251</v>
      </c>
      <c r="L148" s="710">
        <v>1.0072463768115942</v>
      </c>
      <c r="M148" s="710">
        <v>1251</v>
      </c>
      <c r="N148" s="710">
        <v>2</v>
      </c>
      <c r="O148" s="710">
        <v>2502</v>
      </c>
      <c r="P148" s="700">
        <v>2.0144927536231885</v>
      </c>
      <c r="Q148" s="711">
        <v>1251</v>
      </c>
    </row>
    <row r="149" spans="1:17" ht="14.4" customHeight="1" x14ac:dyDescent="0.3">
      <c r="A149" s="694" t="s">
        <v>533</v>
      </c>
      <c r="B149" s="695" t="s">
        <v>1903</v>
      </c>
      <c r="C149" s="695" t="s">
        <v>1749</v>
      </c>
      <c r="D149" s="695" t="s">
        <v>2124</v>
      </c>
      <c r="E149" s="695" t="s">
        <v>2125</v>
      </c>
      <c r="F149" s="710"/>
      <c r="G149" s="710"/>
      <c r="H149" s="710"/>
      <c r="I149" s="710"/>
      <c r="J149" s="710"/>
      <c r="K149" s="710"/>
      <c r="L149" s="710"/>
      <c r="M149" s="710"/>
      <c r="N149" s="710">
        <v>2</v>
      </c>
      <c r="O149" s="710">
        <v>4666</v>
      </c>
      <c r="P149" s="700"/>
      <c r="Q149" s="711">
        <v>2333</v>
      </c>
    </row>
    <row r="150" spans="1:17" ht="14.4" customHeight="1" x14ac:dyDescent="0.3">
      <c r="A150" s="694" t="s">
        <v>533</v>
      </c>
      <c r="B150" s="695" t="s">
        <v>1903</v>
      </c>
      <c r="C150" s="695" t="s">
        <v>1749</v>
      </c>
      <c r="D150" s="695" t="s">
        <v>2126</v>
      </c>
      <c r="E150" s="695" t="s">
        <v>2127</v>
      </c>
      <c r="F150" s="710">
        <v>18</v>
      </c>
      <c r="G150" s="710">
        <v>10668</v>
      </c>
      <c r="H150" s="710">
        <v>1</v>
      </c>
      <c r="I150" s="710">
        <v>592.66666666666663</v>
      </c>
      <c r="J150" s="710">
        <v>13</v>
      </c>
      <c r="K150" s="710">
        <v>7761</v>
      </c>
      <c r="L150" s="710">
        <v>0.72750281214848145</v>
      </c>
      <c r="M150" s="710">
        <v>597</v>
      </c>
      <c r="N150" s="710">
        <v>14</v>
      </c>
      <c r="O150" s="710">
        <v>8358</v>
      </c>
      <c r="P150" s="700">
        <v>0.78346456692913391</v>
      </c>
      <c r="Q150" s="711">
        <v>597</v>
      </c>
    </row>
    <row r="151" spans="1:17" ht="14.4" customHeight="1" x14ac:dyDescent="0.3">
      <c r="A151" s="694" t="s">
        <v>533</v>
      </c>
      <c r="B151" s="695" t="s">
        <v>1903</v>
      </c>
      <c r="C151" s="695" t="s">
        <v>1749</v>
      </c>
      <c r="D151" s="695" t="s">
        <v>2128</v>
      </c>
      <c r="E151" s="695" t="s">
        <v>2129</v>
      </c>
      <c r="F151" s="710">
        <v>1</v>
      </c>
      <c r="G151" s="710">
        <v>1150</v>
      </c>
      <c r="H151" s="710">
        <v>1</v>
      </c>
      <c r="I151" s="710">
        <v>1150</v>
      </c>
      <c r="J151" s="710"/>
      <c r="K151" s="710"/>
      <c r="L151" s="710"/>
      <c r="M151" s="710"/>
      <c r="N151" s="710"/>
      <c r="O151" s="710"/>
      <c r="P151" s="700"/>
      <c r="Q151" s="711"/>
    </row>
    <row r="152" spans="1:17" ht="14.4" customHeight="1" x14ac:dyDescent="0.3">
      <c r="A152" s="694" t="s">
        <v>533</v>
      </c>
      <c r="B152" s="695" t="s">
        <v>1903</v>
      </c>
      <c r="C152" s="695" t="s">
        <v>1749</v>
      </c>
      <c r="D152" s="695" t="s">
        <v>2130</v>
      </c>
      <c r="E152" s="695" t="s">
        <v>2131</v>
      </c>
      <c r="F152" s="710">
        <v>1</v>
      </c>
      <c r="G152" s="710">
        <v>2578</v>
      </c>
      <c r="H152" s="710">
        <v>1</v>
      </c>
      <c r="I152" s="710">
        <v>2578</v>
      </c>
      <c r="J152" s="710"/>
      <c r="K152" s="710"/>
      <c r="L152" s="710"/>
      <c r="M152" s="710"/>
      <c r="N152" s="710"/>
      <c r="O152" s="710"/>
      <c r="P152" s="700"/>
      <c r="Q152" s="711"/>
    </row>
    <row r="153" spans="1:17" ht="14.4" customHeight="1" x14ac:dyDescent="0.3">
      <c r="A153" s="694" t="s">
        <v>533</v>
      </c>
      <c r="B153" s="695" t="s">
        <v>1903</v>
      </c>
      <c r="C153" s="695" t="s">
        <v>1749</v>
      </c>
      <c r="D153" s="695" t="s">
        <v>2132</v>
      </c>
      <c r="E153" s="695" t="s">
        <v>2133</v>
      </c>
      <c r="F153" s="710">
        <v>8</v>
      </c>
      <c r="G153" s="710">
        <v>11472</v>
      </c>
      <c r="H153" s="710">
        <v>1</v>
      </c>
      <c r="I153" s="710">
        <v>1434</v>
      </c>
      <c r="J153" s="710">
        <v>4</v>
      </c>
      <c r="K153" s="710">
        <v>5784</v>
      </c>
      <c r="L153" s="710">
        <v>0.50418410041841</v>
      </c>
      <c r="M153" s="710">
        <v>1446</v>
      </c>
      <c r="N153" s="710">
        <v>10</v>
      </c>
      <c r="O153" s="710">
        <v>14460</v>
      </c>
      <c r="P153" s="700">
        <v>1.2604602510460252</v>
      </c>
      <c r="Q153" s="711">
        <v>1446</v>
      </c>
    </row>
    <row r="154" spans="1:17" ht="14.4" customHeight="1" x14ac:dyDescent="0.3">
      <c r="A154" s="694" t="s">
        <v>533</v>
      </c>
      <c r="B154" s="695" t="s">
        <v>1903</v>
      </c>
      <c r="C154" s="695" t="s">
        <v>1749</v>
      </c>
      <c r="D154" s="695" t="s">
        <v>2134</v>
      </c>
      <c r="E154" s="695" t="s">
        <v>2135</v>
      </c>
      <c r="F154" s="710">
        <v>1</v>
      </c>
      <c r="G154" s="710">
        <v>2307</v>
      </c>
      <c r="H154" s="710">
        <v>1</v>
      </c>
      <c r="I154" s="710">
        <v>2307</v>
      </c>
      <c r="J154" s="710">
        <v>1</v>
      </c>
      <c r="K154" s="710">
        <v>2322</v>
      </c>
      <c r="L154" s="710">
        <v>1.0065019505851756</v>
      </c>
      <c r="M154" s="710">
        <v>2322</v>
      </c>
      <c r="N154" s="710"/>
      <c r="O154" s="710"/>
      <c r="P154" s="700"/>
      <c r="Q154" s="711"/>
    </row>
    <row r="155" spans="1:17" ht="14.4" customHeight="1" x14ac:dyDescent="0.3">
      <c r="A155" s="694" t="s">
        <v>533</v>
      </c>
      <c r="B155" s="695" t="s">
        <v>1903</v>
      </c>
      <c r="C155" s="695" t="s">
        <v>1749</v>
      </c>
      <c r="D155" s="695" t="s">
        <v>2136</v>
      </c>
      <c r="E155" s="695" t="s">
        <v>2137</v>
      </c>
      <c r="F155" s="710"/>
      <c r="G155" s="710"/>
      <c r="H155" s="710"/>
      <c r="I155" s="710"/>
      <c r="J155" s="710">
        <v>5</v>
      </c>
      <c r="K155" s="710">
        <v>15620</v>
      </c>
      <c r="L155" s="710"/>
      <c r="M155" s="710">
        <v>3124</v>
      </c>
      <c r="N155" s="710">
        <v>3</v>
      </c>
      <c r="O155" s="710">
        <v>9372</v>
      </c>
      <c r="P155" s="700"/>
      <c r="Q155" s="711">
        <v>3124</v>
      </c>
    </row>
    <row r="156" spans="1:17" ht="14.4" customHeight="1" x14ac:dyDescent="0.3">
      <c r="A156" s="694" t="s">
        <v>533</v>
      </c>
      <c r="B156" s="695" t="s">
        <v>1903</v>
      </c>
      <c r="C156" s="695" t="s">
        <v>1749</v>
      </c>
      <c r="D156" s="695" t="s">
        <v>2138</v>
      </c>
      <c r="E156" s="695" t="s">
        <v>2139</v>
      </c>
      <c r="F156" s="710">
        <v>1</v>
      </c>
      <c r="G156" s="710">
        <v>3042</v>
      </c>
      <c r="H156" s="710">
        <v>1</v>
      </c>
      <c r="I156" s="710">
        <v>3042</v>
      </c>
      <c r="J156" s="710">
        <v>3</v>
      </c>
      <c r="K156" s="710">
        <v>9174</v>
      </c>
      <c r="L156" s="710">
        <v>3.0157790927021697</v>
      </c>
      <c r="M156" s="710">
        <v>3058</v>
      </c>
      <c r="N156" s="710">
        <v>2</v>
      </c>
      <c r="O156" s="710">
        <v>6116</v>
      </c>
      <c r="P156" s="700">
        <v>2.01051939513478</v>
      </c>
      <c r="Q156" s="711">
        <v>3058</v>
      </c>
    </row>
    <row r="157" spans="1:17" ht="14.4" customHeight="1" x14ac:dyDescent="0.3">
      <c r="A157" s="694" t="s">
        <v>533</v>
      </c>
      <c r="B157" s="695" t="s">
        <v>1903</v>
      </c>
      <c r="C157" s="695" t="s">
        <v>1749</v>
      </c>
      <c r="D157" s="695" t="s">
        <v>2140</v>
      </c>
      <c r="E157" s="695" t="s">
        <v>2141</v>
      </c>
      <c r="F157" s="710">
        <v>6</v>
      </c>
      <c r="G157" s="710">
        <v>21642</v>
      </c>
      <c r="H157" s="710">
        <v>1</v>
      </c>
      <c r="I157" s="710">
        <v>3607</v>
      </c>
      <c r="J157" s="710"/>
      <c r="K157" s="710"/>
      <c r="L157" s="710"/>
      <c r="M157" s="710"/>
      <c r="N157" s="710"/>
      <c r="O157" s="710"/>
      <c r="P157" s="700"/>
      <c r="Q157" s="711"/>
    </row>
    <row r="158" spans="1:17" ht="14.4" customHeight="1" x14ac:dyDescent="0.3">
      <c r="A158" s="694" t="s">
        <v>533</v>
      </c>
      <c r="B158" s="695" t="s">
        <v>1903</v>
      </c>
      <c r="C158" s="695" t="s">
        <v>1749</v>
      </c>
      <c r="D158" s="695" t="s">
        <v>2142</v>
      </c>
      <c r="E158" s="695" t="s">
        <v>2143</v>
      </c>
      <c r="F158" s="710">
        <v>1</v>
      </c>
      <c r="G158" s="710">
        <v>1741</v>
      </c>
      <c r="H158" s="710">
        <v>1</v>
      </c>
      <c r="I158" s="710">
        <v>1741</v>
      </c>
      <c r="J158" s="710">
        <v>7</v>
      </c>
      <c r="K158" s="710">
        <v>12271</v>
      </c>
      <c r="L158" s="710">
        <v>7.0482481332567488</v>
      </c>
      <c r="M158" s="710">
        <v>1753</v>
      </c>
      <c r="N158" s="710">
        <v>5</v>
      </c>
      <c r="O158" s="710">
        <v>8765</v>
      </c>
      <c r="P158" s="700">
        <v>5.0344629523262494</v>
      </c>
      <c r="Q158" s="711">
        <v>1753</v>
      </c>
    </row>
    <row r="159" spans="1:17" ht="14.4" customHeight="1" x14ac:dyDescent="0.3">
      <c r="A159" s="694" t="s">
        <v>533</v>
      </c>
      <c r="B159" s="695" t="s">
        <v>1903</v>
      </c>
      <c r="C159" s="695" t="s">
        <v>1749</v>
      </c>
      <c r="D159" s="695" t="s">
        <v>2144</v>
      </c>
      <c r="E159" s="695" t="s">
        <v>2145</v>
      </c>
      <c r="F159" s="710"/>
      <c r="G159" s="710"/>
      <c r="H159" s="710"/>
      <c r="I159" s="710"/>
      <c r="J159" s="710">
        <v>1</v>
      </c>
      <c r="K159" s="710">
        <v>2745</v>
      </c>
      <c r="L159" s="710"/>
      <c r="M159" s="710">
        <v>2745</v>
      </c>
      <c r="N159" s="710"/>
      <c r="O159" s="710"/>
      <c r="P159" s="700"/>
      <c r="Q159" s="711"/>
    </row>
    <row r="160" spans="1:17" ht="14.4" customHeight="1" x14ac:dyDescent="0.3">
      <c r="A160" s="694" t="s">
        <v>533</v>
      </c>
      <c r="B160" s="695" t="s">
        <v>1903</v>
      </c>
      <c r="C160" s="695" t="s">
        <v>1749</v>
      </c>
      <c r="D160" s="695" t="s">
        <v>2146</v>
      </c>
      <c r="E160" s="695" t="s">
        <v>2147</v>
      </c>
      <c r="F160" s="710">
        <v>2</v>
      </c>
      <c r="G160" s="710">
        <v>2138</v>
      </c>
      <c r="H160" s="710">
        <v>1</v>
      </c>
      <c r="I160" s="710">
        <v>1069</v>
      </c>
      <c r="J160" s="710">
        <v>2</v>
      </c>
      <c r="K160" s="710">
        <v>2156</v>
      </c>
      <c r="L160" s="710">
        <v>1.0084190832553788</v>
      </c>
      <c r="M160" s="710">
        <v>1078</v>
      </c>
      <c r="N160" s="710">
        <v>4</v>
      </c>
      <c r="O160" s="710">
        <v>4312</v>
      </c>
      <c r="P160" s="700">
        <v>2.0168381665107575</v>
      </c>
      <c r="Q160" s="711">
        <v>1078</v>
      </c>
    </row>
    <row r="161" spans="1:17" ht="14.4" customHeight="1" x14ac:dyDescent="0.3">
      <c r="A161" s="694" t="s">
        <v>533</v>
      </c>
      <c r="B161" s="695" t="s">
        <v>1903</v>
      </c>
      <c r="C161" s="695" t="s">
        <v>1749</v>
      </c>
      <c r="D161" s="695" t="s">
        <v>2148</v>
      </c>
      <c r="E161" s="695" t="s">
        <v>2149</v>
      </c>
      <c r="F161" s="710">
        <v>1</v>
      </c>
      <c r="G161" s="710">
        <v>5818</v>
      </c>
      <c r="H161" s="710">
        <v>1</v>
      </c>
      <c r="I161" s="710">
        <v>5818</v>
      </c>
      <c r="J161" s="710"/>
      <c r="K161" s="710"/>
      <c r="L161" s="710"/>
      <c r="M161" s="710"/>
      <c r="N161" s="710"/>
      <c r="O161" s="710"/>
      <c r="P161" s="700"/>
      <c r="Q161" s="711"/>
    </row>
    <row r="162" spans="1:17" ht="14.4" customHeight="1" x14ac:dyDescent="0.3">
      <c r="A162" s="694" t="s">
        <v>533</v>
      </c>
      <c r="B162" s="695" t="s">
        <v>1903</v>
      </c>
      <c r="C162" s="695" t="s">
        <v>1749</v>
      </c>
      <c r="D162" s="695" t="s">
        <v>2150</v>
      </c>
      <c r="E162" s="695" t="s">
        <v>2151</v>
      </c>
      <c r="F162" s="710">
        <v>1</v>
      </c>
      <c r="G162" s="710">
        <v>527</v>
      </c>
      <c r="H162" s="710">
        <v>1</v>
      </c>
      <c r="I162" s="710">
        <v>527</v>
      </c>
      <c r="J162" s="710">
        <v>1</v>
      </c>
      <c r="K162" s="710">
        <v>531</v>
      </c>
      <c r="L162" s="710">
        <v>1.0075901328273245</v>
      </c>
      <c r="M162" s="710">
        <v>531</v>
      </c>
      <c r="N162" s="710">
        <v>10</v>
      </c>
      <c r="O162" s="710">
        <v>5310</v>
      </c>
      <c r="P162" s="700">
        <v>10.075901328273245</v>
      </c>
      <c r="Q162" s="711">
        <v>531</v>
      </c>
    </row>
    <row r="163" spans="1:17" ht="14.4" customHeight="1" x14ac:dyDescent="0.3">
      <c r="A163" s="694" t="s">
        <v>533</v>
      </c>
      <c r="B163" s="695" t="s">
        <v>1903</v>
      </c>
      <c r="C163" s="695" t="s">
        <v>1749</v>
      </c>
      <c r="D163" s="695" t="s">
        <v>2152</v>
      </c>
      <c r="E163" s="695" t="s">
        <v>2153</v>
      </c>
      <c r="F163" s="710">
        <v>2</v>
      </c>
      <c r="G163" s="710">
        <v>5460</v>
      </c>
      <c r="H163" s="710">
        <v>1</v>
      </c>
      <c r="I163" s="710">
        <v>2730</v>
      </c>
      <c r="J163" s="710"/>
      <c r="K163" s="710"/>
      <c r="L163" s="710"/>
      <c r="M163" s="710"/>
      <c r="N163" s="710"/>
      <c r="O163" s="710"/>
      <c r="P163" s="700"/>
      <c r="Q163" s="711"/>
    </row>
    <row r="164" spans="1:17" ht="14.4" customHeight="1" x14ac:dyDescent="0.3">
      <c r="A164" s="694" t="s">
        <v>533</v>
      </c>
      <c r="B164" s="695" t="s">
        <v>1903</v>
      </c>
      <c r="C164" s="695" t="s">
        <v>1749</v>
      </c>
      <c r="D164" s="695" t="s">
        <v>2154</v>
      </c>
      <c r="E164" s="695" t="s">
        <v>2155</v>
      </c>
      <c r="F164" s="710"/>
      <c r="G164" s="710"/>
      <c r="H164" s="710"/>
      <c r="I164" s="710"/>
      <c r="J164" s="710">
        <v>1</v>
      </c>
      <c r="K164" s="710">
        <v>466</v>
      </c>
      <c r="L164" s="710"/>
      <c r="M164" s="710">
        <v>466</v>
      </c>
      <c r="N164" s="710"/>
      <c r="O164" s="710"/>
      <c r="P164" s="700"/>
      <c r="Q164" s="711"/>
    </row>
    <row r="165" spans="1:17" ht="14.4" customHeight="1" x14ac:dyDescent="0.3">
      <c r="A165" s="694" t="s">
        <v>533</v>
      </c>
      <c r="B165" s="695" t="s">
        <v>1903</v>
      </c>
      <c r="C165" s="695" t="s">
        <v>1749</v>
      </c>
      <c r="D165" s="695" t="s">
        <v>2156</v>
      </c>
      <c r="E165" s="695" t="s">
        <v>2157</v>
      </c>
      <c r="F165" s="710">
        <v>1</v>
      </c>
      <c r="G165" s="710">
        <v>1110</v>
      </c>
      <c r="H165" s="710">
        <v>1</v>
      </c>
      <c r="I165" s="710">
        <v>1110</v>
      </c>
      <c r="J165" s="710"/>
      <c r="K165" s="710"/>
      <c r="L165" s="710"/>
      <c r="M165" s="710"/>
      <c r="N165" s="710">
        <v>1</v>
      </c>
      <c r="O165" s="710">
        <v>1119</v>
      </c>
      <c r="P165" s="700">
        <v>1.008108108108108</v>
      </c>
      <c r="Q165" s="711">
        <v>1119</v>
      </c>
    </row>
    <row r="166" spans="1:17" ht="14.4" customHeight="1" x14ac:dyDescent="0.3">
      <c r="A166" s="694" t="s">
        <v>533</v>
      </c>
      <c r="B166" s="695" t="s">
        <v>1903</v>
      </c>
      <c r="C166" s="695" t="s">
        <v>1749</v>
      </c>
      <c r="D166" s="695" t="s">
        <v>2158</v>
      </c>
      <c r="E166" s="695" t="s">
        <v>2159</v>
      </c>
      <c r="F166" s="710"/>
      <c r="G166" s="710"/>
      <c r="H166" s="710"/>
      <c r="I166" s="710"/>
      <c r="J166" s="710">
        <v>2</v>
      </c>
      <c r="K166" s="710">
        <v>4638</v>
      </c>
      <c r="L166" s="710"/>
      <c r="M166" s="710">
        <v>2319</v>
      </c>
      <c r="N166" s="710"/>
      <c r="O166" s="710"/>
      <c r="P166" s="700"/>
      <c r="Q166" s="711"/>
    </row>
    <row r="167" spans="1:17" ht="14.4" customHeight="1" thickBot="1" x14ac:dyDescent="0.35">
      <c r="A167" s="702" t="s">
        <v>533</v>
      </c>
      <c r="B167" s="703" t="s">
        <v>2160</v>
      </c>
      <c r="C167" s="703" t="s">
        <v>1749</v>
      </c>
      <c r="D167" s="703" t="s">
        <v>2094</v>
      </c>
      <c r="E167" s="703" t="s">
        <v>2095</v>
      </c>
      <c r="F167" s="712"/>
      <c r="G167" s="712"/>
      <c r="H167" s="712"/>
      <c r="I167" s="712"/>
      <c r="J167" s="712">
        <v>2</v>
      </c>
      <c r="K167" s="712">
        <v>11402</v>
      </c>
      <c r="L167" s="712"/>
      <c r="M167" s="712">
        <v>5701</v>
      </c>
      <c r="N167" s="712"/>
      <c r="O167" s="712"/>
      <c r="P167" s="708"/>
      <c r="Q167" s="7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73.513000000000005</v>
      </c>
      <c r="C5" s="114">
        <v>63.094999999999999</v>
      </c>
      <c r="D5" s="114">
        <v>63.81</v>
      </c>
      <c r="E5" s="131">
        <v>0.86800973977391749</v>
      </c>
      <c r="F5" s="132">
        <v>96</v>
      </c>
      <c r="G5" s="114">
        <v>79</v>
      </c>
      <c r="H5" s="114">
        <v>92</v>
      </c>
      <c r="I5" s="133">
        <v>0.95833333333333337</v>
      </c>
      <c r="J5" s="123"/>
      <c r="K5" s="123"/>
      <c r="L5" s="7">
        <f>D5-B5</f>
        <v>-9.703000000000003</v>
      </c>
      <c r="M5" s="8">
        <f>H5-F5</f>
        <v>-4</v>
      </c>
    </row>
    <row r="6" spans="1:13" ht="14.4" hidden="1" customHeight="1" outlineLevel="1" x14ac:dyDescent="0.3">
      <c r="A6" s="119" t="s">
        <v>170</v>
      </c>
      <c r="B6" s="122">
        <v>12.38</v>
      </c>
      <c r="C6" s="113">
        <v>9.3059999999999992</v>
      </c>
      <c r="D6" s="113">
        <v>15.512</v>
      </c>
      <c r="E6" s="134">
        <v>1.2529886914378028</v>
      </c>
      <c r="F6" s="135">
        <v>18</v>
      </c>
      <c r="G6" s="113">
        <v>13</v>
      </c>
      <c r="H6" s="113">
        <v>23</v>
      </c>
      <c r="I6" s="136">
        <v>1.2777777777777777</v>
      </c>
      <c r="J6" s="123"/>
      <c r="K6" s="123"/>
      <c r="L6" s="5">
        <f t="shared" ref="L6:L11" si="0">D6-B6</f>
        <v>3.1319999999999997</v>
      </c>
      <c r="M6" s="6">
        <f t="shared" ref="M6:M13" si="1">H6-F6</f>
        <v>5</v>
      </c>
    </row>
    <row r="7" spans="1:13" ht="14.4" hidden="1" customHeight="1" outlineLevel="1" x14ac:dyDescent="0.3">
      <c r="A7" s="119" t="s">
        <v>171</v>
      </c>
      <c r="B7" s="122">
        <v>39.322000000000003</v>
      </c>
      <c r="C7" s="113">
        <v>35.615000000000002</v>
      </c>
      <c r="D7" s="113">
        <v>34.253</v>
      </c>
      <c r="E7" s="134">
        <v>0.87108997507756469</v>
      </c>
      <c r="F7" s="135">
        <v>52</v>
      </c>
      <c r="G7" s="113">
        <v>42</v>
      </c>
      <c r="H7" s="113">
        <v>54</v>
      </c>
      <c r="I7" s="136">
        <v>1.0384615384615385</v>
      </c>
      <c r="J7" s="123"/>
      <c r="K7" s="123"/>
      <c r="L7" s="5">
        <f t="shared" si="0"/>
        <v>-5.0690000000000026</v>
      </c>
      <c r="M7" s="6">
        <f t="shared" si="1"/>
        <v>2</v>
      </c>
    </row>
    <row r="8" spans="1:13" ht="14.4" hidden="1" customHeight="1" outlineLevel="1" x14ac:dyDescent="0.3">
      <c r="A8" s="119" t="s">
        <v>172</v>
      </c>
      <c r="B8" s="122">
        <v>6.4009999999999998</v>
      </c>
      <c r="C8" s="113">
        <v>2.7160000000000002</v>
      </c>
      <c r="D8" s="113">
        <v>5.3390000000000004</v>
      </c>
      <c r="E8" s="134">
        <v>0.83408842368379954</v>
      </c>
      <c r="F8" s="135">
        <v>9</v>
      </c>
      <c r="G8" s="113">
        <v>5</v>
      </c>
      <c r="H8" s="113">
        <v>8</v>
      </c>
      <c r="I8" s="136">
        <v>0.88888888888888884</v>
      </c>
      <c r="J8" s="123"/>
      <c r="K8" s="123"/>
      <c r="L8" s="5">
        <f t="shared" si="0"/>
        <v>-1.0619999999999994</v>
      </c>
      <c r="M8" s="6">
        <f t="shared" si="1"/>
        <v>-1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535</v>
      </c>
      <c r="F9" s="135">
        <v>0</v>
      </c>
      <c r="G9" s="113">
        <v>0</v>
      </c>
      <c r="H9" s="113">
        <v>0</v>
      </c>
      <c r="I9" s="136" t="s">
        <v>535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31.084</v>
      </c>
      <c r="C10" s="113">
        <v>8.798</v>
      </c>
      <c r="D10" s="113">
        <v>34.768999999999998</v>
      </c>
      <c r="E10" s="134">
        <v>1.1185497361986874</v>
      </c>
      <c r="F10" s="135">
        <v>29</v>
      </c>
      <c r="G10" s="113">
        <v>16</v>
      </c>
      <c r="H10" s="113">
        <v>35</v>
      </c>
      <c r="I10" s="136">
        <v>1.2068965517241379</v>
      </c>
      <c r="J10" s="123"/>
      <c r="K10" s="123"/>
      <c r="L10" s="5">
        <f t="shared" si="0"/>
        <v>3.6849999999999987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7.86</v>
      </c>
      <c r="C11" s="113">
        <v>6.8150000000000004</v>
      </c>
      <c r="D11" s="113">
        <v>10.295999999999999</v>
      </c>
      <c r="E11" s="134">
        <v>1.3099236641221372</v>
      </c>
      <c r="F11" s="135">
        <v>11</v>
      </c>
      <c r="G11" s="113">
        <v>9</v>
      </c>
      <c r="H11" s="113">
        <v>11</v>
      </c>
      <c r="I11" s="136">
        <v>1</v>
      </c>
      <c r="J11" s="123"/>
      <c r="K11" s="123"/>
      <c r="L11" s="5">
        <f t="shared" si="0"/>
        <v>2.4359999999999991</v>
      </c>
      <c r="M11" s="6">
        <f t="shared" si="1"/>
        <v>0</v>
      </c>
    </row>
    <row r="12" spans="1:13" ht="14.4" hidden="1" customHeight="1" outlineLevel="1" thickBot="1" x14ac:dyDescent="0.35">
      <c r="A12" s="247" t="s">
        <v>234</v>
      </c>
      <c r="B12" s="248">
        <v>1.7589999999999999</v>
      </c>
      <c r="C12" s="249">
        <v>0</v>
      </c>
      <c r="D12" s="249">
        <v>0</v>
      </c>
      <c r="E12" s="250"/>
      <c r="F12" s="251">
        <v>2</v>
      </c>
      <c r="G12" s="249">
        <v>0</v>
      </c>
      <c r="H12" s="249">
        <v>0</v>
      </c>
      <c r="I12" s="252"/>
      <c r="J12" s="123"/>
      <c r="K12" s="123"/>
      <c r="L12" s="253">
        <f>D12-B12</f>
        <v>-1.7589999999999999</v>
      </c>
      <c r="M12" s="254">
        <f>H12-F12</f>
        <v>-2</v>
      </c>
    </row>
    <row r="13" spans="1:13" ht="14.4" customHeight="1" collapsed="1" thickBot="1" x14ac:dyDescent="0.35">
      <c r="A13" s="120" t="s">
        <v>3</v>
      </c>
      <c r="B13" s="115">
        <f>SUM(B5:B12)</f>
        <v>172.31900000000002</v>
      </c>
      <c r="C13" s="116">
        <f>SUM(C5:C12)</f>
        <v>126.34499999999998</v>
      </c>
      <c r="D13" s="116">
        <f>SUM(D5:D12)</f>
        <v>163.97899999999998</v>
      </c>
      <c r="E13" s="137">
        <f>IF(OR(D13=0,B13=0),0,D13/B13)</f>
        <v>0.95160139044446623</v>
      </c>
      <c r="F13" s="138">
        <f>SUM(F5:F12)</f>
        <v>217</v>
      </c>
      <c r="G13" s="116">
        <f>SUM(G5:G12)</f>
        <v>164</v>
      </c>
      <c r="H13" s="116">
        <f>SUM(H5:H12)</f>
        <v>223</v>
      </c>
      <c r="I13" s="139">
        <f>IF(OR(H13=0,F13=0),0,H13/F13)</f>
        <v>1.0276497695852536</v>
      </c>
      <c r="J13" s="123"/>
      <c r="K13" s="123"/>
      <c r="L13" s="129">
        <f>D13-B13</f>
        <v>-8.3400000000000318</v>
      </c>
      <c r="M13" s="140">
        <f t="shared" si="1"/>
        <v>6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73.513000000000005</v>
      </c>
      <c r="C18" s="114">
        <v>63.094999999999999</v>
      </c>
      <c r="D18" s="114">
        <v>63.81</v>
      </c>
      <c r="E18" s="131">
        <v>0.86800973977391749</v>
      </c>
      <c r="F18" s="121">
        <v>96</v>
      </c>
      <c r="G18" s="114">
        <v>79</v>
      </c>
      <c r="H18" s="114">
        <v>92</v>
      </c>
      <c r="I18" s="133">
        <v>0.95833333333333337</v>
      </c>
      <c r="J18" s="541">
        <f>0.97*0.976</f>
        <v>0.94672000000000001</v>
      </c>
      <c r="K18" s="542"/>
      <c r="L18" s="147">
        <f>D18-B18</f>
        <v>-9.703000000000003</v>
      </c>
      <c r="M18" s="148">
        <f>H18-F18</f>
        <v>-4</v>
      </c>
    </row>
    <row r="19" spans="1:13" ht="14.4" hidden="1" customHeight="1" outlineLevel="1" x14ac:dyDescent="0.3">
      <c r="A19" s="119" t="s">
        <v>170</v>
      </c>
      <c r="B19" s="122">
        <v>12.38</v>
      </c>
      <c r="C19" s="113">
        <v>9.3059999999999992</v>
      </c>
      <c r="D19" s="113">
        <v>15.512</v>
      </c>
      <c r="E19" s="134">
        <v>1.2529886914378028</v>
      </c>
      <c r="F19" s="122">
        <v>18</v>
      </c>
      <c r="G19" s="113">
        <v>13</v>
      </c>
      <c r="H19" s="113">
        <v>23</v>
      </c>
      <c r="I19" s="136">
        <v>1.2777777777777777</v>
      </c>
      <c r="J19" s="541">
        <f>0.97*1.096</f>
        <v>1.0631200000000001</v>
      </c>
      <c r="K19" s="542"/>
      <c r="L19" s="149">
        <f t="shared" ref="L19:L26" si="2">D19-B19</f>
        <v>3.1319999999999997</v>
      </c>
      <c r="M19" s="150">
        <f t="shared" ref="M19:M26" si="3">H19-F19</f>
        <v>5</v>
      </c>
    </row>
    <row r="20" spans="1:13" ht="14.4" hidden="1" customHeight="1" outlineLevel="1" x14ac:dyDescent="0.3">
      <c r="A20" s="119" t="s">
        <v>171</v>
      </c>
      <c r="B20" s="122">
        <v>39.322000000000003</v>
      </c>
      <c r="C20" s="113">
        <v>35.615000000000002</v>
      </c>
      <c r="D20" s="113">
        <v>34.253</v>
      </c>
      <c r="E20" s="134">
        <v>0.87108997507756469</v>
      </c>
      <c r="F20" s="122">
        <v>52</v>
      </c>
      <c r="G20" s="113">
        <v>42</v>
      </c>
      <c r="H20" s="113">
        <v>54</v>
      </c>
      <c r="I20" s="136">
        <v>1.0384615384615385</v>
      </c>
      <c r="J20" s="541">
        <f>0.97*1.047</f>
        <v>1.01559</v>
      </c>
      <c r="K20" s="542"/>
      <c r="L20" s="149">
        <f t="shared" si="2"/>
        <v>-5.0690000000000026</v>
      </c>
      <c r="M20" s="150">
        <f t="shared" si="3"/>
        <v>2</v>
      </c>
    </row>
    <row r="21" spans="1:13" ht="14.4" hidden="1" customHeight="1" outlineLevel="1" x14ac:dyDescent="0.3">
      <c r="A21" s="119" t="s">
        <v>172</v>
      </c>
      <c r="B21" s="122">
        <v>6.4009999999999998</v>
      </c>
      <c r="C21" s="113">
        <v>2.7160000000000002</v>
      </c>
      <c r="D21" s="113">
        <v>5.3390000000000004</v>
      </c>
      <c r="E21" s="134">
        <v>0.83408842368379954</v>
      </c>
      <c r="F21" s="122">
        <v>9</v>
      </c>
      <c r="G21" s="113">
        <v>5</v>
      </c>
      <c r="H21" s="113">
        <v>8</v>
      </c>
      <c r="I21" s="136">
        <v>0.88888888888888884</v>
      </c>
      <c r="J21" s="541">
        <f>0.97*1.091</f>
        <v>1.05827</v>
      </c>
      <c r="K21" s="542"/>
      <c r="L21" s="149">
        <f t="shared" si="2"/>
        <v>-1.0619999999999994</v>
      </c>
      <c r="M21" s="150">
        <f t="shared" si="3"/>
        <v>-1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535</v>
      </c>
      <c r="F22" s="122">
        <v>0</v>
      </c>
      <c r="G22" s="113">
        <v>0</v>
      </c>
      <c r="H22" s="113">
        <v>0</v>
      </c>
      <c r="I22" s="136" t="s">
        <v>535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31.084</v>
      </c>
      <c r="C23" s="113">
        <v>8.798</v>
      </c>
      <c r="D23" s="113">
        <v>34.768999999999998</v>
      </c>
      <c r="E23" s="134">
        <v>1.1185497361986874</v>
      </c>
      <c r="F23" s="122">
        <v>29</v>
      </c>
      <c r="G23" s="113">
        <v>16</v>
      </c>
      <c r="H23" s="113">
        <v>35</v>
      </c>
      <c r="I23" s="136">
        <v>1.2068965517241379</v>
      </c>
      <c r="J23" s="541">
        <f>0.97*1.096</f>
        <v>1.0631200000000001</v>
      </c>
      <c r="K23" s="542"/>
      <c r="L23" s="149">
        <f t="shared" si="2"/>
        <v>3.6849999999999987</v>
      </c>
      <c r="M23" s="150">
        <f t="shared" si="3"/>
        <v>6</v>
      </c>
    </row>
    <row r="24" spans="1:13" ht="14.4" hidden="1" customHeight="1" outlineLevel="1" x14ac:dyDescent="0.3">
      <c r="A24" s="119" t="s">
        <v>175</v>
      </c>
      <c r="B24" s="122">
        <v>7.86</v>
      </c>
      <c r="C24" s="113">
        <v>6.8150000000000004</v>
      </c>
      <c r="D24" s="113">
        <v>10.295999999999999</v>
      </c>
      <c r="E24" s="134">
        <v>1.3099236641221372</v>
      </c>
      <c r="F24" s="122">
        <v>11</v>
      </c>
      <c r="G24" s="113">
        <v>9</v>
      </c>
      <c r="H24" s="113">
        <v>11</v>
      </c>
      <c r="I24" s="136">
        <v>1</v>
      </c>
      <c r="J24" s="541">
        <f>0.97*0.989</f>
        <v>0.95933000000000002</v>
      </c>
      <c r="K24" s="542"/>
      <c r="L24" s="149">
        <f t="shared" si="2"/>
        <v>2.4359999999999991</v>
      </c>
      <c r="M24" s="150">
        <f t="shared" si="3"/>
        <v>0</v>
      </c>
    </row>
    <row r="25" spans="1:13" ht="14.4" hidden="1" customHeight="1" outlineLevel="1" thickBot="1" x14ac:dyDescent="0.35">
      <c r="A25" s="247" t="s">
        <v>234</v>
      </c>
      <c r="B25" s="248">
        <v>1.7589999999999999</v>
      </c>
      <c r="C25" s="249">
        <v>0</v>
      </c>
      <c r="D25" s="249">
        <v>0</v>
      </c>
      <c r="E25" s="250"/>
      <c r="F25" s="248">
        <v>2</v>
      </c>
      <c r="G25" s="249">
        <v>0</v>
      </c>
      <c r="H25" s="249">
        <v>0</v>
      </c>
      <c r="I25" s="252"/>
      <c r="J25" s="368"/>
      <c r="K25" s="369"/>
      <c r="L25" s="255">
        <f>D25-B25</f>
        <v>-1.7589999999999999</v>
      </c>
      <c r="M25" s="256">
        <f>H25-F25</f>
        <v>-2</v>
      </c>
    </row>
    <row r="26" spans="1:13" ht="14.4" customHeight="1" collapsed="1" thickBot="1" x14ac:dyDescent="0.35">
      <c r="A26" s="151" t="s">
        <v>3</v>
      </c>
      <c r="B26" s="152">
        <f>SUM(B18:B25)</f>
        <v>172.31900000000002</v>
      </c>
      <c r="C26" s="153">
        <f>SUM(C18:C25)</f>
        <v>126.34499999999998</v>
      </c>
      <c r="D26" s="153">
        <f>SUM(D18:D25)</f>
        <v>163.97899999999998</v>
      </c>
      <c r="E26" s="154">
        <f>IF(OR(D26=0,B26=0),0,D26/B26)</f>
        <v>0.95160139044446623</v>
      </c>
      <c r="F26" s="152">
        <f>SUM(F18:F25)</f>
        <v>217</v>
      </c>
      <c r="G26" s="153">
        <f>SUM(G18:G25)</f>
        <v>164</v>
      </c>
      <c r="H26" s="153">
        <f>SUM(H18:H25)</f>
        <v>223</v>
      </c>
      <c r="I26" s="155">
        <f>IF(OR(H26=0,F26=0),0,H26/F26)</f>
        <v>1.0276497695852536</v>
      </c>
      <c r="J26" s="123"/>
      <c r="K26" s="123"/>
      <c r="L26" s="145">
        <f t="shared" si="2"/>
        <v>-8.3400000000000318</v>
      </c>
      <c r="M26" s="156">
        <f t="shared" si="3"/>
        <v>6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535</v>
      </c>
      <c r="F31" s="132">
        <v>0</v>
      </c>
      <c r="G31" s="114">
        <v>0</v>
      </c>
      <c r="H31" s="114">
        <v>0</v>
      </c>
      <c r="I31" s="133" t="s">
        <v>535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535</v>
      </c>
      <c r="F32" s="135">
        <v>0</v>
      </c>
      <c r="G32" s="113">
        <v>0</v>
      </c>
      <c r="H32" s="113">
        <v>0</v>
      </c>
      <c r="I32" s="136" t="s">
        <v>535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535</v>
      </c>
      <c r="F33" s="135">
        <v>0</v>
      </c>
      <c r="G33" s="113">
        <v>0</v>
      </c>
      <c r="H33" s="113">
        <v>0</v>
      </c>
      <c r="I33" s="136" t="s">
        <v>535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535</v>
      </c>
      <c r="F34" s="135">
        <v>0</v>
      </c>
      <c r="G34" s="113">
        <v>0</v>
      </c>
      <c r="H34" s="113">
        <v>0</v>
      </c>
      <c r="I34" s="136" t="s">
        <v>535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535</v>
      </c>
      <c r="F35" s="135">
        <v>0</v>
      </c>
      <c r="G35" s="113">
        <v>0</v>
      </c>
      <c r="H35" s="113">
        <v>0</v>
      </c>
      <c r="I35" s="136" t="s">
        <v>535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535</v>
      </c>
      <c r="F36" s="135">
        <v>0</v>
      </c>
      <c r="G36" s="113">
        <v>0</v>
      </c>
      <c r="H36" s="113">
        <v>0</v>
      </c>
      <c r="I36" s="136" t="s">
        <v>535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535</v>
      </c>
      <c r="F37" s="135">
        <v>0</v>
      </c>
      <c r="G37" s="113">
        <v>0</v>
      </c>
      <c r="H37" s="113">
        <v>0</v>
      </c>
      <c r="I37" s="136" t="s">
        <v>535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391.7</v>
      </c>
      <c r="C33" s="206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691.27</v>
      </c>
      <c r="C34" s="207">
        <v>698</v>
      </c>
      <c r="D34" s="87">
        <f t="shared" ref="D34:D45" si="0">IF(C34="","",C34-B34)</f>
        <v>6.7300000000000182</v>
      </c>
      <c r="E34" s="88">
        <f t="shared" ref="E34:E45" si="1">IF(C34="","",C34/B34)</f>
        <v>1.0097357038494366</v>
      </c>
      <c r="F34" s="89">
        <v>145.47999999999999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1171.55</v>
      </c>
      <c r="C35" s="207">
        <v>1154</v>
      </c>
      <c r="D35" s="87">
        <f t="shared" si="0"/>
        <v>-17.549999999999955</v>
      </c>
      <c r="E35" s="88">
        <f t="shared" si="1"/>
        <v>0.98501984550381971</v>
      </c>
      <c r="F35" s="89">
        <v>249.62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2271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4"/>
      <c r="B4" s="805" t="s">
        <v>84</v>
      </c>
      <c r="C4" s="806" t="s">
        <v>72</v>
      </c>
      <c r="D4" s="807" t="s">
        <v>85</v>
      </c>
      <c r="E4" s="805" t="s">
        <v>84</v>
      </c>
      <c r="F4" s="806" t="s">
        <v>72</v>
      </c>
      <c r="G4" s="807" t="s">
        <v>85</v>
      </c>
      <c r="H4" s="805" t="s">
        <v>84</v>
      </c>
      <c r="I4" s="806" t="s">
        <v>72</v>
      </c>
      <c r="J4" s="807" t="s">
        <v>85</v>
      </c>
      <c r="K4" s="808"/>
      <c r="L4" s="809"/>
      <c r="M4" s="809"/>
      <c r="N4" s="809"/>
      <c r="O4" s="810"/>
      <c r="P4" s="811"/>
      <c r="Q4" s="812" t="s">
        <v>73</v>
      </c>
      <c r="R4" s="813" t="s">
        <v>72</v>
      </c>
      <c r="S4" s="814" t="s">
        <v>86</v>
      </c>
      <c r="T4" s="815" t="s">
        <v>87</v>
      </c>
      <c r="U4" s="815" t="s">
        <v>88</v>
      </c>
      <c r="V4" s="816" t="s">
        <v>2</v>
      </c>
      <c r="W4" s="817" t="s">
        <v>89</v>
      </c>
    </row>
    <row r="5" spans="1:23" ht="14.4" customHeight="1" x14ac:dyDescent="0.3">
      <c r="A5" s="847" t="s">
        <v>2162</v>
      </c>
      <c r="B5" s="404"/>
      <c r="C5" s="818"/>
      <c r="D5" s="819"/>
      <c r="E5" s="820"/>
      <c r="F5" s="821"/>
      <c r="G5" s="822"/>
      <c r="H5" s="823">
        <v>1</v>
      </c>
      <c r="I5" s="824">
        <v>9.4700000000000006</v>
      </c>
      <c r="J5" s="825">
        <v>37</v>
      </c>
      <c r="K5" s="826">
        <v>9.4700000000000006</v>
      </c>
      <c r="L5" s="827">
        <v>5</v>
      </c>
      <c r="M5" s="827">
        <v>43</v>
      </c>
      <c r="N5" s="828">
        <v>14.18</v>
      </c>
      <c r="O5" s="827" t="s">
        <v>2163</v>
      </c>
      <c r="P5" s="829" t="s">
        <v>2164</v>
      </c>
      <c r="Q5" s="830">
        <f>H5-B5</f>
        <v>1</v>
      </c>
      <c r="R5" s="830">
        <f>I5-C5</f>
        <v>9.4700000000000006</v>
      </c>
      <c r="S5" s="404">
        <f>IF(H5=0,"",H5*N5)</f>
        <v>14.18</v>
      </c>
      <c r="T5" s="404">
        <f>IF(H5=0,"",H5*J5)</f>
        <v>37</v>
      </c>
      <c r="U5" s="404">
        <f>IF(H5=0,"",T5-S5)</f>
        <v>22.82</v>
      </c>
      <c r="V5" s="831">
        <f>IF(H5=0,"",T5/S5)</f>
        <v>2.6093088857545839</v>
      </c>
      <c r="W5" s="832">
        <v>23</v>
      </c>
    </row>
    <row r="6" spans="1:23" ht="14.4" customHeight="1" x14ac:dyDescent="0.3">
      <c r="A6" s="848" t="s">
        <v>2165</v>
      </c>
      <c r="B6" s="833">
        <v>1</v>
      </c>
      <c r="C6" s="834">
        <v>13.53</v>
      </c>
      <c r="D6" s="803">
        <v>16</v>
      </c>
      <c r="E6" s="835"/>
      <c r="F6" s="836"/>
      <c r="G6" s="788"/>
      <c r="H6" s="837"/>
      <c r="I6" s="838"/>
      <c r="J6" s="789"/>
      <c r="K6" s="839">
        <v>13.53</v>
      </c>
      <c r="L6" s="840">
        <v>8</v>
      </c>
      <c r="M6" s="840">
        <v>70</v>
      </c>
      <c r="N6" s="841">
        <v>23.48</v>
      </c>
      <c r="O6" s="840" t="s">
        <v>2163</v>
      </c>
      <c r="P6" s="842" t="s">
        <v>2166</v>
      </c>
      <c r="Q6" s="843">
        <f t="shared" ref="Q6:R58" si="0">H6-B6</f>
        <v>-1</v>
      </c>
      <c r="R6" s="843">
        <f t="shared" si="0"/>
        <v>-13.53</v>
      </c>
      <c r="S6" s="833" t="str">
        <f t="shared" ref="S6:S58" si="1">IF(H6=0,"",H6*N6)</f>
        <v/>
      </c>
      <c r="T6" s="833" t="str">
        <f t="shared" ref="T6:T58" si="2">IF(H6=0,"",H6*J6)</f>
        <v/>
      </c>
      <c r="U6" s="833" t="str">
        <f t="shared" ref="U6:U58" si="3">IF(H6=0,"",T6-S6)</f>
        <v/>
      </c>
      <c r="V6" s="844" t="str">
        <f t="shared" ref="V6:V58" si="4">IF(H6=0,"",T6/S6)</f>
        <v/>
      </c>
      <c r="W6" s="790"/>
    </row>
    <row r="7" spans="1:23" ht="14.4" customHeight="1" x14ac:dyDescent="0.3">
      <c r="A7" s="849" t="s">
        <v>2167</v>
      </c>
      <c r="B7" s="791">
        <v>2</v>
      </c>
      <c r="C7" s="792">
        <v>0.96</v>
      </c>
      <c r="D7" s="793">
        <v>10.5</v>
      </c>
      <c r="E7" s="800"/>
      <c r="F7" s="778"/>
      <c r="G7" s="779"/>
      <c r="H7" s="784"/>
      <c r="I7" s="778"/>
      <c r="J7" s="779"/>
      <c r="K7" s="783">
        <v>0.48</v>
      </c>
      <c r="L7" s="784">
        <v>2</v>
      </c>
      <c r="M7" s="784">
        <v>22</v>
      </c>
      <c r="N7" s="785">
        <v>7.19</v>
      </c>
      <c r="O7" s="784" t="s">
        <v>2163</v>
      </c>
      <c r="P7" s="801" t="s">
        <v>2168</v>
      </c>
      <c r="Q7" s="786">
        <f t="shared" si="0"/>
        <v>-2</v>
      </c>
      <c r="R7" s="786">
        <f t="shared" si="0"/>
        <v>-0.96</v>
      </c>
      <c r="S7" s="797" t="str">
        <f t="shared" si="1"/>
        <v/>
      </c>
      <c r="T7" s="797" t="str">
        <f t="shared" si="2"/>
        <v/>
      </c>
      <c r="U7" s="797" t="str">
        <f t="shared" si="3"/>
        <v/>
      </c>
      <c r="V7" s="802" t="str">
        <f t="shared" si="4"/>
        <v/>
      </c>
      <c r="W7" s="787"/>
    </row>
    <row r="8" spans="1:23" ht="14.4" customHeight="1" x14ac:dyDescent="0.3">
      <c r="A8" s="849" t="s">
        <v>2169</v>
      </c>
      <c r="B8" s="797"/>
      <c r="C8" s="798"/>
      <c r="D8" s="799"/>
      <c r="E8" s="780">
        <v>1</v>
      </c>
      <c r="F8" s="781">
        <v>0.37</v>
      </c>
      <c r="G8" s="794">
        <v>4</v>
      </c>
      <c r="H8" s="784"/>
      <c r="I8" s="778"/>
      <c r="J8" s="779"/>
      <c r="K8" s="783">
        <v>0.38</v>
      </c>
      <c r="L8" s="784">
        <v>1</v>
      </c>
      <c r="M8" s="784">
        <v>13</v>
      </c>
      <c r="N8" s="785">
        <v>4.28</v>
      </c>
      <c r="O8" s="784" t="s">
        <v>2163</v>
      </c>
      <c r="P8" s="801" t="s">
        <v>2170</v>
      </c>
      <c r="Q8" s="786">
        <f t="shared" si="0"/>
        <v>0</v>
      </c>
      <c r="R8" s="786">
        <f t="shared" si="0"/>
        <v>0</v>
      </c>
      <c r="S8" s="797" t="str">
        <f t="shared" si="1"/>
        <v/>
      </c>
      <c r="T8" s="797" t="str">
        <f t="shared" si="2"/>
        <v/>
      </c>
      <c r="U8" s="797" t="str">
        <f t="shared" si="3"/>
        <v/>
      </c>
      <c r="V8" s="802" t="str">
        <f t="shared" si="4"/>
        <v/>
      </c>
      <c r="W8" s="787"/>
    </row>
    <row r="9" spans="1:23" ht="14.4" customHeight="1" x14ac:dyDescent="0.3">
      <c r="A9" s="849" t="s">
        <v>2171</v>
      </c>
      <c r="B9" s="797">
        <v>1</v>
      </c>
      <c r="C9" s="798">
        <v>0.9</v>
      </c>
      <c r="D9" s="799">
        <v>6</v>
      </c>
      <c r="E9" s="780">
        <v>1</v>
      </c>
      <c r="F9" s="781">
        <v>1.1000000000000001</v>
      </c>
      <c r="G9" s="794">
        <v>3</v>
      </c>
      <c r="H9" s="784">
        <v>2</v>
      </c>
      <c r="I9" s="778">
        <v>1.91</v>
      </c>
      <c r="J9" s="782">
        <v>14.5</v>
      </c>
      <c r="K9" s="783">
        <v>0.9</v>
      </c>
      <c r="L9" s="784">
        <v>2</v>
      </c>
      <c r="M9" s="784">
        <v>22</v>
      </c>
      <c r="N9" s="785">
        <v>7.25</v>
      </c>
      <c r="O9" s="784" t="s">
        <v>2163</v>
      </c>
      <c r="P9" s="801" t="s">
        <v>2172</v>
      </c>
      <c r="Q9" s="786">
        <f t="shared" si="0"/>
        <v>1</v>
      </c>
      <c r="R9" s="786">
        <f t="shared" si="0"/>
        <v>1.0099999999999998</v>
      </c>
      <c r="S9" s="797">
        <f t="shared" si="1"/>
        <v>14.5</v>
      </c>
      <c r="T9" s="797">
        <f t="shared" si="2"/>
        <v>29</v>
      </c>
      <c r="U9" s="797">
        <f t="shared" si="3"/>
        <v>14.5</v>
      </c>
      <c r="V9" s="802">
        <f t="shared" si="4"/>
        <v>2</v>
      </c>
      <c r="W9" s="787">
        <v>16</v>
      </c>
    </row>
    <row r="10" spans="1:23" ht="14.4" customHeight="1" x14ac:dyDescent="0.3">
      <c r="A10" s="848" t="s">
        <v>2173</v>
      </c>
      <c r="B10" s="833"/>
      <c r="C10" s="834"/>
      <c r="D10" s="803"/>
      <c r="E10" s="837">
        <v>2</v>
      </c>
      <c r="F10" s="838">
        <v>2.7</v>
      </c>
      <c r="G10" s="789">
        <v>6</v>
      </c>
      <c r="H10" s="840"/>
      <c r="I10" s="836"/>
      <c r="J10" s="788"/>
      <c r="K10" s="839">
        <v>1.18</v>
      </c>
      <c r="L10" s="840">
        <v>3</v>
      </c>
      <c r="M10" s="840">
        <v>26</v>
      </c>
      <c r="N10" s="841">
        <v>8.65</v>
      </c>
      <c r="O10" s="840" t="s">
        <v>2163</v>
      </c>
      <c r="P10" s="842" t="s">
        <v>2174</v>
      </c>
      <c r="Q10" s="843">
        <f t="shared" si="0"/>
        <v>0</v>
      </c>
      <c r="R10" s="843">
        <f t="shared" si="0"/>
        <v>0</v>
      </c>
      <c r="S10" s="833" t="str">
        <f t="shared" si="1"/>
        <v/>
      </c>
      <c r="T10" s="833" t="str">
        <f t="shared" si="2"/>
        <v/>
      </c>
      <c r="U10" s="833" t="str">
        <f t="shared" si="3"/>
        <v/>
      </c>
      <c r="V10" s="844" t="str">
        <f t="shared" si="4"/>
        <v/>
      </c>
      <c r="W10" s="790"/>
    </row>
    <row r="11" spans="1:23" ht="14.4" customHeight="1" x14ac:dyDescent="0.3">
      <c r="A11" s="849" t="s">
        <v>2175</v>
      </c>
      <c r="B11" s="797">
        <v>1</v>
      </c>
      <c r="C11" s="798">
        <v>0.26</v>
      </c>
      <c r="D11" s="799">
        <v>5</v>
      </c>
      <c r="E11" s="800"/>
      <c r="F11" s="778"/>
      <c r="G11" s="779"/>
      <c r="H11" s="780"/>
      <c r="I11" s="781"/>
      <c r="J11" s="794"/>
      <c r="K11" s="783">
        <v>0.26</v>
      </c>
      <c r="L11" s="784">
        <v>1</v>
      </c>
      <c r="M11" s="784">
        <v>12</v>
      </c>
      <c r="N11" s="785">
        <v>4.03</v>
      </c>
      <c r="O11" s="784" t="s">
        <v>2163</v>
      </c>
      <c r="P11" s="801" t="s">
        <v>2176</v>
      </c>
      <c r="Q11" s="786">
        <f t="shared" si="0"/>
        <v>-1</v>
      </c>
      <c r="R11" s="786">
        <f t="shared" si="0"/>
        <v>-0.26</v>
      </c>
      <c r="S11" s="797" t="str">
        <f t="shared" si="1"/>
        <v/>
      </c>
      <c r="T11" s="797" t="str">
        <f t="shared" si="2"/>
        <v/>
      </c>
      <c r="U11" s="797" t="str">
        <f t="shared" si="3"/>
        <v/>
      </c>
      <c r="V11" s="802" t="str">
        <f t="shared" si="4"/>
        <v/>
      </c>
      <c r="W11" s="787"/>
    </row>
    <row r="12" spans="1:23" ht="14.4" customHeight="1" x14ac:dyDescent="0.3">
      <c r="A12" s="848" t="s">
        <v>2177</v>
      </c>
      <c r="B12" s="833"/>
      <c r="C12" s="834"/>
      <c r="D12" s="803"/>
      <c r="E12" s="835">
        <v>1</v>
      </c>
      <c r="F12" s="836">
        <v>0.43</v>
      </c>
      <c r="G12" s="788">
        <v>5</v>
      </c>
      <c r="H12" s="837">
        <v>1</v>
      </c>
      <c r="I12" s="838">
        <v>0.32</v>
      </c>
      <c r="J12" s="795">
        <v>6</v>
      </c>
      <c r="K12" s="839">
        <v>0.32</v>
      </c>
      <c r="L12" s="840">
        <v>2</v>
      </c>
      <c r="M12" s="840">
        <v>15</v>
      </c>
      <c r="N12" s="841">
        <v>4.92</v>
      </c>
      <c r="O12" s="840" t="s">
        <v>2163</v>
      </c>
      <c r="P12" s="842" t="s">
        <v>2178</v>
      </c>
      <c r="Q12" s="843">
        <f t="shared" si="0"/>
        <v>1</v>
      </c>
      <c r="R12" s="843">
        <f t="shared" si="0"/>
        <v>0.32</v>
      </c>
      <c r="S12" s="833">
        <f t="shared" si="1"/>
        <v>4.92</v>
      </c>
      <c r="T12" s="833">
        <f t="shared" si="2"/>
        <v>6</v>
      </c>
      <c r="U12" s="833">
        <f t="shared" si="3"/>
        <v>1.08</v>
      </c>
      <c r="V12" s="844">
        <f t="shared" si="4"/>
        <v>1.2195121951219512</v>
      </c>
      <c r="W12" s="790">
        <v>1</v>
      </c>
    </row>
    <row r="13" spans="1:23" ht="14.4" customHeight="1" x14ac:dyDescent="0.3">
      <c r="A13" s="849" t="s">
        <v>2179</v>
      </c>
      <c r="B13" s="797">
        <v>2</v>
      </c>
      <c r="C13" s="798">
        <v>3.27</v>
      </c>
      <c r="D13" s="799">
        <v>11</v>
      </c>
      <c r="E13" s="780">
        <v>7</v>
      </c>
      <c r="F13" s="781">
        <v>10.52</v>
      </c>
      <c r="G13" s="794">
        <v>9</v>
      </c>
      <c r="H13" s="784">
        <v>3</v>
      </c>
      <c r="I13" s="778">
        <v>6.83</v>
      </c>
      <c r="J13" s="782">
        <v>26</v>
      </c>
      <c r="K13" s="783">
        <v>1.64</v>
      </c>
      <c r="L13" s="784">
        <v>3</v>
      </c>
      <c r="M13" s="784">
        <v>28</v>
      </c>
      <c r="N13" s="785">
        <v>9.17</v>
      </c>
      <c r="O13" s="784" t="s">
        <v>2163</v>
      </c>
      <c r="P13" s="801" t="s">
        <v>2180</v>
      </c>
      <c r="Q13" s="786">
        <f t="shared" si="0"/>
        <v>1</v>
      </c>
      <c r="R13" s="786">
        <f t="shared" si="0"/>
        <v>3.56</v>
      </c>
      <c r="S13" s="797">
        <f t="shared" si="1"/>
        <v>27.509999999999998</v>
      </c>
      <c r="T13" s="797">
        <f t="shared" si="2"/>
        <v>78</v>
      </c>
      <c r="U13" s="797">
        <f t="shared" si="3"/>
        <v>50.49</v>
      </c>
      <c r="V13" s="802">
        <f t="shared" si="4"/>
        <v>2.8353326063249731</v>
      </c>
      <c r="W13" s="787">
        <v>50</v>
      </c>
    </row>
    <row r="14" spans="1:23" ht="14.4" customHeight="1" x14ac:dyDescent="0.3">
      <c r="A14" s="848" t="s">
        <v>2181</v>
      </c>
      <c r="B14" s="833">
        <v>1</v>
      </c>
      <c r="C14" s="834">
        <v>3.04</v>
      </c>
      <c r="D14" s="803">
        <v>8</v>
      </c>
      <c r="E14" s="837"/>
      <c r="F14" s="838"/>
      <c r="G14" s="789"/>
      <c r="H14" s="840"/>
      <c r="I14" s="836"/>
      <c r="J14" s="788"/>
      <c r="K14" s="839">
        <v>3.04</v>
      </c>
      <c r="L14" s="840">
        <v>5</v>
      </c>
      <c r="M14" s="840">
        <v>43</v>
      </c>
      <c r="N14" s="841">
        <v>14.22</v>
      </c>
      <c r="O14" s="840" t="s">
        <v>2163</v>
      </c>
      <c r="P14" s="842" t="s">
        <v>2182</v>
      </c>
      <c r="Q14" s="843">
        <f t="shared" si="0"/>
        <v>-1</v>
      </c>
      <c r="R14" s="843">
        <f t="shared" si="0"/>
        <v>-3.04</v>
      </c>
      <c r="S14" s="833" t="str">
        <f t="shared" si="1"/>
        <v/>
      </c>
      <c r="T14" s="833" t="str">
        <f t="shared" si="2"/>
        <v/>
      </c>
      <c r="U14" s="833" t="str">
        <f t="shared" si="3"/>
        <v/>
      </c>
      <c r="V14" s="844" t="str">
        <f t="shared" si="4"/>
        <v/>
      </c>
      <c r="W14" s="790"/>
    </row>
    <row r="15" spans="1:23" ht="14.4" customHeight="1" x14ac:dyDescent="0.3">
      <c r="A15" s="848" t="s">
        <v>2183</v>
      </c>
      <c r="B15" s="833">
        <v>1</v>
      </c>
      <c r="C15" s="834">
        <v>4.51</v>
      </c>
      <c r="D15" s="803">
        <v>16</v>
      </c>
      <c r="E15" s="837"/>
      <c r="F15" s="838"/>
      <c r="G15" s="789"/>
      <c r="H15" s="840"/>
      <c r="I15" s="836"/>
      <c r="J15" s="788"/>
      <c r="K15" s="839">
        <v>4.51</v>
      </c>
      <c r="L15" s="840">
        <v>6</v>
      </c>
      <c r="M15" s="840">
        <v>54</v>
      </c>
      <c r="N15" s="841">
        <v>18.03</v>
      </c>
      <c r="O15" s="840" t="s">
        <v>2163</v>
      </c>
      <c r="P15" s="842" t="s">
        <v>2184</v>
      </c>
      <c r="Q15" s="843">
        <f t="shared" si="0"/>
        <v>-1</v>
      </c>
      <c r="R15" s="843">
        <f t="shared" si="0"/>
        <v>-4.51</v>
      </c>
      <c r="S15" s="833" t="str">
        <f t="shared" si="1"/>
        <v/>
      </c>
      <c r="T15" s="833" t="str">
        <f t="shared" si="2"/>
        <v/>
      </c>
      <c r="U15" s="833" t="str">
        <f t="shared" si="3"/>
        <v/>
      </c>
      <c r="V15" s="844" t="str">
        <f t="shared" si="4"/>
        <v/>
      </c>
      <c r="W15" s="790"/>
    </row>
    <row r="16" spans="1:23" ht="14.4" customHeight="1" x14ac:dyDescent="0.3">
      <c r="A16" s="849" t="s">
        <v>2185</v>
      </c>
      <c r="B16" s="791">
        <v>17</v>
      </c>
      <c r="C16" s="792">
        <v>21.68</v>
      </c>
      <c r="D16" s="793">
        <v>6.3</v>
      </c>
      <c r="E16" s="800">
        <v>9</v>
      </c>
      <c r="F16" s="778">
        <v>11.74</v>
      </c>
      <c r="G16" s="779">
        <v>7.9</v>
      </c>
      <c r="H16" s="784">
        <v>18</v>
      </c>
      <c r="I16" s="778">
        <v>23.56</v>
      </c>
      <c r="J16" s="779">
        <v>6</v>
      </c>
      <c r="K16" s="783">
        <v>1.28</v>
      </c>
      <c r="L16" s="784">
        <v>2</v>
      </c>
      <c r="M16" s="784">
        <v>19</v>
      </c>
      <c r="N16" s="785">
        <v>6.37</v>
      </c>
      <c r="O16" s="784" t="s">
        <v>2163</v>
      </c>
      <c r="P16" s="801" t="s">
        <v>2186</v>
      </c>
      <c r="Q16" s="786">
        <f t="shared" si="0"/>
        <v>1</v>
      </c>
      <c r="R16" s="786">
        <f t="shared" si="0"/>
        <v>1.879999999999999</v>
      </c>
      <c r="S16" s="797">
        <f t="shared" si="1"/>
        <v>114.66</v>
      </c>
      <c r="T16" s="797">
        <f t="shared" si="2"/>
        <v>108</v>
      </c>
      <c r="U16" s="797">
        <f t="shared" si="3"/>
        <v>-6.6599999999999966</v>
      </c>
      <c r="V16" s="802">
        <f t="shared" si="4"/>
        <v>0.94191522762951341</v>
      </c>
      <c r="W16" s="787">
        <v>18</v>
      </c>
    </row>
    <row r="17" spans="1:23" ht="14.4" customHeight="1" x14ac:dyDescent="0.3">
      <c r="A17" s="848" t="s">
        <v>2187</v>
      </c>
      <c r="B17" s="845">
        <v>1</v>
      </c>
      <c r="C17" s="846">
        <v>1.35</v>
      </c>
      <c r="D17" s="796">
        <v>8</v>
      </c>
      <c r="E17" s="835">
        <v>5</v>
      </c>
      <c r="F17" s="836">
        <v>6.52</v>
      </c>
      <c r="G17" s="788">
        <v>5.8</v>
      </c>
      <c r="H17" s="840">
        <v>2</v>
      </c>
      <c r="I17" s="836">
        <v>2.7</v>
      </c>
      <c r="J17" s="795">
        <v>8.5</v>
      </c>
      <c r="K17" s="839">
        <v>1.35</v>
      </c>
      <c r="L17" s="840">
        <v>3</v>
      </c>
      <c r="M17" s="840">
        <v>23</v>
      </c>
      <c r="N17" s="841">
        <v>7.78</v>
      </c>
      <c r="O17" s="840" t="s">
        <v>2163</v>
      </c>
      <c r="P17" s="842" t="s">
        <v>2188</v>
      </c>
      <c r="Q17" s="843">
        <f t="shared" si="0"/>
        <v>1</v>
      </c>
      <c r="R17" s="843">
        <f t="shared" si="0"/>
        <v>1.35</v>
      </c>
      <c r="S17" s="833">
        <f t="shared" si="1"/>
        <v>15.56</v>
      </c>
      <c r="T17" s="833">
        <f t="shared" si="2"/>
        <v>17</v>
      </c>
      <c r="U17" s="833">
        <f t="shared" si="3"/>
        <v>1.4399999999999995</v>
      </c>
      <c r="V17" s="844">
        <f t="shared" si="4"/>
        <v>1.0925449871465296</v>
      </c>
      <c r="W17" s="790">
        <v>1</v>
      </c>
    </row>
    <row r="18" spans="1:23" ht="14.4" customHeight="1" x14ac:dyDescent="0.3">
      <c r="A18" s="848" t="s">
        <v>2189</v>
      </c>
      <c r="B18" s="845">
        <v>4</v>
      </c>
      <c r="C18" s="846">
        <v>9.2799999999999994</v>
      </c>
      <c r="D18" s="796">
        <v>10.3</v>
      </c>
      <c r="E18" s="835"/>
      <c r="F18" s="836"/>
      <c r="G18" s="788"/>
      <c r="H18" s="840"/>
      <c r="I18" s="836"/>
      <c r="J18" s="788"/>
      <c r="K18" s="839">
        <v>2.3199999999999998</v>
      </c>
      <c r="L18" s="840">
        <v>3</v>
      </c>
      <c r="M18" s="840">
        <v>28</v>
      </c>
      <c r="N18" s="841">
        <v>9.34</v>
      </c>
      <c r="O18" s="840" t="s">
        <v>2163</v>
      </c>
      <c r="P18" s="842" t="s">
        <v>2190</v>
      </c>
      <c r="Q18" s="843">
        <f t="shared" si="0"/>
        <v>-4</v>
      </c>
      <c r="R18" s="843">
        <f t="shared" si="0"/>
        <v>-9.2799999999999994</v>
      </c>
      <c r="S18" s="833" t="str">
        <f t="shared" si="1"/>
        <v/>
      </c>
      <c r="T18" s="833" t="str">
        <f t="shared" si="2"/>
        <v/>
      </c>
      <c r="U18" s="833" t="str">
        <f t="shared" si="3"/>
        <v/>
      </c>
      <c r="V18" s="844" t="str">
        <f t="shared" si="4"/>
        <v/>
      </c>
      <c r="W18" s="790"/>
    </row>
    <row r="19" spans="1:23" ht="14.4" customHeight="1" x14ac:dyDescent="0.3">
      <c r="A19" s="849" t="s">
        <v>2191</v>
      </c>
      <c r="B19" s="797">
        <v>54</v>
      </c>
      <c r="C19" s="798">
        <v>36.99</v>
      </c>
      <c r="D19" s="799">
        <v>5.6</v>
      </c>
      <c r="E19" s="800">
        <v>40</v>
      </c>
      <c r="F19" s="778">
        <v>24.73</v>
      </c>
      <c r="G19" s="779">
        <v>5.4</v>
      </c>
      <c r="H19" s="780">
        <v>53</v>
      </c>
      <c r="I19" s="781">
        <v>36.32</v>
      </c>
      <c r="J19" s="794">
        <v>4.5999999999999996</v>
      </c>
      <c r="K19" s="783">
        <v>0.69</v>
      </c>
      <c r="L19" s="784">
        <v>2</v>
      </c>
      <c r="M19" s="784">
        <v>16</v>
      </c>
      <c r="N19" s="785">
        <v>5.39</v>
      </c>
      <c r="O19" s="784" t="s">
        <v>2163</v>
      </c>
      <c r="P19" s="801" t="s">
        <v>2192</v>
      </c>
      <c r="Q19" s="786">
        <f t="shared" si="0"/>
        <v>-1</v>
      </c>
      <c r="R19" s="786">
        <f t="shared" si="0"/>
        <v>-0.67000000000000171</v>
      </c>
      <c r="S19" s="797">
        <f t="shared" si="1"/>
        <v>285.66999999999996</v>
      </c>
      <c r="T19" s="797">
        <f t="shared" si="2"/>
        <v>243.79999999999998</v>
      </c>
      <c r="U19" s="797">
        <f t="shared" si="3"/>
        <v>-41.869999999999976</v>
      </c>
      <c r="V19" s="802">
        <f t="shared" si="4"/>
        <v>0.85343228200371068</v>
      </c>
      <c r="W19" s="787">
        <v>29</v>
      </c>
    </row>
    <row r="20" spans="1:23" ht="14.4" customHeight="1" x14ac:dyDescent="0.3">
      <c r="A20" s="848" t="s">
        <v>2193</v>
      </c>
      <c r="B20" s="833">
        <v>1</v>
      </c>
      <c r="C20" s="834">
        <v>1.01</v>
      </c>
      <c r="D20" s="803">
        <v>11</v>
      </c>
      <c r="E20" s="835">
        <v>2</v>
      </c>
      <c r="F20" s="836">
        <v>1.72</v>
      </c>
      <c r="G20" s="788">
        <v>5.5</v>
      </c>
      <c r="H20" s="837">
        <v>4</v>
      </c>
      <c r="I20" s="838">
        <v>3.9</v>
      </c>
      <c r="J20" s="789">
        <v>5</v>
      </c>
      <c r="K20" s="839">
        <v>0.98</v>
      </c>
      <c r="L20" s="840">
        <v>3</v>
      </c>
      <c r="M20" s="840">
        <v>23</v>
      </c>
      <c r="N20" s="841">
        <v>7.68</v>
      </c>
      <c r="O20" s="840" t="s">
        <v>2163</v>
      </c>
      <c r="P20" s="842" t="s">
        <v>2194</v>
      </c>
      <c r="Q20" s="843">
        <f t="shared" si="0"/>
        <v>3</v>
      </c>
      <c r="R20" s="843">
        <f t="shared" si="0"/>
        <v>2.8899999999999997</v>
      </c>
      <c r="S20" s="833">
        <f t="shared" si="1"/>
        <v>30.72</v>
      </c>
      <c r="T20" s="833">
        <f t="shared" si="2"/>
        <v>20</v>
      </c>
      <c r="U20" s="833">
        <f t="shared" si="3"/>
        <v>-10.719999999999999</v>
      </c>
      <c r="V20" s="844">
        <f t="shared" si="4"/>
        <v>0.65104166666666674</v>
      </c>
      <c r="W20" s="790"/>
    </row>
    <row r="21" spans="1:23" ht="14.4" customHeight="1" x14ac:dyDescent="0.3">
      <c r="A21" s="848" t="s">
        <v>2195</v>
      </c>
      <c r="B21" s="833">
        <v>3</v>
      </c>
      <c r="C21" s="834">
        <v>3.24</v>
      </c>
      <c r="D21" s="803">
        <v>11</v>
      </c>
      <c r="E21" s="835">
        <v>2</v>
      </c>
      <c r="F21" s="836">
        <v>2.31</v>
      </c>
      <c r="G21" s="788">
        <v>4.5</v>
      </c>
      <c r="H21" s="837">
        <v>1</v>
      </c>
      <c r="I21" s="838">
        <v>1.02</v>
      </c>
      <c r="J21" s="795">
        <v>9</v>
      </c>
      <c r="K21" s="839">
        <v>1.02</v>
      </c>
      <c r="L21" s="840">
        <v>2</v>
      </c>
      <c r="M21" s="840">
        <v>20</v>
      </c>
      <c r="N21" s="841">
        <v>6.82</v>
      </c>
      <c r="O21" s="840" t="s">
        <v>2163</v>
      </c>
      <c r="P21" s="842" t="s">
        <v>2196</v>
      </c>
      <c r="Q21" s="843">
        <f t="shared" si="0"/>
        <v>-2</v>
      </c>
      <c r="R21" s="843">
        <f t="shared" si="0"/>
        <v>-2.2200000000000002</v>
      </c>
      <c r="S21" s="833">
        <f t="shared" si="1"/>
        <v>6.82</v>
      </c>
      <c r="T21" s="833">
        <f t="shared" si="2"/>
        <v>9</v>
      </c>
      <c r="U21" s="833">
        <f t="shared" si="3"/>
        <v>2.1799999999999997</v>
      </c>
      <c r="V21" s="844">
        <f t="shared" si="4"/>
        <v>1.3196480938416422</v>
      </c>
      <c r="W21" s="790">
        <v>2</v>
      </c>
    </row>
    <row r="22" spans="1:23" ht="14.4" customHeight="1" x14ac:dyDescent="0.3">
      <c r="A22" s="849" t="s">
        <v>2197</v>
      </c>
      <c r="B22" s="797">
        <v>3</v>
      </c>
      <c r="C22" s="798">
        <v>2.83</v>
      </c>
      <c r="D22" s="799">
        <v>7</v>
      </c>
      <c r="E22" s="800">
        <v>5</v>
      </c>
      <c r="F22" s="778">
        <v>5.67</v>
      </c>
      <c r="G22" s="779">
        <v>5.8</v>
      </c>
      <c r="H22" s="780">
        <v>7</v>
      </c>
      <c r="I22" s="781">
        <v>6.6</v>
      </c>
      <c r="J22" s="794">
        <v>5.9</v>
      </c>
      <c r="K22" s="783">
        <v>0.94</v>
      </c>
      <c r="L22" s="784">
        <v>2</v>
      </c>
      <c r="M22" s="784">
        <v>18</v>
      </c>
      <c r="N22" s="785">
        <v>6.12</v>
      </c>
      <c r="O22" s="784" t="s">
        <v>2163</v>
      </c>
      <c r="P22" s="801" t="s">
        <v>2198</v>
      </c>
      <c r="Q22" s="786">
        <f t="shared" si="0"/>
        <v>4</v>
      </c>
      <c r="R22" s="786">
        <f t="shared" si="0"/>
        <v>3.7699999999999996</v>
      </c>
      <c r="S22" s="797">
        <f t="shared" si="1"/>
        <v>42.84</v>
      </c>
      <c r="T22" s="797">
        <f t="shared" si="2"/>
        <v>41.300000000000004</v>
      </c>
      <c r="U22" s="797">
        <f t="shared" si="3"/>
        <v>-1.5399999999999991</v>
      </c>
      <c r="V22" s="802">
        <f t="shared" si="4"/>
        <v>0.96405228758169936</v>
      </c>
      <c r="W22" s="787">
        <v>4</v>
      </c>
    </row>
    <row r="23" spans="1:23" ht="14.4" customHeight="1" x14ac:dyDescent="0.3">
      <c r="A23" s="849" t="s">
        <v>2199</v>
      </c>
      <c r="B23" s="791">
        <v>4</v>
      </c>
      <c r="C23" s="792">
        <v>3.42</v>
      </c>
      <c r="D23" s="793">
        <v>6.8</v>
      </c>
      <c r="E23" s="800">
        <v>3</v>
      </c>
      <c r="F23" s="778">
        <v>2.59</v>
      </c>
      <c r="G23" s="779">
        <v>4</v>
      </c>
      <c r="H23" s="784">
        <v>3</v>
      </c>
      <c r="I23" s="778">
        <v>2.56</v>
      </c>
      <c r="J23" s="779">
        <v>4.7</v>
      </c>
      <c r="K23" s="783">
        <v>0.85</v>
      </c>
      <c r="L23" s="784">
        <v>2</v>
      </c>
      <c r="M23" s="784">
        <v>19</v>
      </c>
      <c r="N23" s="785">
        <v>6.31</v>
      </c>
      <c r="O23" s="784" t="s">
        <v>2163</v>
      </c>
      <c r="P23" s="801" t="s">
        <v>2200</v>
      </c>
      <c r="Q23" s="786">
        <f t="shared" si="0"/>
        <v>-1</v>
      </c>
      <c r="R23" s="786">
        <f t="shared" si="0"/>
        <v>-0.85999999999999988</v>
      </c>
      <c r="S23" s="797">
        <f t="shared" si="1"/>
        <v>18.93</v>
      </c>
      <c r="T23" s="797">
        <f t="shared" si="2"/>
        <v>14.100000000000001</v>
      </c>
      <c r="U23" s="797">
        <f t="shared" si="3"/>
        <v>-4.8299999999999983</v>
      </c>
      <c r="V23" s="802">
        <f t="shared" si="4"/>
        <v>0.74484944532488118</v>
      </c>
      <c r="W23" s="787"/>
    </row>
    <row r="24" spans="1:23" ht="14.4" customHeight="1" x14ac:dyDescent="0.3">
      <c r="A24" s="849" t="s">
        <v>2201</v>
      </c>
      <c r="B24" s="797">
        <v>5</v>
      </c>
      <c r="C24" s="798">
        <v>2.0699999999999998</v>
      </c>
      <c r="D24" s="799">
        <v>4</v>
      </c>
      <c r="E24" s="800">
        <v>4</v>
      </c>
      <c r="F24" s="778">
        <v>3.82</v>
      </c>
      <c r="G24" s="779">
        <v>13.5</v>
      </c>
      <c r="H24" s="780">
        <v>8</v>
      </c>
      <c r="I24" s="781">
        <v>3.72</v>
      </c>
      <c r="J24" s="782">
        <v>5.4</v>
      </c>
      <c r="K24" s="783">
        <v>0.41</v>
      </c>
      <c r="L24" s="784">
        <v>1</v>
      </c>
      <c r="M24" s="784">
        <v>9</v>
      </c>
      <c r="N24" s="785">
        <v>3.13</v>
      </c>
      <c r="O24" s="784" t="s">
        <v>2163</v>
      </c>
      <c r="P24" s="801" t="s">
        <v>2202</v>
      </c>
      <c r="Q24" s="786">
        <f t="shared" si="0"/>
        <v>3</v>
      </c>
      <c r="R24" s="786">
        <f t="shared" si="0"/>
        <v>1.6500000000000004</v>
      </c>
      <c r="S24" s="797">
        <f t="shared" si="1"/>
        <v>25.04</v>
      </c>
      <c r="T24" s="797">
        <f t="shared" si="2"/>
        <v>43.2</v>
      </c>
      <c r="U24" s="797">
        <f t="shared" si="3"/>
        <v>18.160000000000004</v>
      </c>
      <c r="V24" s="802">
        <f t="shared" si="4"/>
        <v>1.7252396166134187</v>
      </c>
      <c r="W24" s="787">
        <v>18</v>
      </c>
    </row>
    <row r="25" spans="1:23" ht="14.4" customHeight="1" x14ac:dyDescent="0.3">
      <c r="A25" s="848" t="s">
        <v>2203</v>
      </c>
      <c r="B25" s="833">
        <v>1</v>
      </c>
      <c r="C25" s="834">
        <v>0.74</v>
      </c>
      <c r="D25" s="803">
        <v>5</v>
      </c>
      <c r="E25" s="835">
        <v>1</v>
      </c>
      <c r="F25" s="836">
        <v>0.69</v>
      </c>
      <c r="G25" s="788">
        <v>3</v>
      </c>
      <c r="H25" s="837">
        <v>1</v>
      </c>
      <c r="I25" s="838">
        <v>0.53</v>
      </c>
      <c r="J25" s="795">
        <v>11</v>
      </c>
      <c r="K25" s="839">
        <v>0.53</v>
      </c>
      <c r="L25" s="840">
        <v>1</v>
      </c>
      <c r="M25" s="840">
        <v>13</v>
      </c>
      <c r="N25" s="841">
        <v>4.21</v>
      </c>
      <c r="O25" s="840" t="s">
        <v>2163</v>
      </c>
      <c r="P25" s="842" t="s">
        <v>2204</v>
      </c>
      <c r="Q25" s="843">
        <f t="shared" si="0"/>
        <v>0</v>
      </c>
      <c r="R25" s="843">
        <f t="shared" si="0"/>
        <v>-0.20999999999999996</v>
      </c>
      <c r="S25" s="833">
        <f t="shared" si="1"/>
        <v>4.21</v>
      </c>
      <c r="T25" s="833">
        <f t="shared" si="2"/>
        <v>11</v>
      </c>
      <c r="U25" s="833">
        <f t="shared" si="3"/>
        <v>6.79</v>
      </c>
      <c r="V25" s="844">
        <f t="shared" si="4"/>
        <v>2.6128266033254155</v>
      </c>
      <c r="W25" s="790">
        <v>7</v>
      </c>
    </row>
    <row r="26" spans="1:23" ht="14.4" customHeight="1" x14ac:dyDescent="0.3">
      <c r="A26" s="849" t="s">
        <v>2205</v>
      </c>
      <c r="B26" s="797">
        <v>4</v>
      </c>
      <c r="C26" s="798">
        <v>1.87</v>
      </c>
      <c r="D26" s="799">
        <v>5</v>
      </c>
      <c r="E26" s="780">
        <v>6</v>
      </c>
      <c r="F26" s="781">
        <v>3.41</v>
      </c>
      <c r="G26" s="794">
        <v>3.8</v>
      </c>
      <c r="H26" s="784">
        <v>2</v>
      </c>
      <c r="I26" s="778">
        <v>1.0900000000000001</v>
      </c>
      <c r="J26" s="782">
        <v>10</v>
      </c>
      <c r="K26" s="783">
        <v>0.53</v>
      </c>
      <c r="L26" s="784">
        <v>2</v>
      </c>
      <c r="M26" s="784">
        <v>18</v>
      </c>
      <c r="N26" s="785">
        <v>6.04</v>
      </c>
      <c r="O26" s="784" t="s">
        <v>2163</v>
      </c>
      <c r="P26" s="801" t="s">
        <v>2206</v>
      </c>
      <c r="Q26" s="786">
        <f t="shared" si="0"/>
        <v>-2</v>
      </c>
      <c r="R26" s="786">
        <f t="shared" si="0"/>
        <v>-0.78</v>
      </c>
      <c r="S26" s="797">
        <f t="shared" si="1"/>
        <v>12.08</v>
      </c>
      <c r="T26" s="797">
        <f t="shared" si="2"/>
        <v>20</v>
      </c>
      <c r="U26" s="797">
        <f t="shared" si="3"/>
        <v>7.92</v>
      </c>
      <c r="V26" s="802">
        <f t="shared" si="4"/>
        <v>1.6556291390728477</v>
      </c>
      <c r="W26" s="787">
        <v>8</v>
      </c>
    </row>
    <row r="27" spans="1:23" ht="14.4" customHeight="1" x14ac:dyDescent="0.3">
      <c r="A27" s="848" t="s">
        <v>2207</v>
      </c>
      <c r="B27" s="833">
        <v>2</v>
      </c>
      <c r="C27" s="834">
        <v>1.19</v>
      </c>
      <c r="D27" s="803">
        <v>13.5</v>
      </c>
      <c r="E27" s="837">
        <v>1</v>
      </c>
      <c r="F27" s="838">
        <v>0.84</v>
      </c>
      <c r="G27" s="789">
        <v>3</v>
      </c>
      <c r="H27" s="840"/>
      <c r="I27" s="836"/>
      <c r="J27" s="788"/>
      <c r="K27" s="839">
        <v>0.54</v>
      </c>
      <c r="L27" s="840">
        <v>2</v>
      </c>
      <c r="M27" s="840">
        <v>21</v>
      </c>
      <c r="N27" s="841">
        <v>6.89</v>
      </c>
      <c r="O27" s="840" t="s">
        <v>2163</v>
      </c>
      <c r="P27" s="842" t="s">
        <v>2208</v>
      </c>
      <c r="Q27" s="843">
        <f t="shared" si="0"/>
        <v>-2</v>
      </c>
      <c r="R27" s="843">
        <f t="shared" si="0"/>
        <v>-1.19</v>
      </c>
      <c r="S27" s="833" t="str">
        <f t="shared" si="1"/>
        <v/>
      </c>
      <c r="T27" s="833" t="str">
        <f t="shared" si="2"/>
        <v/>
      </c>
      <c r="U27" s="833" t="str">
        <f t="shared" si="3"/>
        <v/>
      </c>
      <c r="V27" s="844" t="str">
        <f t="shared" si="4"/>
        <v/>
      </c>
      <c r="W27" s="790"/>
    </row>
    <row r="28" spans="1:23" ht="14.4" customHeight="1" x14ac:dyDescent="0.3">
      <c r="A28" s="849" t="s">
        <v>2209</v>
      </c>
      <c r="B28" s="791">
        <v>71</v>
      </c>
      <c r="C28" s="792">
        <v>34.49</v>
      </c>
      <c r="D28" s="793">
        <v>4</v>
      </c>
      <c r="E28" s="800">
        <v>47</v>
      </c>
      <c r="F28" s="778">
        <v>20.36</v>
      </c>
      <c r="G28" s="779">
        <v>4</v>
      </c>
      <c r="H28" s="784">
        <v>52</v>
      </c>
      <c r="I28" s="778">
        <v>25.21</v>
      </c>
      <c r="J28" s="782">
        <v>3.8</v>
      </c>
      <c r="K28" s="783">
        <v>0.48</v>
      </c>
      <c r="L28" s="784">
        <v>1</v>
      </c>
      <c r="M28" s="784">
        <v>11</v>
      </c>
      <c r="N28" s="785">
        <v>3.79</v>
      </c>
      <c r="O28" s="784" t="s">
        <v>2163</v>
      </c>
      <c r="P28" s="801" t="s">
        <v>2210</v>
      </c>
      <c r="Q28" s="786">
        <f t="shared" si="0"/>
        <v>-19</v>
      </c>
      <c r="R28" s="786">
        <f t="shared" si="0"/>
        <v>-9.2800000000000011</v>
      </c>
      <c r="S28" s="797">
        <f t="shared" si="1"/>
        <v>197.08</v>
      </c>
      <c r="T28" s="797">
        <f t="shared" si="2"/>
        <v>197.6</v>
      </c>
      <c r="U28" s="797">
        <f t="shared" si="3"/>
        <v>0.51999999999998181</v>
      </c>
      <c r="V28" s="802">
        <f t="shared" si="4"/>
        <v>1.0026385224274406</v>
      </c>
      <c r="W28" s="787">
        <v>25</v>
      </c>
    </row>
    <row r="29" spans="1:23" ht="14.4" customHeight="1" x14ac:dyDescent="0.3">
      <c r="A29" s="848" t="s">
        <v>2211</v>
      </c>
      <c r="B29" s="845">
        <v>10</v>
      </c>
      <c r="C29" s="846">
        <v>5.59</v>
      </c>
      <c r="D29" s="796">
        <v>4.8</v>
      </c>
      <c r="E29" s="835">
        <v>5</v>
      </c>
      <c r="F29" s="836">
        <v>2.62</v>
      </c>
      <c r="G29" s="788">
        <v>3.4</v>
      </c>
      <c r="H29" s="840">
        <v>16</v>
      </c>
      <c r="I29" s="836">
        <v>9.14</v>
      </c>
      <c r="J29" s="788">
        <v>3.6</v>
      </c>
      <c r="K29" s="839">
        <v>0.56000000000000005</v>
      </c>
      <c r="L29" s="840">
        <v>2</v>
      </c>
      <c r="M29" s="840">
        <v>15</v>
      </c>
      <c r="N29" s="841">
        <v>4.9000000000000004</v>
      </c>
      <c r="O29" s="840" t="s">
        <v>2163</v>
      </c>
      <c r="P29" s="842" t="s">
        <v>2212</v>
      </c>
      <c r="Q29" s="843">
        <f t="shared" si="0"/>
        <v>6</v>
      </c>
      <c r="R29" s="843">
        <f t="shared" si="0"/>
        <v>3.5500000000000007</v>
      </c>
      <c r="S29" s="833">
        <f t="shared" si="1"/>
        <v>78.400000000000006</v>
      </c>
      <c r="T29" s="833">
        <f t="shared" si="2"/>
        <v>57.6</v>
      </c>
      <c r="U29" s="833">
        <f t="shared" si="3"/>
        <v>-20.800000000000004</v>
      </c>
      <c r="V29" s="844">
        <f t="shared" si="4"/>
        <v>0.73469387755102034</v>
      </c>
      <c r="W29" s="790"/>
    </row>
    <row r="30" spans="1:23" ht="14.4" customHeight="1" x14ac:dyDescent="0.3">
      <c r="A30" s="848" t="s">
        <v>2213</v>
      </c>
      <c r="B30" s="845">
        <v>2</v>
      </c>
      <c r="C30" s="846">
        <v>1.57</v>
      </c>
      <c r="D30" s="796">
        <v>4.5</v>
      </c>
      <c r="E30" s="835">
        <v>4</v>
      </c>
      <c r="F30" s="836">
        <v>8.91</v>
      </c>
      <c r="G30" s="788">
        <v>6.5</v>
      </c>
      <c r="H30" s="840">
        <v>2</v>
      </c>
      <c r="I30" s="836">
        <v>5.78</v>
      </c>
      <c r="J30" s="795">
        <v>14</v>
      </c>
      <c r="K30" s="839">
        <v>0.79</v>
      </c>
      <c r="L30" s="840">
        <v>2</v>
      </c>
      <c r="M30" s="840">
        <v>14</v>
      </c>
      <c r="N30" s="841">
        <v>4.8</v>
      </c>
      <c r="O30" s="840" t="s">
        <v>2163</v>
      </c>
      <c r="P30" s="842" t="s">
        <v>2214</v>
      </c>
      <c r="Q30" s="843">
        <f t="shared" si="0"/>
        <v>0</v>
      </c>
      <c r="R30" s="843">
        <f t="shared" si="0"/>
        <v>4.21</v>
      </c>
      <c r="S30" s="833">
        <f t="shared" si="1"/>
        <v>9.6</v>
      </c>
      <c r="T30" s="833">
        <f t="shared" si="2"/>
        <v>28</v>
      </c>
      <c r="U30" s="833">
        <f t="shared" si="3"/>
        <v>18.399999999999999</v>
      </c>
      <c r="V30" s="844">
        <f t="shared" si="4"/>
        <v>2.916666666666667</v>
      </c>
      <c r="W30" s="790">
        <v>20</v>
      </c>
    </row>
    <row r="31" spans="1:23" ht="14.4" customHeight="1" x14ac:dyDescent="0.3">
      <c r="A31" s="849" t="s">
        <v>2215</v>
      </c>
      <c r="B31" s="797"/>
      <c r="C31" s="798"/>
      <c r="D31" s="799"/>
      <c r="E31" s="800"/>
      <c r="F31" s="778"/>
      <c r="G31" s="779"/>
      <c r="H31" s="780">
        <v>2</v>
      </c>
      <c r="I31" s="781">
        <v>0.65</v>
      </c>
      <c r="J31" s="794">
        <v>3.5</v>
      </c>
      <c r="K31" s="783">
        <v>0.32</v>
      </c>
      <c r="L31" s="784">
        <v>2</v>
      </c>
      <c r="M31" s="784">
        <v>15</v>
      </c>
      <c r="N31" s="785">
        <v>4.95</v>
      </c>
      <c r="O31" s="784" t="s">
        <v>2163</v>
      </c>
      <c r="P31" s="801" t="s">
        <v>2216</v>
      </c>
      <c r="Q31" s="786">
        <f t="shared" si="0"/>
        <v>2</v>
      </c>
      <c r="R31" s="786">
        <f t="shared" si="0"/>
        <v>0.65</v>
      </c>
      <c r="S31" s="797">
        <f t="shared" si="1"/>
        <v>9.9</v>
      </c>
      <c r="T31" s="797">
        <f t="shared" si="2"/>
        <v>7</v>
      </c>
      <c r="U31" s="797">
        <f t="shared" si="3"/>
        <v>-2.9000000000000004</v>
      </c>
      <c r="V31" s="802">
        <f t="shared" si="4"/>
        <v>0.70707070707070707</v>
      </c>
      <c r="W31" s="787"/>
    </row>
    <row r="32" spans="1:23" ht="14.4" customHeight="1" x14ac:dyDescent="0.3">
      <c r="A32" s="848" t="s">
        <v>2217</v>
      </c>
      <c r="B32" s="833"/>
      <c r="C32" s="834"/>
      <c r="D32" s="803"/>
      <c r="E32" s="835">
        <v>1</v>
      </c>
      <c r="F32" s="836">
        <v>0.48</v>
      </c>
      <c r="G32" s="788">
        <v>4</v>
      </c>
      <c r="H32" s="837">
        <v>1</v>
      </c>
      <c r="I32" s="838">
        <v>0.39</v>
      </c>
      <c r="J32" s="789">
        <v>5</v>
      </c>
      <c r="K32" s="839">
        <v>0.39</v>
      </c>
      <c r="L32" s="840">
        <v>2</v>
      </c>
      <c r="M32" s="840">
        <v>20</v>
      </c>
      <c r="N32" s="841">
        <v>6.72</v>
      </c>
      <c r="O32" s="840" t="s">
        <v>2163</v>
      </c>
      <c r="P32" s="842" t="s">
        <v>2218</v>
      </c>
      <c r="Q32" s="843">
        <f t="shared" si="0"/>
        <v>1</v>
      </c>
      <c r="R32" s="843">
        <f t="shared" si="0"/>
        <v>0.39</v>
      </c>
      <c r="S32" s="833">
        <f t="shared" si="1"/>
        <v>6.72</v>
      </c>
      <c r="T32" s="833">
        <f t="shared" si="2"/>
        <v>5</v>
      </c>
      <c r="U32" s="833">
        <f t="shared" si="3"/>
        <v>-1.7199999999999998</v>
      </c>
      <c r="V32" s="844">
        <f t="shared" si="4"/>
        <v>0.74404761904761907</v>
      </c>
      <c r="W32" s="790"/>
    </row>
    <row r="33" spans="1:23" ht="14.4" customHeight="1" x14ac:dyDescent="0.3">
      <c r="A33" s="849" t="s">
        <v>2219</v>
      </c>
      <c r="B33" s="791">
        <v>2</v>
      </c>
      <c r="C33" s="792">
        <v>3.82</v>
      </c>
      <c r="D33" s="793">
        <v>3.5</v>
      </c>
      <c r="E33" s="800">
        <v>1</v>
      </c>
      <c r="F33" s="778">
        <v>2.04</v>
      </c>
      <c r="G33" s="779">
        <v>3</v>
      </c>
      <c r="H33" s="784"/>
      <c r="I33" s="778"/>
      <c r="J33" s="779"/>
      <c r="K33" s="783">
        <v>1.91</v>
      </c>
      <c r="L33" s="784">
        <v>3</v>
      </c>
      <c r="M33" s="784">
        <v>24</v>
      </c>
      <c r="N33" s="785">
        <v>8.0399999999999991</v>
      </c>
      <c r="O33" s="784" t="s">
        <v>2163</v>
      </c>
      <c r="P33" s="801" t="s">
        <v>2220</v>
      </c>
      <c r="Q33" s="786">
        <f t="shared" si="0"/>
        <v>-2</v>
      </c>
      <c r="R33" s="786">
        <f t="shared" si="0"/>
        <v>-3.82</v>
      </c>
      <c r="S33" s="797" t="str">
        <f t="shared" si="1"/>
        <v/>
      </c>
      <c r="T33" s="797" t="str">
        <f t="shared" si="2"/>
        <v/>
      </c>
      <c r="U33" s="797" t="str">
        <f t="shared" si="3"/>
        <v/>
      </c>
      <c r="V33" s="802" t="str">
        <f t="shared" si="4"/>
        <v/>
      </c>
      <c r="W33" s="787"/>
    </row>
    <row r="34" spans="1:23" ht="14.4" customHeight="1" x14ac:dyDescent="0.3">
      <c r="A34" s="848" t="s">
        <v>2221</v>
      </c>
      <c r="B34" s="845">
        <v>1</v>
      </c>
      <c r="C34" s="846">
        <v>2.99</v>
      </c>
      <c r="D34" s="796">
        <v>4</v>
      </c>
      <c r="E34" s="835"/>
      <c r="F34" s="836"/>
      <c r="G34" s="788"/>
      <c r="H34" s="840"/>
      <c r="I34" s="836"/>
      <c r="J34" s="788"/>
      <c r="K34" s="839">
        <v>3.55</v>
      </c>
      <c r="L34" s="840">
        <v>5</v>
      </c>
      <c r="M34" s="840">
        <v>41</v>
      </c>
      <c r="N34" s="841">
        <v>13.79</v>
      </c>
      <c r="O34" s="840" t="s">
        <v>2163</v>
      </c>
      <c r="P34" s="842" t="s">
        <v>2222</v>
      </c>
      <c r="Q34" s="843">
        <f t="shared" si="0"/>
        <v>-1</v>
      </c>
      <c r="R34" s="843">
        <f t="shared" si="0"/>
        <v>-2.99</v>
      </c>
      <c r="S34" s="833" t="str">
        <f t="shared" si="1"/>
        <v/>
      </c>
      <c r="T34" s="833" t="str">
        <f t="shared" si="2"/>
        <v/>
      </c>
      <c r="U34" s="833" t="str">
        <f t="shared" si="3"/>
        <v/>
      </c>
      <c r="V34" s="844" t="str">
        <f t="shared" si="4"/>
        <v/>
      </c>
      <c r="W34" s="790"/>
    </row>
    <row r="35" spans="1:23" ht="14.4" customHeight="1" x14ac:dyDescent="0.3">
      <c r="A35" s="849" t="s">
        <v>2223</v>
      </c>
      <c r="B35" s="797"/>
      <c r="C35" s="798"/>
      <c r="D35" s="799"/>
      <c r="E35" s="800"/>
      <c r="F35" s="778"/>
      <c r="G35" s="779"/>
      <c r="H35" s="780">
        <v>1</v>
      </c>
      <c r="I35" s="781">
        <v>0.36</v>
      </c>
      <c r="J35" s="794">
        <v>3</v>
      </c>
      <c r="K35" s="783">
        <v>0.36</v>
      </c>
      <c r="L35" s="784">
        <v>1</v>
      </c>
      <c r="M35" s="784">
        <v>13</v>
      </c>
      <c r="N35" s="785">
        <v>4.2300000000000004</v>
      </c>
      <c r="O35" s="784" t="s">
        <v>2163</v>
      </c>
      <c r="P35" s="801" t="s">
        <v>2224</v>
      </c>
      <c r="Q35" s="786">
        <f t="shared" si="0"/>
        <v>1</v>
      </c>
      <c r="R35" s="786">
        <f t="shared" si="0"/>
        <v>0.36</v>
      </c>
      <c r="S35" s="797">
        <f t="shared" si="1"/>
        <v>4.2300000000000004</v>
      </c>
      <c r="T35" s="797">
        <f t="shared" si="2"/>
        <v>3</v>
      </c>
      <c r="U35" s="797">
        <f t="shared" si="3"/>
        <v>-1.2300000000000004</v>
      </c>
      <c r="V35" s="802">
        <f t="shared" si="4"/>
        <v>0.70921985815602828</v>
      </c>
      <c r="W35" s="787"/>
    </row>
    <row r="36" spans="1:23" ht="14.4" customHeight="1" x14ac:dyDescent="0.3">
      <c r="A36" s="849" t="s">
        <v>2225</v>
      </c>
      <c r="B36" s="797"/>
      <c r="C36" s="798"/>
      <c r="D36" s="799"/>
      <c r="E36" s="800"/>
      <c r="F36" s="778"/>
      <c r="G36" s="779"/>
      <c r="H36" s="780">
        <v>1</v>
      </c>
      <c r="I36" s="781">
        <v>0.41</v>
      </c>
      <c r="J36" s="782">
        <v>6</v>
      </c>
      <c r="K36" s="783">
        <v>0.41</v>
      </c>
      <c r="L36" s="784">
        <v>2</v>
      </c>
      <c r="M36" s="784">
        <v>15</v>
      </c>
      <c r="N36" s="785">
        <v>4.87</v>
      </c>
      <c r="O36" s="784" t="s">
        <v>2163</v>
      </c>
      <c r="P36" s="801" t="s">
        <v>2226</v>
      </c>
      <c r="Q36" s="786">
        <f t="shared" si="0"/>
        <v>1</v>
      </c>
      <c r="R36" s="786">
        <f t="shared" si="0"/>
        <v>0.41</v>
      </c>
      <c r="S36" s="797">
        <f t="shared" si="1"/>
        <v>4.87</v>
      </c>
      <c r="T36" s="797">
        <f t="shared" si="2"/>
        <v>6</v>
      </c>
      <c r="U36" s="797">
        <f t="shared" si="3"/>
        <v>1.1299999999999999</v>
      </c>
      <c r="V36" s="802">
        <f t="shared" si="4"/>
        <v>1.2320328542094456</v>
      </c>
      <c r="W36" s="787">
        <v>1</v>
      </c>
    </row>
    <row r="37" spans="1:23" ht="14.4" customHeight="1" x14ac:dyDescent="0.3">
      <c r="A37" s="848" t="s">
        <v>2227</v>
      </c>
      <c r="B37" s="833"/>
      <c r="C37" s="834"/>
      <c r="D37" s="803"/>
      <c r="E37" s="835"/>
      <c r="F37" s="836"/>
      <c r="G37" s="788"/>
      <c r="H37" s="837">
        <v>1</v>
      </c>
      <c r="I37" s="838">
        <v>0.56999999999999995</v>
      </c>
      <c r="J37" s="789">
        <v>4</v>
      </c>
      <c r="K37" s="839">
        <v>0.56999999999999995</v>
      </c>
      <c r="L37" s="840">
        <v>2</v>
      </c>
      <c r="M37" s="840">
        <v>21</v>
      </c>
      <c r="N37" s="841">
        <v>7.04</v>
      </c>
      <c r="O37" s="840" t="s">
        <v>2163</v>
      </c>
      <c r="P37" s="842" t="s">
        <v>2228</v>
      </c>
      <c r="Q37" s="843">
        <f t="shared" si="0"/>
        <v>1</v>
      </c>
      <c r="R37" s="843">
        <f t="shared" si="0"/>
        <v>0.56999999999999995</v>
      </c>
      <c r="S37" s="833">
        <f t="shared" si="1"/>
        <v>7.04</v>
      </c>
      <c r="T37" s="833">
        <f t="shared" si="2"/>
        <v>4</v>
      </c>
      <c r="U37" s="833">
        <f t="shared" si="3"/>
        <v>-3.04</v>
      </c>
      <c r="V37" s="844">
        <f t="shared" si="4"/>
        <v>0.56818181818181823</v>
      </c>
      <c r="W37" s="790"/>
    </row>
    <row r="38" spans="1:23" ht="14.4" customHeight="1" x14ac:dyDescent="0.3">
      <c r="A38" s="849" t="s">
        <v>2229</v>
      </c>
      <c r="B38" s="797"/>
      <c r="C38" s="798"/>
      <c r="D38" s="799"/>
      <c r="E38" s="780">
        <v>1</v>
      </c>
      <c r="F38" s="781">
        <v>0.79</v>
      </c>
      <c r="G38" s="794">
        <v>13</v>
      </c>
      <c r="H38" s="784"/>
      <c r="I38" s="778"/>
      <c r="J38" s="779"/>
      <c r="K38" s="783">
        <v>0.66</v>
      </c>
      <c r="L38" s="784">
        <v>2</v>
      </c>
      <c r="M38" s="784">
        <v>17</v>
      </c>
      <c r="N38" s="785">
        <v>5.65</v>
      </c>
      <c r="O38" s="784" t="s">
        <v>2163</v>
      </c>
      <c r="P38" s="801" t="s">
        <v>2230</v>
      </c>
      <c r="Q38" s="786">
        <f t="shared" si="0"/>
        <v>0</v>
      </c>
      <c r="R38" s="786">
        <f t="shared" si="0"/>
        <v>0</v>
      </c>
      <c r="S38" s="797" t="str">
        <f t="shared" si="1"/>
        <v/>
      </c>
      <c r="T38" s="797" t="str">
        <f t="shared" si="2"/>
        <v/>
      </c>
      <c r="U38" s="797" t="str">
        <f t="shared" si="3"/>
        <v/>
      </c>
      <c r="V38" s="802" t="str">
        <f t="shared" si="4"/>
        <v/>
      </c>
      <c r="W38" s="787"/>
    </row>
    <row r="39" spans="1:23" ht="14.4" customHeight="1" x14ac:dyDescent="0.3">
      <c r="A39" s="849" t="s">
        <v>2231</v>
      </c>
      <c r="B39" s="791">
        <v>1</v>
      </c>
      <c r="C39" s="792">
        <v>0.45</v>
      </c>
      <c r="D39" s="793">
        <v>4</v>
      </c>
      <c r="E39" s="800"/>
      <c r="F39" s="778"/>
      <c r="G39" s="779"/>
      <c r="H39" s="784"/>
      <c r="I39" s="778"/>
      <c r="J39" s="779"/>
      <c r="K39" s="783">
        <v>0.45</v>
      </c>
      <c r="L39" s="784">
        <v>1</v>
      </c>
      <c r="M39" s="784">
        <v>12</v>
      </c>
      <c r="N39" s="785">
        <v>3.87</v>
      </c>
      <c r="O39" s="784" t="s">
        <v>2163</v>
      </c>
      <c r="P39" s="801" t="s">
        <v>2232</v>
      </c>
      <c r="Q39" s="786">
        <f t="shared" si="0"/>
        <v>-1</v>
      </c>
      <c r="R39" s="786">
        <f t="shared" si="0"/>
        <v>-0.45</v>
      </c>
      <c r="S39" s="797" t="str">
        <f t="shared" si="1"/>
        <v/>
      </c>
      <c r="T39" s="797" t="str">
        <f t="shared" si="2"/>
        <v/>
      </c>
      <c r="U39" s="797" t="str">
        <f t="shared" si="3"/>
        <v/>
      </c>
      <c r="V39" s="802" t="str">
        <f t="shared" si="4"/>
        <v/>
      </c>
      <c r="W39" s="787"/>
    </row>
    <row r="40" spans="1:23" ht="14.4" customHeight="1" x14ac:dyDescent="0.3">
      <c r="A40" s="849" t="s">
        <v>2233</v>
      </c>
      <c r="B40" s="797"/>
      <c r="C40" s="798"/>
      <c r="D40" s="799"/>
      <c r="E40" s="800"/>
      <c r="F40" s="778"/>
      <c r="G40" s="779"/>
      <c r="H40" s="780">
        <v>2</v>
      </c>
      <c r="I40" s="781">
        <v>1.34</v>
      </c>
      <c r="J40" s="782">
        <v>7</v>
      </c>
      <c r="K40" s="783">
        <v>0.66</v>
      </c>
      <c r="L40" s="784">
        <v>2</v>
      </c>
      <c r="M40" s="784">
        <v>15</v>
      </c>
      <c r="N40" s="785">
        <v>4.92</v>
      </c>
      <c r="O40" s="784" t="s">
        <v>2163</v>
      </c>
      <c r="P40" s="801" t="s">
        <v>2234</v>
      </c>
      <c r="Q40" s="786">
        <f t="shared" si="0"/>
        <v>2</v>
      </c>
      <c r="R40" s="786">
        <f t="shared" si="0"/>
        <v>1.34</v>
      </c>
      <c r="S40" s="797">
        <f t="shared" si="1"/>
        <v>9.84</v>
      </c>
      <c r="T40" s="797">
        <f t="shared" si="2"/>
        <v>14</v>
      </c>
      <c r="U40" s="797">
        <f t="shared" si="3"/>
        <v>4.16</v>
      </c>
      <c r="V40" s="802">
        <f t="shared" si="4"/>
        <v>1.4227642276422765</v>
      </c>
      <c r="W40" s="787">
        <v>6</v>
      </c>
    </row>
    <row r="41" spans="1:23" ht="14.4" customHeight="1" x14ac:dyDescent="0.3">
      <c r="A41" s="849" t="s">
        <v>2235</v>
      </c>
      <c r="B41" s="797">
        <v>1</v>
      </c>
      <c r="C41" s="798">
        <v>0.55000000000000004</v>
      </c>
      <c r="D41" s="799">
        <v>11</v>
      </c>
      <c r="E41" s="800"/>
      <c r="F41" s="778"/>
      <c r="G41" s="779"/>
      <c r="H41" s="780">
        <v>1</v>
      </c>
      <c r="I41" s="781">
        <v>0.55000000000000004</v>
      </c>
      <c r="J41" s="794">
        <v>4</v>
      </c>
      <c r="K41" s="783">
        <v>0.55000000000000004</v>
      </c>
      <c r="L41" s="784">
        <v>1</v>
      </c>
      <c r="M41" s="784">
        <v>13</v>
      </c>
      <c r="N41" s="785">
        <v>4.2699999999999996</v>
      </c>
      <c r="O41" s="784" t="s">
        <v>2163</v>
      </c>
      <c r="P41" s="801" t="s">
        <v>2236</v>
      </c>
      <c r="Q41" s="786">
        <f t="shared" si="0"/>
        <v>0</v>
      </c>
      <c r="R41" s="786">
        <f t="shared" si="0"/>
        <v>0</v>
      </c>
      <c r="S41" s="797">
        <f t="shared" si="1"/>
        <v>4.2699999999999996</v>
      </c>
      <c r="T41" s="797">
        <f t="shared" si="2"/>
        <v>4</v>
      </c>
      <c r="U41" s="797">
        <f t="shared" si="3"/>
        <v>-0.26999999999999957</v>
      </c>
      <c r="V41" s="802">
        <f t="shared" si="4"/>
        <v>0.93676814988290402</v>
      </c>
      <c r="W41" s="787"/>
    </row>
    <row r="42" spans="1:23" ht="14.4" customHeight="1" x14ac:dyDescent="0.3">
      <c r="A42" s="849" t="s">
        <v>2237</v>
      </c>
      <c r="B42" s="791">
        <v>1</v>
      </c>
      <c r="C42" s="792">
        <v>0.35</v>
      </c>
      <c r="D42" s="793">
        <v>3</v>
      </c>
      <c r="E42" s="800"/>
      <c r="F42" s="778"/>
      <c r="G42" s="779"/>
      <c r="H42" s="784"/>
      <c r="I42" s="778"/>
      <c r="J42" s="779"/>
      <c r="K42" s="783">
        <v>0.35</v>
      </c>
      <c r="L42" s="784">
        <v>2</v>
      </c>
      <c r="M42" s="784">
        <v>15</v>
      </c>
      <c r="N42" s="785">
        <v>4.93</v>
      </c>
      <c r="O42" s="784" t="s">
        <v>2163</v>
      </c>
      <c r="P42" s="801" t="s">
        <v>2238</v>
      </c>
      <c r="Q42" s="786">
        <f t="shared" si="0"/>
        <v>-1</v>
      </c>
      <c r="R42" s="786">
        <f t="shared" si="0"/>
        <v>-0.35</v>
      </c>
      <c r="S42" s="797" t="str">
        <f t="shared" si="1"/>
        <v/>
      </c>
      <c r="T42" s="797" t="str">
        <f t="shared" si="2"/>
        <v/>
      </c>
      <c r="U42" s="797" t="str">
        <f t="shared" si="3"/>
        <v/>
      </c>
      <c r="V42" s="802" t="str">
        <f t="shared" si="4"/>
        <v/>
      </c>
      <c r="W42" s="787"/>
    </row>
    <row r="43" spans="1:23" ht="14.4" customHeight="1" x14ac:dyDescent="0.3">
      <c r="A43" s="849" t="s">
        <v>2239</v>
      </c>
      <c r="B43" s="797"/>
      <c r="C43" s="798"/>
      <c r="D43" s="799"/>
      <c r="E43" s="800">
        <v>3</v>
      </c>
      <c r="F43" s="778">
        <v>2.02</v>
      </c>
      <c r="G43" s="779">
        <v>6</v>
      </c>
      <c r="H43" s="780">
        <v>8</v>
      </c>
      <c r="I43" s="781">
        <v>5.3</v>
      </c>
      <c r="J43" s="794">
        <v>4.5</v>
      </c>
      <c r="K43" s="783">
        <v>0.64</v>
      </c>
      <c r="L43" s="784">
        <v>2</v>
      </c>
      <c r="M43" s="784">
        <v>17</v>
      </c>
      <c r="N43" s="785">
        <v>5.73</v>
      </c>
      <c r="O43" s="784" t="s">
        <v>2163</v>
      </c>
      <c r="P43" s="801" t="s">
        <v>2240</v>
      </c>
      <c r="Q43" s="786">
        <f t="shared" si="0"/>
        <v>8</v>
      </c>
      <c r="R43" s="786">
        <f t="shared" si="0"/>
        <v>5.3</v>
      </c>
      <c r="S43" s="797">
        <f t="shared" si="1"/>
        <v>45.84</v>
      </c>
      <c r="T43" s="797">
        <f t="shared" si="2"/>
        <v>36</v>
      </c>
      <c r="U43" s="797">
        <f t="shared" si="3"/>
        <v>-9.8400000000000034</v>
      </c>
      <c r="V43" s="802">
        <f t="shared" si="4"/>
        <v>0.78534031413612559</v>
      </c>
      <c r="W43" s="787">
        <v>4</v>
      </c>
    </row>
    <row r="44" spans="1:23" ht="14.4" customHeight="1" x14ac:dyDescent="0.3">
      <c r="A44" s="848" t="s">
        <v>2241</v>
      </c>
      <c r="B44" s="833"/>
      <c r="C44" s="834"/>
      <c r="D44" s="803"/>
      <c r="E44" s="835">
        <v>1</v>
      </c>
      <c r="F44" s="836">
        <v>0.8</v>
      </c>
      <c r="G44" s="788">
        <v>3</v>
      </c>
      <c r="H44" s="837">
        <v>1</v>
      </c>
      <c r="I44" s="838">
        <v>0.95</v>
      </c>
      <c r="J44" s="789">
        <v>3</v>
      </c>
      <c r="K44" s="839">
        <v>0.95</v>
      </c>
      <c r="L44" s="840">
        <v>3</v>
      </c>
      <c r="M44" s="840">
        <v>31</v>
      </c>
      <c r="N44" s="841">
        <v>10.34</v>
      </c>
      <c r="O44" s="840" t="s">
        <v>2163</v>
      </c>
      <c r="P44" s="842" t="s">
        <v>2242</v>
      </c>
      <c r="Q44" s="843">
        <f t="shared" si="0"/>
        <v>1</v>
      </c>
      <c r="R44" s="843">
        <f t="shared" si="0"/>
        <v>0.95</v>
      </c>
      <c r="S44" s="833">
        <f t="shared" si="1"/>
        <v>10.34</v>
      </c>
      <c r="T44" s="833">
        <f t="shared" si="2"/>
        <v>3</v>
      </c>
      <c r="U44" s="833">
        <f t="shared" si="3"/>
        <v>-7.34</v>
      </c>
      <c r="V44" s="844">
        <f t="shared" si="4"/>
        <v>0.29013539651837522</v>
      </c>
      <c r="W44" s="790"/>
    </row>
    <row r="45" spans="1:23" ht="14.4" customHeight="1" x14ac:dyDescent="0.3">
      <c r="A45" s="848" t="s">
        <v>2243</v>
      </c>
      <c r="B45" s="833"/>
      <c r="C45" s="834"/>
      <c r="D45" s="803"/>
      <c r="E45" s="835"/>
      <c r="F45" s="836"/>
      <c r="G45" s="788"/>
      <c r="H45" s="837">
        <v>1</v>
      </c>
      <c r="I45" s="838">
        <v>0.76</v>
      </c>
      <c r="J45" s="789">
        <v>2</v>
      </c>
      <c r="K45" s="839">
        <v>2.2599999999999998</v>
      </c>
      <c r="L45" s="840">
        <v>7</v>
      </c>
      <c r="M45" s="840">
        <v>67</v>
      </c>
      <c r="N45" s="841">
        <v>22.18</v>
      </c>
      <c r="O45" s="840" t="s">
        <v>2163</v>
      </c>
      <c r="P45" s="842" t="s">
        <v>2244</v>
      </c>
      <c r="Q45" s="843">
        <f t="shared" si="0"/>
        <v>1</v>
      </c>
      <c r="R45" s="843">
        <f t="shared" si="0"/>
        <v>0.76</v>
      </c>
      <c r="S45" s="833">
        <f t="shared" si="1"/>
        <v>22.18</v>
      </c>
      <c r="T45" s="833">
        <f t="shared" si="2"/>
        <v>2</v>
      </c>
      <c r="U45" s="833">
        <f t="shared" si="3"/>
        <v>-20.18</v>
      </c>
      <c r="V45" s="844">
        <f t="shared" si="4"/>
        <v>9.0171325518485126E-2</v>
      </c>
      <c r="W45" s="790"/>
    </row>
    <row r="46" spans="1:23" ht="14.4" customHeight="1" x14ac:dyDescent="0.3">
      <c r="A46" s="849" t="s">
        <v>2245</v>
      </c>
      <c r="B46" s="791">
        <v>11</v>
      </c>
      <c r="C46" s="792">
        <v>5.25</v>
      </c>
      <c r="D46" s="793">
        <v>4.9000000000000004</v>
      </c>
      <c r="E46" s="800">
        <v>2</v>
      </c>
      <c r="F46" s="778">
        <v>0.93</v>
      </c>
      <c r="G46" s="779">
        <v>6</v>
      </c>
      <c r="H46" s="784"/>
      <c r="I46" s="778"/>
      <c r="J46" s="779"/>
      <c r="K46" s="783">
        <v>0.48</v>
      </c>
      <c r="L46" s="784">
        <v>2</v>
      </c>
      <c r="M46" s="784">
        <v>15</v>
      </c>
      <c r="N46" s="785">
        <v>4.91</v>
      </c>
      <c r="O46" s="784" t="s">
        <v>2163</v>
      </c>
      <c r="P46" s="801" t="s">
        <v>2246</v>
      </c>
      <c r="Q46" s="786">
        <f t="shared" si="0"/>
        <v>-11</v>
      </c>
      <c r="R46" s="786">
        <f t="shared" si="0"/>
        <v>-5.25</v>
      </c>
      <c r="S46" s="797" t="str">
        <f t="shared" si="1"/>
        <v/>
      </c>
      <c r="T46" s="797" t="str">
        <f t="shared" si="2"/>
        <v/>
      </c>
      <c r="U46" s="797" t="str">
        <f t="shared" si="3"/>
        <v/>
      </c>
      <c r="V46" s="802" t="str">
        <f t="shared" si="4"/>
        <v/>
      </c>
      <c r="W46" s="787"/>
    </row>
    <row r="47" spans="1:23" ht="14.4" customHeight="1" x14ac:dyDescent="0.3">
      <c r="A47" s="848" t="s">
        <v>2247</v>
      </c>
      <c r="B47" s="845">
        <v>2</v>
      </c>
      <c r="C47" s="846">
        <v>1.55</v>
      </c>
      <c r="D47" s="796">
        <v>3.5</v>
      </c>
      <c r="E47" s="835"/>
      <c r="F47" s="836"/>
      <c r="G47" s="788"/>
      <c r="H47" s="840"/>
      <c r="I47" s="836"/>
      <c r="J47" s="788"/>
      <c r="K47" s="839">
        <v>0.77</v>
      </c>
      <c r="L47" s="840">
        <v>3</v>
      </c>
      <c r="M47" s="840">
        <v>28</v>
      </c>
      <c r="N47" s="841">
        <v>9.1999999999999993</v>
      </c>
      <c r="O47" s="840" t="s">
        <v>2163</v>
      </c>
      <c r="P47" s="842" t="s">
        <v>2248</v>
      </c>
      <c r="Q47" s="843">
        <f t="shared" si="0"/>
        <v>-2</v>
      </c>
      <c r="R47" s="843">
        <f t="shared" si="0"/>
        <v>-1.55</v>
      </c>
      <c r="S47" s="833" t="str">
        <f t="shared" si="1"/>
        <v/>
      </c>
      <c r="T47" s="833" t="str">
        <f t="shared" si="2"/>
        <v/>
      </c>
      <c r="U47" s="833" t="str">
        <f t="shared" si="3"/>
        <v/>
      </c>
      <c r="V47" s="844" t="str">
        <f t="shared" si="4"/>
        <v/>
      </c>
      <c r="W47" s="790"/>
    </row>
    <row r="48" spans="1:23" ht="14.4" customHeight="1" x14ac:dyDescent="0.3">
      <c r="A48" s="849" t="s">
        <v>2249</v>
      </c>
      <c r="B48" s="797">
        <v>1</v>
      </c>
      <c r="C48" s="798">
        <v>0.24</v>
      </c>
      <c r="D48" s="799">
        <v>7</v>
      </c>
      <c r="E48" s="800"/>
      <c r="F48" s="778"/>
      <c r="G48" s="779"/>
      <c r="H48" s="780">
        <v>2</v>
      </c>
      <c r="I48" s="781">
        <v>0.47</v>
      </c>
      <c r="J48" s="782">
        <v>5</v>
      </c>
      <c r="K48" s="783">
        <v>0.23</v>
      </c>
      <c r="L48" s="784">
        <v>1</v>
      </c>
      <c r="M48" s="784">
        <v>10</v>
      </c>
      <c r="N48" s="785">
        <v>3.32</v>
      </c>
      <c r="O48" s="784" t="s">
        <v>2163</v>
      </c>
      <c r="P48" s="801" t="s">
        <v>2250</v>
      </c>
      <c r="Q48" s="786">
        <f t="shared" si="0"/>
        <v>1</v>
      </c>
      <c r="R48" s="786">
        <f t="shared" si="0"/>
        <v>0.22999999999999998</v>
      </c>
      <c r="S48" s="797">
        <f t="shared" si="1"/>
        <v>6.64</v>
      </c>
      <c r="T48" s="797">
        <f t="shared" si="2"/>
        <v>10</v>
      </c>
      <c r="U48" s="797">
        <f t="shared" si="3"/>
        <v>3.3600000000000003</v>
      </c>
      <c r="V48" s="802">
        <f t="shared" si="4"/>
        <v>1.5060240963855422</v>
      </c>
      <c r="W48" s="787">
        <v>3</v>
      </c>
    </row>
    <row r="49" spans="1:23" ht="14.4" customHeight="1" x14ac:dyDescent="0.3">
      <c r="A49" s="849" t="s">
        <v>2251</v>
      </c>
      <c r="B49" s="797"/>
      <c r="C49" s="798"/>
      <c r="D49" s="799"/>
      <c r="E49" s="800">
        <v>1</v>
      </c>
      <c r="F49" s="778">
        <v>0.42</v>
      </c>
      <c r="G49" s="779">
        <v>3</v>
      </c>
      <c r="H49" s="780">
        <v>2</v>
      </c>
      <c r="I49" s="781">
        <v>0.59</v>
      </c>
      <c r="J49" s="794">
        <v>2</v>
      </c>
      <c r="K49" s="783">
        <v>0.39</v>
      </c>
      <c r="L49" s="784">
        <v>2</v>
      </c>
      <c r="M49" s="784">
        <v>19</v>
      </c>
      <c r="N49" s="785">
        <v>6.2</v>
      </c>
      <c r="O49" s="784" t="s">
        <v>2163</v>
      </c>
      <c r="P49" s="801" t="s">
        <v>2252</v>
      </c>
      <c r="Q49" s="786">
        <f t="shared" si="0"/>
        <v>2</v>
      </c>
      <c r="R49" s="786">
        <f t="shared" si="0"/>
        <v>0.59</v>
      </c>
      <c r="S49" s="797">
        <f t="shared" si="1"/>
        <v>12.4</v>
      </c>
      <c r="T49" s="797">
        <f t="shared" si="2"/>
        <v>4</v>
      </c>
      <c r="U49" s="797">
        <f t="shared" si="3"/>
        <v>-8.4</v>
      </c>
      <c r="V49" s="802">
        <f t="shared" si="4"/>
        <v>0.32258064516129031</v>
      </c>
      <c r="W49" s="787"/>
    </row>
    <row r="50" spans="1:23" ht="14.4" customHeight="1" x14ac:dyDescent="0.3">
      <c r="A50" s="849" t="s">
        <v>2253</v>
      </c>
      <c r="B50" s="797"/>
      <c r="C50" s="798"/>
      <c r="D50" s="799"/>
      <c r="E50" s="800"/>
      <c r="F50" s="778"/>
      <c r="G50" s="779"/>
      <c r="H50" s="780">
        <v>1</v>
      </c>
      <c r="I50" s="781">
        <v>1.07</v>
      </c>
      <c r="J50" s="794">
        <v>6</v>
      </c>
      <c r="K50" s="783">
        <v>1.07</v>
      </c>
      <c r="L50" s="784">
        <v>3</v>
      </c>
      <c r="M50" s="784">
        <v>24</v>
      </c>
      <c r="N50" s="785">
        <v>8.07</v>
      </c>
      <c r="O50" s="784" t="s">
        <v>2163</v>
      </c>
      <c r="P50" s="801" t="s">
        <v>2254</v>
      </c>
      <c r="Q50" s="786">
        <f t="shared" si="0"/>
        <v>1</v>
      </c>
      <c r="R50" s="786">
        <f t="shared" si="0"/>
        <v>1.07</v>
      </c>
      <c r="S50" s="797">
        <f t="shared" si="1"/>
        <v>8.07</v>
      </c>
      <c r="T50" s="797">
        <f t="shared" si="2"/>
        <v>6</v>
      </c>
      <c r="U50" s="797">
        <f t="shared" si="3"/>
        <v>-2.0700000000000003</v>
      </c>
      <c r="V50" s="802">
        <f t="shared" si="4"/>
        <v>0.74349442379182151</v>
      </c>
      <c r="W50" s="787"/>
    </row>
    <row r="51" spans="1:23" ht="14.4" customHeight="1" x14ac:dyDescent="0.3">
      <c r="A51" s="849" t="s">
        <v>2255</v>
      </c>
      <c r="B51" s="791">
        <v>1</v>
      </c>
      <c r="C51" s="792">
        <v>0.56999999999999995</v>
      </c>
      <c r="D51" s="793">
        <v>3</v>
      </c>
      <c r="E51" s="800"/>
      <c r="F51" s="778"/>
      <c r="G51" s="779"/>
      <c r="H51" s="784"/>
      <c r="I51" s="778"/>
      <c r="J51" s="779"/>
      <c r="K51" s="783">
        <v>0.56999999999999995</v>
      </c>
      <c r="L51" s="784">
        <v>2</v>
      </c>
      <c r="M51" s="784">
        <v>18</v>
      </c>
      <c r="N51" s="785">
        <v>6.16</v>
      </c>
      <c r="O51" s="784" t="s">
        <v>2163</v>
      </c>
      <c r="P51" s="801" t="s">
        <v>2256</v>
      </c>
      <c r="Q51" s="786">
        <f t="shared" si="0"/>
        <v>-1</v>
      </c>
      <c r="R51" s="786">
        <f t="shared" si="0"/>
        <v>-0.56999999999999995</v>
      </c>
      <c r="S51" s="797" t="str">
        <f t="shared" si="1"/>
        <v/>
      </c>
      <c r="T51" s="797" t="str">
        <f t="shared" si="2"/>
        <v/>
      </c>
      <c r="U51" s="797" t="str">
        <f t="shared" si="3"/>
        <v/>
      </c>
      <c r="V51" s="802" t="str">
        <f t="shared" si="4"/>
        <v/>
      </c>
      <c r="W51" s="787"/>
    </row>
    <row r="52" spans="1:23" ht="14.4" customHeight="1" x14ac:dyDescent="0.3">
      <c r="A52" s="849" t="s">
        <v>2257</v>
      </c>
      <c r="B52" s="797">
        <v>2</v>
      </c>
      <c r="C52" s="798">
        <v>0.52</v>
      </c>
      <c r="D52" s="799">
        <v>4</v>
      </c>
      <c r="E52" s="800">
        <v>1</v>
      </c>
      <c r="F52" s="778">
        <v>0.26</v>
      </c>
      <c r="G52" s="779">
        <v>3</v>
      </c>
      <c r="H52" s="780">
        <v>15</v>
      </c>
      <c r="I52" s="781">
        <v>3.89</v>
      </c>
      <c r="J52" s="782">
        <v>4.0999999999999996</v>
      </c>
      <c r="K52" s="783">
        <v>0.26</v>
      </c>
      <c r="L52" s="784">
        <v>1</v>
      </c>
      <c r="M52" s="784">
        <v>12</v>
      </c>
      <c r="N52" s="785">
        <v>3.97</v>
      </c>
      <c r="O52" s="784" t="s">
        <v>2163</v>
      </c>
      <c r="P52" s="801" t="s">
        <v>2258</v>
      </c>
      <c r="Q52" s="786">
        <f t="shared" si="0"/>
        <v>13</v>
      </c>
      <c r="R52" s="786">
        <f t="shared" si="0"/>
        <v>3.37</v>
      </c>
      <c r="S52" s="797">
        <f t="shared" si="1"/>
        <v>59.550000000000004</v>
      </c>
      <c r="T52" s="797">
        <f t="shared" si="2"/>
        <v>61.499999999999993</v>
      </c>
      <c r="U52" s="797">
        <f t="shared" si="3"/>
        <v>1.9499999999999886</v>
      </c>
      <c r="V52" s="802">
        <f t="shared" si="4"/>
        <v>1.0327455919395465</v>
      </c>
      <c r="W52" s="787">
        <v>12</v>
      </c>
    </row>
    <row r="53" spans="1:23" ht="14.4" customHeight="1" x14ac:dyDescent="0.3">
      <c r="A53" s="848" t="s">
        <v>2259</v>
      </c>
      <c r="B53" s="833"/>
      <c r="C53" s="834"/>
      <c r="D53" s="803"/>
      <c r="E53" s="835">
        <v>2</v>
      </c>
      <c r="F53" s="836">
        <v>0.95</v>
      </c>
      <c r="G53" s="788">
        <v>3.5</v>
      </c>
      <c r="H53" s="837">
        <v>1</v>
      </c>
      <c r="I53" s="838">
        <v>0.4</v>
      </c>
      <c r="J53" s="789">
        <v>5</v>
      </c>
      <c r="K53" s="839">
        <v>0.4</v>
      </c>
      <c r="L53" s="840">
        <v>2</v>
      </c>
      <c r="M53" s="840">
        <v>17</v>
      </c>
      <c r="N53" s="841">
        <v>5.7</v>
      </c>
      <c r="O53" s="840" t="s">
        <v>2163</v>
      </c>
      <c r="P53" s="842" t="s">
        <v>2260</v>
      </c>
      <c r="Q53" s="843">
        <f t="shared" si="0"/>
        <v>1</v>
      </c>
      <c r="R53" s="843">
        <f t="shared" si="0"/>
        <v>0.4</v>
      </c>
      <c r="S53" s="833">
        <f t="shared" si="1"/>
        <v>5.7</v>
      </c>
      <c r="T53" s="833">
        <f t="shared" si="2"/>
        <v>5</v>
      </c>
      <c r="U53" s="833">
        <f t="shared" si="3"/>
        <v>-0.70000000000000018</v>
      </c>
      <c r="V53" s="844">
        <f t="shared" si="4"/>
        <v>0.8771929824561403</v>
      </c>
      <c r="W53" s="790"/>
    </row>
    <row r="54" spans="1:23" ht="14.4" customHeight="1" x14ac:dyDescent="0.3">
      <c r="A54" s="849" t="s">
        <v>2261</v>
      </c>
      <c r="B54" s="797"/>
      <c r="C54" s="798"/>
      <c r="D54" s="799"/>
      <c r="E54" s="780">
        <v>1</v>
      </c>
      <c r="F54" s="781">
        <v>3.44</v>
      </c>
      <c r="G54" s="794">
        <v>11</v>
      </c>
      <c r="H54" s="784"/>
      <c r="I54" s="778"/>
      <c r="J54" s="779"/>
      <c r="K54" s="783">
        <v>3.16</v>
      </c>
      <c r="L54" s="784">
        <v>5</v>
      </c>
      <c r="M54" s="784">
        <v>44</v>
      </c>
      <c r="N54" s="785">
        <v>14.66</v>
      </c>
      <c r="O54" s="784" t="s">
        <v>2163</v>
      </c>
      <c r="P54" s="801" t="s">
        <v>2262</v>
      </c>
      <c r="Q54" s="786">
        <f t="shared" si="0"/>
        <v>0</v>
      </c>
      <c r="R54" s="786">
        <f t="shared" si="0"/>
        <v>0</v>
      </c>
      <c r="S54" s="797" t="str">
        <f t="shared" si="1"/>
        <v/>
      </c>
      <c r="T54" s="797" t="str">
        <f t="shared" si="2"/>
        <v/>
      </c>
      <c r="U54" s="797" t="str">
        <f t="shared" si="3"/>
        <v/>
      </c>
      <c r="V54" s="802" t="str">
        <f t="shared" si="4"/>
        <v/>
      </c>
      <c r="W54" s="787"/>
    </row>
    <row r="55" spans="1:23" ht="14.4" customHeight="1" x14ac:dyDescent="0.3">
      <c r="A55" s="849" t="s">
        <v>2263</v>
      </c>
      <c r="B55" s="797"/>
      <c r="C55" s="798"/>
      <c r="D55" s="799"/>
      <c r="E55" s="780">
        <v>2</v>
      </c>
      <c r="F55" s="781">
        <v>1.98</v>
      </c>
      <c r="G55" s="794">
        <v>8.5</v>
      </c>
      <c r="H55" s="784">
        <v>1</v>
      </c>
      <c r="I55" s="778">
        <v>1</v>
      </c>
      <c r="J55" s="779">
        <v>4</v>
      </c>
      <c r="K55" s="783">
        <v>1</v>
      </c>
      <c r="L55" s="784">
        <v>2</v>
      </c>
      <c r="M55" s="784">
        <v>19</v>
      </c>
      <c r="N55" s="785">
        <v>6.33</v>
      </c>
      <c r="O55" s="784" t="s">
        <v>2163</v>
      </c>
      <c r="P55" s="801" t="s">
        <v>2264</v>
      </c>
      <c r="Q55" s="786">
        <f t="shared" si="0"/>
        <v>1</v>
      </c>
      <c r="R55" s="786">
        <f t="shared" si="0"/>
        <v>1</v>
      </c>
      <c r="S55" s="797">
        <f t="shared" si="1"/>
        <v>6.33</v>
      </c>
      <c r="T55" s="797">
        <f t="shared" si="2"/>
        <v>4</v>
      </c>
      <c r="U55" s="797">
        <f t="shared" si="3"/>
        <v>-2.33</v>
      </c>
      <c r="V55" s="802">
        <f t="shared" si="4"/>
        <v>0.63191153238546605</v>
      </c>
      <c r="W55" s="787"/>
    </row>
    <row r="56" spans="1:23" ht="14.4" customHeight="1" x14ac:dyDescent="0.3">
      <c r="A56" s="849" t="s">
        <v>2265</v>
      </c>
      <c r="B56" s="797">
        <v>2</v>
      </c>
      <c r="C56" s="798">
        <v>1.17</v>
      </c>
      <c r="D56" s="799">
        <v>4</v>
      </c>
      <c r="E56" s="800">
        <v>2</v>
      </c>
      <c r="F56" s="778">
        <v>1.23</v>
      </c>
      <c r="G56" s="779">
        <v>4.5</v>
      </c>
      <c r="H56" s="780">
        <v>4</v>
      </c>
      <c r="I56" s="781">
        <v>2.33</v>
      </c>
      <c r="J56" s="794">
        <v>3.8</v>
      </c>
      <c r="K56" s="783">
        <v>0.57999999999999996</v>
      </c>
      <c r="L56" s="784">
        <v>2</v>
      </c>
      <c r="M56" s="784">
        <v>15</v>
      </c>
      <c r="N56" s="785">
        <v>5.03</v>
      </c>
      <c r="O56" s="784" t="s">
        <v>2163</v>
      </c>
      <c r="P56" s="801" t="s">
        <v>2266</v>
      </c>
      <c r="Q56" s="786">
        <f t="shared" si="0"/>
        <v>2</v>
      </c>
      <c r="R56" s="786">
        <f t="shared" si="0"/>
        <v>1.1600000000000001</v>
      </c>
      <c r="S56" s="797">
        <f t="shared" si="1"/>
        <v>20.12</v>
      </c>
      <c r="T56" s="797">
        <f t="shared" si="2"/>
        <v>15.2</v>
      </c>
      <c r="U56" s="797">
        <f t="shared" si="3"/>
        <v>-4.9200000000000017</v>
      </c>
      <c r="V56" s="802">
        <f t="shared" si="4"/>
        <v>0.75546719681908536</v>
      </c>
      <c r="W56" s="787"/>
    </row>
    <row r="57" spans="1:23" ht="14.4" customHeight="1" x14ac:dyDescent="0.3">
      <c r="A57" s="848" t="s">
        <v>2267</v>
      </c>
      <c r="B57" s="833">
        <v>1</v>
      </c>
      <c r="C57" s="834">
        <v>1.08</v>
      </c>
      <c r="D57" s="803">
        <v>4</v>
      </c>
      <c r="E57" s="835"/>
      <c r="F57" s="836"/>
      <c r="G57" s="788"/>
      <c r="H57" s="837">
        <v>1</v>
      </c>
      <c r="I57" s="838">
        <v>1.08</v>
      </c>
      <c r="J57" s="789">
        <v>4</v>
      </c>
      <c r="K57" s="839">
        <v>1.08</v>
      </c>
      <c r="L57" s="840">
        <v>3</v>
      </c>
      <c r="M57" s="840">
        <v>29</v>
      </c>
      <c r="N57" s="841">
        <v>9.83</v>
      </c>
      <c r="O57" s="840" t="s">
        <v>2163</v>
      </c>
      <c r="P57" s="842" t="s">
        <v>2268</v>
      </c>
      <c r="Q57" s="843">
        <f t="shared" si="0"/>
        <v>0</v>
      </c>
      <c r="R57" s="843">
        <f t="shared" si="0"/>
        <v>0</v>
      </c>
      <c r="S57" s="833">
        <f t="shared" si="1"/>
        <v>9.83</v>
      </c>
      <c r="T57" s="833">
        <f t="shared" si="2"/>
        <v>4</v>
      </c>
      <c r="U57" s="833">
        <f t="shared" si="3"/>
        <v>-5.83</v>
      </c>
      <c r="V57" s="844">
        <f t="shared" si="4"/>
        <v>0.40691759918616482</v>
      </c>
      <c r="W57" s="790"/>
    </row>
    <row r="58" spans="1:23" ht="14.4" customHeight="1" thickBot="1" x14ac:dyDescent="0.35">
      <c r="A58" s="850" t="s">
        <v>2269</v>
      </c>
      <c r="B58" s="851"/>
      <c r="C58" s="852"/>
      <c r="D58" s="853"/>
      <c r="E58" s="854"/>
      <c r="F58" s="855"/>
      <c r="G58" s="856"/>
      <c r="H58" s="857">
        <v>1</v>
      </c>
      <c r="I58" s="858">
        <v>1.23</v>
      </c>
      <c r="J58" s="859">
        <v>3</v>
      </c>
      <c r="K58" s="860">
        <v>1.95</v>
      </c>
      <c r="L58" s="861">
        <v>5</v>
      </c>
      <c r="M58" s="861">
        <v>45</v>
      </c>
      <c r="N58" s="862">
        <v>14.96</v>
      </c>
      <c r="O58" s="861" t="s">
        <v>2163</v>
      </c>
      <c r="P58" s="863" t="s">
        <v>2270</v>
      </c>
      <c r="Q58" s="864">
        <f t="shared" si="0"/>
        <v>1</v>
      </c>
      <c r="R58" s="864">
        <f t="shared" si="0"/>
        <v>1.23</v>
      </c>
      <c r="S58" s="851">
        <f t="shared" si="1"/>
        <v>14.96</v>
      </c>
      <c r="T58" s="851">
        <f t="shared" si="2"/>
        <v>3</v>
      </c>
      <c r="U58" s="851">
        <f t="shared" si="3"/>
        <v>-11.96</v>
      </c>
      <c r="V58" s="865">
        <f t="shared" si="4"/>
        <v>0.20053475935828877</v>
      </c>
      <c r="W58" s="86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9:Q1048576">
    <cfRule type="cellIs" dxfId="12" priority="9" stopIfTrue="1" operator="lessThan">
      <formula>0</formula>
    </cfRule>
  </conditionalFormatting>
  <conditionalFormatting sqref="U59:U1048576">
    <cfRule type="cellIs" dxfId="11" priority="8" stopIfTrue="1" operator="greaterThan">
      <formula>0</formula>
    </cfRule>
  </conditionalFormatting>
  <conditionalFormatting sqref="V59:V1048576">
    <cfRule type="cellIs" dxfId="10" priority="7" stopIfTrue="1" operator="greaterThan">
      <formula>1</formula>
    </cfRule>
  </conditionalFormatting>
  <conditionalFormatting sqref="V59:V1048576">
    <cfRule type="cellIs" dxfId="9" priority="4" stopIfTrue="1" operator="greaterThan">
      <formula>1</formula>
    </cfRule>
  </conditionalFormatting>
  <conditionalFormatting sqref="U59:U1048576">
    <cfRule type="cellIs" dxfId="8" priority="5" stopIfTrue="1" operator="greaterThan">
      <formula>0</formula>
    </cfRule>
  </conditionalFormatting>
  <conditionalFormatting sqref="Q59:Q1048576">
    <cfRule type="cellIs" dxfId="7" priority="6" stopIfTrue="1" operator="lessThan">
      <formula>0</formula>
    </cfRule>
  </conditionalFormatting>
  <conditionalFormatting sqref="V5:V58">
    <cfRule type="cellIs" dxfId="6" priority="1" stopIfTrue="1" operator="greaterThan">
      <formula>1</formula>
    </cfRule>
  </conditionalFormatting>
  <conditionalFormatting sqref="U5:U58">
    <cfRule type="cellIs" dxfId="5" priority="2" stopIfTrue="1" operator="greaterThan">
      <formula>0</formula>
    </cfRule>
  </conditionalFormatting>
  <conditionalFormatting sqref="Q5:Q5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196223</v>
      </c>
      <c r="C3" s="355">
        <f t="shared" ref="C3:L3" si="0">SUBTOTAL(9,C6:C1048576)</f>
        <v>6</v>
      </c>
      <c r="D3" s="355">
        <f t="shared" si="0"/>
        <v>192929</v>
      </c>
      <c r="E3" s="355">
        <f t="shared" si="0"/>
        <v>14.796001287819813</v>
      </c>
      <c r="F3" s="355">
        <f t="shared" si="0"/>
        <v>198568</v>
      </c>
      <c r="G3" s="358">
        <f>IF(B3&lt;&gt;0,F3/B3,"")</f>
        <v>1.0119506887571794</v>
      </c>
      <c r="H3" s="354">
        <f t="shared" si="0"/>
        <v>5956.42</v>
      </c>
      <c r="I3" s="355">
        <f t="shared" si="0"/>
        <v>1</v>
      </c>
      <c r="J3" s="355">
        <f t="shared" si="0"/>
        <v>16960.330000000002</v>
      </c>
      <c r="K3" s="355">
        <f t="shared" si="0"/>
        <v>0.50947716917208652</v>
      </c>
      <c r="L3" s="355">
        <f t="shared" si="0"/>
        <v>3369.58</v>
      </c>
      <c r="M3" s="356">
        <f>IF(H3&lt;&gt;0,L3/H3,"")</f>
        <v>0.56570557482514661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7"/>
      <c r="B5" s="868">
        <v>2012</v>
      </c>
      <c r="C5" s="869"/>
      <c r="D5" s="869">
        <v>2013</v>
      </c>
      <c r="E5" s="869"/>
      <c r="F5" s="869">
        <v>2014</v>
      </c>
      <c r="G5" s="753" t="s">
        <v>2</v>
      </c>
      <c r="H5" s="868">
        <v>2012</v>
      </c>
      <c r="I5" s="869"/>
      <c r="J5" s="869">
        <v>2013</v>
      </c>
      <c r="K5" s="869"/>
      <c r="L5" s="869">
        <v>2014</v>
      </c>
      <c r="M5" s="753" t="s">
        <v>2</v>
      </c>
    </row>
    <row r="6" spans="1:13" ht="14.4" customHeight="1" x14ac:dyDescent="0.3">
      <c r="A6" s="655" t="s">
        <v>2272</v>
      </c>
      <c r="B6" s="754"/>
      <c r="C6" s="624"/>
      <c r="D6" s="754">
        <v>14328</v>
      </c>
      <c r="E6" s="624"/>
      <c r="F6" s="754"/>
      <c r="G6" s="645"/>
      <c r="H6" s="754"/>
      <c r="I6" s="624"/>
      <c r="J6" s="754">
        <v>13925.67</v>
      </c>
      <c r="K6" s="624"/>
      <c r="L6" s="754"/>
      <c r="M6" s="677"/>
    </row>
    <row r="7" spans="1:13" ht="14.4" customHeight="1" x14ac:dyDescent="0.3">
      <c r="A7" s="717" t="s">
        <v>2273</v>
      </c>
      <c r="B7" s="755">
        <v>8329</v>
      </c>
      <c r="C7" s="695">
        <v>1</v>
      </c>
      <c r="D7" s="755">
        <v>19222</v>
      </c>
      <c r="E7" s="695">
        <v>2.3078400768399567</v>
      </c>
      <c r="F7" s="755">
        <v>10441</v>
      </c>
      <c r="G7" s="700">
        <v>1.2535718573658303</v>
      </c>
      <c r="H7" s="755"/>
      <c r="I7" s="695"/>
      <c r="J7" s="755"/>
      <c r="K7" s="695"/>
      <c r="L7" s="755"/>
      <c r="M7" s="701"/>
    </row>
    <row r="8" spans="1:13" ht="14.4" customHeight="1" x14ac:dyDescent="0.3">
      <c r="A8" s="717" t="s">
        <v>2274</v>
      </c>
      <c r="B8" s="755">
        <v>15114</v>
      </c>
      <c r="C8" s="695">
        <v>1</v>
      </c>
      <c r="D8" s="755">
        <v>10329</v>
      </c>
      <c r="E8" s="695">
        <v>0.68340611353711789</v>
      </c>
      <c r="F8" s="755">
        <v>15195</v>
      </c>
      <c r="G8" s="700">
        <v>1.0053592695514093</v>
      </c>
      <c r="H8" s="755"/>
      <c r="I8" s="695"/>
      <c r="J8" s="755"/>
      <c r="K8" s="695"/>
      <c r="L8" s="755"/>
      <c r="M8" s="701"/>
    </row>
    <row r="9" spans="1:13" ht="14.4" customHeight="1" x14ac:dyDescent="0.3">
      <c r="A9" s="717" t="s">
        <v>2275</v>
      </c>
      <c r="B9" s="755">
        <v>77414</v>
      </c>
      <c r="C9" s="695">
        <v>1</v>
      </c>
      <c r="D9" s="755">
        <v>49258</v>
      </c>
      <c r="E9" s="695">
        <v>0.63629317694473864</v>
      </c>
      <c r="F9" s="755">
        <v>28174</v>
      </c>
      <c r="G9" s="700">
        <v>0.36393933913762366</v>
      </c>
      <c r="H9" s="755">
        <v>5956.42</v>
      </c>
      <c r="I9" s="695">
        <v>1</v>
      </c>
      <c r="J9" s="755">
        <v>3034.66</v>
      </c>
      <c r="K9" s="695">
        <v>0.50947716917208652</v>
      </c>
      <c r="L9" s="755">
        <v>3369.58</v>
      </c>
      <c r="M9" s="701">
        <v>0.56570557482514661</v>
      </c>
    </row>
    <row r="10" spans="1:13" ht="14.4" customHeight="1" x14ac:dyDescent="0.3">
      <c r="A10" s="717" t="s">
        <v>2276</v>
      </c>
      <c r="B10" s="755">
        <v>2236</v>
      </c>
      <c r="C10" s="695">
        <v>1</v>
      </c>
      <c r="D10" s="755">
        <v>21468</v>
      </c>
      <c r="E10" s="695">
        <v>9.6010733452593922</v>
      </c>
      <c r="F10" s="755">
        <v>10823</v>
      </c>
      <c r="G10" s="700">
        <v>4.8403398926654742</v>
      </c>
      <c r="H10" s="755"/>
      <c r="I10" s="695"/>
      <c r="J10" s="755"/>
      <c r="K10" s="695"/>
      <c r="L10" s="755"/>
      <c r="M10" s="701"/>
    </row>
    <row r="11" spans="1:13" ht="14.4" customHeight="1" x14ac:dyDescent="0.3">
      <c r="A11" s="717" t="s">
        <v>2277</v>
      </c>
      <c r="B11" s="755">
        <v>81153</v>
      </c>
      <c r="C11" s="695">
        <v>1</v>
      </c>
      <c r="D11" s="755">
        <v>69862</v>
      </c>
      <c r="E11" s="695">
        <v>0.86086774364472052</v>
      </c>
      <c r="F11" s="755">
        <v>115861</v>
      </c>
      <c r="G11" s="700">
        <v>1.4276859758727343</v>
      </c>
      <c r="H11" s="755"/>
      <c r="I11" s="695"/>
      <c r="J11" s="755"/>
      <c r="K11" s="695"/>
      <c r="L11" s="755"/>
      <c r="M11" s="701"/>
    </row>
    <row r="12" spans="1:13" ht="14.4" customHeight="1" thickBot="1" x14ac:dyDescent="0.35">
      <c r="A12" s="757" t="s">
        <v>2278</v>
      </c>
      <c r="B12" s="756">
        <v>11977</v>
      </c>
      <c r="C12" s="703">
        <v>1</v>
      </c>
      <c r="D12" s="756">
        <v>8462</v>
      </c>
      <c r="E12" s="703">
        <v>0.70652083159388823</v>
      </c>
      <c r="F12" s="756">
        <v>18074</v>
      </c>
      <c r="G12" s="708">
        <v>1.5090590298071302</v>
      </c>
      <c r="H12" s="756"/>
      <c r="I12" s="703"/>
      <c r="J12" s="756"/>
      <c r="K12" s="703"/>
      <c r="L12" s="756"/>
      <c r="M12" s="70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2533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1018.98</v>
      </c>
      <c r="G3" s="218">
        <f t="shared" si="0"/>
        <v>202179.41999999998</v>
      </c>
      <c r="H3" s="219"/>
      <c r="I3" s="219"/>
      <c r="J3" s="214">
        <f t="shared" si="0"/>
        <v>1355.48</v>
      </c>
      <c r="K3" s="218">
        <f t="shared" si="0"/>
        <v>209889.33</v>
      </c>
      <c r="L3" s="219"/>
      <c r="M3" s="219"/>
      <c r="N3" s="214">
        <f t="shared" si="0"/>
        <v>1157.3600000000001</v>
      </c>
      <c r="O3" s="218">
        <f t="shared" si="0"/>
        <v>201937.58000000002</v>
      </c>
      <c r="P3" s="181">
        <f>IF(G3=0,"",O3/G3)</f>
        <v>0.9988038347325362</v>
      </c>
      <c r="Q3" s="216">
        <f>IF(N3=0,"",O3/N3)</f>
        <v>174.48121587060206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1"/>
      <c r="B5" s="760"/>
      <c r="C5" s="761"/>
      <c r="D5" s="762"/>
      <c r="E5" s="763"/>
      <c r="F5" s="774" t="s">
        <v>91</v>
      </c>
      <c r="G5" s="775" t="s">
        <v>14</v>
      </c>
      <c r="H5" s="776"/>
      <c r="I5" s="776"/>
      <c r="J5" s="774" t="s">
        <v>91</v>
      </c>
      <c r="K5" s="775" t="s">
        <v>14</v>
      </c>
      <c r="L5" s="776"/>
      <c r="M5" s="776"/>
      <c r="N5" s="774" t="s">
        <v>91</v>
      </c>
      <c r="O5" s="775" t="s">
        <v>14</v>
      </c>
      <c r="P5" s="777"/>
      <c r="Q5" s="768"/>
    </row>
    <row r="6" spans="1:17" ht="14.4" customHeight="1" x14ac:dyDescent="0.3">
      <c r="A6" s="623" t="s">
        <v>2279</v>
      </c>
      <c r="B6" s="624" t="s">
        <v>981</v>
      </c>
      <c r="C6" s="624" t="s">
        <v>1845</v>
      </c>
      <c r="D6" s="624" t="s">
        <v>2280</v>
      </c>
      <c r="E6" s="624" t="s">
        <v>2281</v>
      </c>
      <c r="F6" s="627"/>
      <c r="G6" s="627"/>
      <c r="H6" s="627"/>
      <c r="I6" s="627"/>
      <c r="J6" s="627">
        <v>0.2</v>
      </c>
      <c r="K6" s="627">
        <v>218.43</v>
      </c>
      <c r="L6" s="627"/>
      <c r="M6" s="627">
        <v>1092.1499999999999</v>
      </c>
      <c r="N6" s="627"/>
      <c r="O6" s="627"/>
      <c r="P6" s="645"/>
      <c r="Q6" s="628"/>
    </row>
    <row r="7" spans="1:17" ht="14.4" customHeight="1" x14ac:dyDescent="0.3">
      <c r="A7" s="694" t="s">
        <v>2279</v>
      </c>
      <c r="B7" s="695" t="s">
        <v>981</v>
      </c>
      <c r="C7" s="695" t="s">
        <v>1927</v>
      </c>
      <c r="D7" s="695" t="s">
        <v>2282</v>
      </c>
      <c r="E7" s="695" t="s">
        <v>1744</v>
      </c>
      <c r="F7" s="710"/>
      <c r="G7" s="710"/>
      <c r="H7" s="710"/>
      <c r="I7" s="710"/>
      <c r="J7" s="710">
        <v>412</v>
      </c>
      <c r="K7" s="710">
        <v>13707.24</v>
      </c>
      <c r="L7" s="710"/>
      <c r="M7" s="710">
        <v>33.269999999999996</v>
      </c>
      <c r="N7" s="710"/>
      <c r="O7" s="710"/>
      <c r="P7" s="700"/>
      <c r="Q7" s="711"/>
    </row>
    <row r="8" spans="1:17" ht="14.4" customHeight="1" x14ac:dyDescent="0.3">
      <c r="A8" s="694" t="s">
        <v>2279</v>
      </c>
      <c r="B8" s="695" t="s">
        <v>981</v>
      </c>
      <c r="C8" s="695" t="s">
        <v>1749</v>
      </c>
      <c r="D8" s="695" t="s">
        <v>2283</v>
      </c>
      <c r="E8" s="695" t="s">
        <v>2284</v>
      </c>
      <c r="F8" s="710"/>
      <c r="G8" s="710"/>
      <c r="H8" s="710"/>
      <c r="I8" s="710"/>
      <c r="J8" s="710">
        <v>1</v>
      </c>
      <c r="K8" s="710">
        <v>14328</v>
      </c>
      <c r="L8" s="710"/>
      <c r="M8" s="710">
        <v>14328</v>
      </c>
      <c r="N8" s="710"/>
      <c r="O8" s="710"/>
      <c r="P8" s="700"/>
      <c r="Q8" s="711"/>
    </row>
    <row r="9" spans="1:17" ht="14.4" customHeight="1" x14ac:dyDescent="0.3">
      <c r="A9" s="694" t="s">
        <v>2285</v>
      </c>
      <c r="B9" s="695" t="s">
        <v>2286</v>
      </c>
      <c r="C9" s="695" t="s">
        <v>1749</v>
      </c>
      <c r="D9" s="695" t="s">
        <v>2287</v>
      </c>
      <c r="E9" s="695" t="s">
        <v>2288</v>
      </c>
      <c r="F9" s="710"/>
      <c r="G9" s="710"/>
      <c r="H9" s="710"/>
      <c r="I9" s="710"/>
      <c r="J9" s="710">
        <v>1</v>
      </c>
      <c r="K9" s="710">
        <v>9337</v>
      </c>
      <c r="L9" s="710"/>
      <c r="M9" s="710">
        <v>9337</v>
      </c>
      <c r="N9" s="710"/>
      <c r="O9" s="710"/>
      <c r="P9" s="700"/>
      <c r="Q9" s="711"/>
    </row>
    <row r="10" spans="1:17" ht="14.4" customHeight="1" x14ac:dyDescent="0.3">
      <c r="A10" s="694" t="s">
        <v>2285</v>
      </c>
      <c r="B10" s="695" t="s">
        <v>2289</v>
      </c>
      <c r="C10" s="695" t="s">
        <v>1749</v>
      </c>
      <c r="D10" s="695" t="s">
        <v>2290</v>
      </c>
      <c r="E10" s="695" t="s">
        <v>2291</v>
      </c>
      <c r="F10" s="710"/>
      <c r="G10" s="710"/>
      <c r="H10" s="710"/>
      <c r="I10" s="710"/>
      <c r="J10" s="710">
        <v>1</v>
      </c>
      <c r="K10" s="710">
        <v>350</v>
      </c>
      <c r="L10" s="710"/>
      <c r="M10" s="710">
        <v>350</v>
      </c>
      <c r="N10" s="710"/>
      <c r="O10" s="710"/>
      <c r="P10" s="700"/>
      <c r="Q10" s="711"/>
    </row>
    <row r="11" spans="1:17" ht="14.4" customHeight="1" x14ac:dyDescent="0.3">
      <c r="A11" s="694" t="s">
        <v>2285</v>
      </c>
      <c r="B11" s="695" t="s">
        <v>2289</v>
      </c>
      <c r="C11" s="695" t="s">
        <v>1749</v>
      </c>
      <c r="D11" s="695" t="s">
        <v>2292</v>
      </c>
      <c r="E11" s="695" t="s">
        <v>2293</v>
      </c>
      <c r="F11" s="710">
        <v>48</v>
      </c>
      <c r="G11" s="710">
        <v>3072</v>
      </c>
      <c r="H11" s="710">
        <v>1</v>
      </c>
      <c r="I11" s="710">
        <v>64</v>
      </c>
      <c r="J11" s="710">
        <v>37</v>
      </c>
      <c r="K11" s="710">
        <v>2405</v>
      </c>
      <c r="L11" s="710">
        <v>0.78287760416666663</v>
      </c>
      <c r="M11" s="710">
        <v>65</v>
      </c>
      <c r="N11" s="710">
        <v>58</v>
      </c>
      <c r="O11" s="710">
        <v>3770</v>
      </c>
      <c r="P11" s="700">
        <v>1.2272135416666667</v>
      </c>
      <c r="Q11" s="711">
        <v>65</v>
      </c>
    </row>
    <row r="12" spans="1:17" ht="14.4" customHeight="1" x14ac:dyDescent="0.3">
      <c r="A12" s="694" t="s">
        <v>2285</v>
      </c>
      <c r="B12" s="695" t="s">
        <v>2289</v>
      </c>
      <c r="C12" s="695" t="s">
        <v>1749</v>
      </c>
      <c r="D12" s="695" t="s">
        <v>2294</v>
      </c>
      <c r="E12" s="695" t="s">
        <v>2295</v>
      </c>
      <c r="F12" s="710"/>
      <c r="G12" s="710"/>
      <c r="H12" s="710"/>
      <c r="I12" s="710"/>
      <c r="J12" s="710"/>
      <c r="K12" s="710"/>
      <c r="L12" s="710"/>
      <c r="M12" s="710"/>
      <c r="N12" s="710">
        <v>1</v>
      </c>
      <c r="O12" s="710">
        <v>590</v>
      </c>
      <c r="P12" s="700"/>
      <c r="Q12" s="711">
        <v>590</v>
      </c>
    </row>
    <row r="13" spans="1:17" ht="14.4" customHeight="1" x14ac:dyDescent="0.3">
      <c r="A13" s="694" t="s">
        <v>2285</v>
      </c>
      <c r="B13" s="695" t="s">
        <v>2289</v>
      </c>
      <c r="C13" s="695" t="s">
        <v>1749</v>
      </c>
      <c r="D13" s="695" t="s">
        <v>2296</v>
      </c>
      <c r="E13" s="695" t="s">
        <v>2297</v>
      </c>
      <c r="F13" s="710">
        <v>2</v>
      </c>
      <c r="G13" s="710">
        <v>46</v>
      </c>
      <c r="H13" s="710">
        <v>1</v>
      </c>
      <c r="I13" s="710">
        <v>23</v>
      </c>
      <c r="J13" s="710">
        <v>1</v>
      </c>
      <c r="K13" s="710">
        <v>23</v>
      </c>
      <c r="L13" s="710">
        <v>0.5</v>
      </c>
      <c r="M13" s="710">
        <v>23</v>
      </c>
      <c r="N13" s="710"/>
      <c r="O13" s="710"/>
      <c r="P13" s="700"/>
      <c r="Q13" s="711"/>
    </row>
    <row r="14" spans="1:17" ht="14.4" customHeight="1" x14ac:dyDescent="0.3">
      <c r="A14" s="694" t="s">
        <v>2285</v>
      </c>
      <c r="B14" s="695" t="s">
        <v>2289</v>
      </c>
      <c r="C14" s="695" t="s">
        <v>1749</v>
      </c>
      <c r="D14" s="695" t="s">
        <v>2298</v>
      </c>
      <c r="E14" s="695" t="s">
        <v>2299</v>
      </c>
      <c r="F14" s="710"/>
      <c r="G14" s="710"/>
      <c r="H14" s="710"/>
      <c r="I14" s="710"/>
      <c r="J14" s="710"/>
      <c r="K14" s="710"/>
      <c r="L14" s="710"/>
      <c r="M14" s="710"/>
      <c r="N14" s="710">
        <v>1</v>
      </c>
      <c r="O14" s="710">
        <v>54</v>
      </c>
      <c r="P14" s="700"/>
      <c r="Q14" s="711">
        <v>54</v>
      </c>
    </row>
    <row r="15" spans="1:17" ht="14.4" customHeight="1" x14ac:dyDescent="0.3">
      <c r="A15" s="694" t="s">
        <v>2285</v>
      </c>
      <c r="B15" s="695" t="s">
        <v>2289</v>
      </c>
      <c r="C15" s="695" t="s">
        <v>1749</v>
      </c>
      <c r="D15" s="695" t="s">
        <v>2300</v>
      </c>
      <c r="E15" s="695" t="s">
        <v>2301</v>
      </c>
      <c r="F15" s="710">
        <v>47</v>
      </c>
      <c r="G15" s="710">
        <v>3619</v>
      </c>
      <c r="H15" s="710">
        <v>1</v>
      </c>
      <c r="I15" s="710">
        <v>77</v>
      </c>
      <c r="J15" s="710">
        <v>39</v>
      </c>
      <c r="K15" s="710">
        <v>3003</v>
      </c>
      <c r="L15" s="710">
        <v>0.82978723404255317</v>
      </c>
      <c r="M15" s="710">
        <v>77</v>
      </c>
      <c r="N15" s="710">
        <v>59</v>
      </c>
      <c r="O15" s="710">
        <v>4543</v>
      </c>
      <c r="P15" s="700">
        <v>1.2553191489361701</v>
      </c>
      <c r="Q15" s="711">
        <v>77</v>
      </c>
    </row>
    <row r="16" spans="1:17" ht="14.4" customHeight="1" x14ac:dyDescent="0.3">
      <c r="A16" s="694" t="s">
        <v>2285</v>
      </c>
      <c r="B16" s="695" t="s">
        <v>2289</v>
      </c>
      <c r="C16" s="695" t="s">
        <v>1749</v>
      </c>
      <c r="D16" s="695" t="s">
        <v>2302</v>
      </c>
      <c r="E16" s="695" t="s">
        <v>2303</v>
      </c>
      <c r="F16" s="710">
        <v>10</v>
      </c>
      <c r="G16" s="710">
        <v>220</v>
      </c>
      <c r="H16" s="710">
        <v>1</v>
      </c>
      <c r="I16" s="710">
        <v>22</v>
      </c>
      <c r="J16" s="710">
        <v>4</v>
      </c>
      <c r="K16" s="710">
        <v>88</v>
      </c>
      <c r="L16" s="710">
        <v>0.4</v>
      </c>
      <c r="M16" s="710">
        <v>22</v>
      </c>
      <c r="N16" s="710">
        <v>6</v>
      </c>
      <c r="O16" s="710">
        <v>132</v>
      </c>
      <c r="P16" s="700">
        <v>0.6</v>
      </c>
      <c r="Q16" s="711">
        <v>22</v>
      </c>
    </row>
    <row r="17" spans="1:17" ht="14.4" customHeight="1" x14ac:dyDescent="0.3">
      <c r="A17" s="694" t="s">
        <v>2285</v>
      </c>
      <c r="B17" s="695" t="s">
        <v>2289</v>
      </c>
      <c r="C17" s="695" t="s">
        <v>1749</v>
      </c>
      <c r="D17" s="695" t="s">
        <v>2304</v>
      </c>
      <c r="E17" s="695" t="s">
        <v>2305</v>
      </c>
      <c r="F17" s="710">
        <v>8</v>
      </c>
      <c r="G17" s="710">
        <v>184</v>
      </c>
      <c r="H17" s="710">
        <v>1</v>
      </c>
      <c r="I17" s="710">
        <v>23</v>
      </c>
      <c r="J17" s="710">
        <v>3</v>
      </c>
      <c r="K17" s="710">
        <v>72</v>
      </c>
      <c r="L17" s="710">
        <v>0.39130434782608697</v>
      </c>
      <c r="M17" s="710">
        <v>24</v>
      </c>
      <c r="N17" s="710">
        <v>6</v>
      </c>
      <c r="O17" s="710">
        <v>144</v>
      </c>
      <c r="P17" s="700">
        <v>0.78260869565217395</v>
      </c>
      <c r="Q17" s="711">
        <v>24</v>
      </c>
    </row>
    <row r="18" spans="1:17" ht="14.4" customHeight="1" x14ac:dyDescent="0.3">
      <c r="A18" s="694" t="s">
        <v>2285</v>
      </c>
      <c r="B18" s="695" t="s">
        <v>2289</v>
      </c>
      <c r="C18" s="695" t="s">
        <v>1749</v>
      </c>
      <c r="D18" s="695" t="s">
        <v>2306</v>
      </c>
      <c r="E18" s="695" t="s">
        <v>2307</v>
      </c>
      <c r="F18" s="710">
        <v>3</v>
      </c>
      <c r="G18" s="710">
        <v>540</v>
      </c>
      <c r="H18" s="710">
        <v>1</v>
      </c>
      <c r="I18" s="710">
        <v>180</v>
      </c>
      <c r="J18" s="710">
        <v>4</v>
      </c>
      <c r="K18" s="710">
        <v>720</v>
      </c>
      <c r="L18" s="710">
        <v>1.3333333333333333</v>
      </c>
      <c r="M18" s="710">
        <v>180</v>
      </c>
      <c r="N18" s="710"/>
      <c r="O18" s="710"/>
      <c r="P18" s="700"/>
      <c r="Q18" s="711"/>
    </row>
    <row r="19" spans="1:17" ht="14.4" customHeight="1" x14ac:dyDescent="0.3">
      <c r="A19" s="694" t="s">
        <v>2285</v>
      </c>
      <c r="B19" s="695" t="s">
        <v>2289</v>
      </c>
      <c r="C19" s="695" t="s">
        <v>1749</v>
      </c>
      <c r="D19" s="695" t="s">
        <v>2308</v>
      </c>
      <c r="E19" s="695" t="s">
        <v>2309</v>
      </c>
      <c r="F19" s="710">
        <v>3</v>
      </c>
      <c r="G19" s="710">
        <v>648</v>
      </c>
      <c r="H19" s="710">
        <v>1</v>
      </c>
      <c r="I19" s="710">
        <v>216</v>
      </c>
      <c r="J19" s="710">
        <v>4</v>
      </c>
      <c r="K19" s="710">
        <v>864</v>
      </c>
      <c r="L19" s="710">
        <v>1.3333333333333333</v>
      </c>
      <c r="M19" s="710">
        <v>216</v>
      </c>
      <c r="N19" s="710">
        <v>1</v>
      </c>
      <c r="O19" s="710">
        <v>216</v>
      </c>
      <c r="P19" s="700">
        <v>0.33333333333333331</v>
      </c>
      <c r="Q19" s="711">
        <v>216</v>
      </c>
    </row>
    <row r="20" spans="1:17" ht="14.4" customHeight="1" x14ac:dyDescent="0.3">
      <c r="A20" s="694" t="s">
        <v>2285</v>
      </c>
      <c r="B20" s="695" t="s">
        <v>2289</v>
      </c>
      <c r="C20" s="695" t="s">
        <v>1749</v>
      </c>
      <c r="D20" s="695" t="s">
        <v>2310</v>
      </c>
      <c r="E20" s="695" t="s">
        <v>2311</v>
      </c>
      <c r="F20" s="710"/>
      <c r="G20" s="710"/>
      <c r="H20" s="710"/>
      <c r="I20" s="710"/>
      <c r="J20" s="710">
        <v>4</v>
      </c>
      <c r="K20" s="710">
        <v>2360</v>
      </c>
      <c r="L20" s="710"/>
      <c r="M20" s="710">
        <v>590</v>
      </c>
      <c r="N20" s="710"/>
      <c r="O20" s="710"/>
      <c r="P20" s="700"/>
      <c r="Q20" s="711"/>
    </row>
    <row r="21" spans="1:17" ht="14.4" customHeight="1" x14ac:dyDescent="0.3">
      <c r="A21" s="694" t="s">
        <v>2285</v>
      </c>
      <c r="B21" s="695" t="s">
        <v>2289</v>
      </c>
      <c r="C21" s="695" t="s">
        <v>1749</v>
      </c>
      <c r="D21" s="695" t="s">
        <v>2312</v>
      </c>
      <c r="E21" s="695" t="s">
        <v>2313</v>
      </c>
      <c r="F21" s="710"/>
      <c r="G21" s="710"/>
      <c r="H21" s="710"/>
      <c r="I21" s="710"/>
      <c r="J21" s="710"/>
      <c r="K21" s="710"/>
      <c r="L21" s="710"/>
      <c r="M21" s="710"/>
      <c r="N21" s="710">
        <v>1</v>
      </c>
      <c r="O21" s="710">
        <v>406</v>
      </c>
      <c r="P21" s="700"/>
      <c r="Q21" s="711">
        <v>406</v>
      </c>
    </row>
    <row r="22" spans="1:17" ht="14.4" customHeight="1" x14ac:dyDescent="0.3">
      <c r="A22" s="694" t="s">
        <v>2285</v>
      </c>
      <c r="B22" s="695" t="s">
        <v>2289</v>
      </c>
      <c r="C22" s="695" t="s">
        <v>1749</v>
      </c>
      <c r="D22" s="695" t="s">
        <v>2314</v>
      </c>
      <c r="E22" s="695" t="s">
        <v>2315</v>
      </c>
      <c r="F22" s="710"/>
      <c r="G22" s="710"/>
      <c r="H22" s="710"/>
      <c r="I22" s="710"/>
      <c r="J22" s="710"/>
      <c r="K22" s="710"/>
      <c r="L22" s="710"/>
      <c r="M22" s="710"/>
      <c r="N22" s="710">
        <v>1</v>
      </c>
      <c r="O22" s="710">
        <v>586</v>
      </c>
      <c r="P22" s="700"/>
      <c r="Q22" s="711">
        <v>586</v>
      </c>
    </row>
    <row r="23" spans="1:17" ht="14.4" customHeight="1" x14ac:dyDescent="0.3">
      <c r="A23" s="694" t="s">
        <v>2316</v>
      </c>
      <c r="B23" s="695" t="s">
        <v>2317</v>
      </c>
      <c r="C23" s="695" t="s">
        <v>1749</v>
      </c>
      <c r="D23" s="695" t="s">
        <v>2318</v>
      </c>
      <c r="E23" s="695" t="s">
        <v>2319</v>
      </c>
      <c r="F23" s="710">
        <v>19</v>
      </c>
      <c r="G23" s="710">
        <v>513</v>
      </c>
      <c r="H23" s="710">
        <v>1</v>
      </c>
      <c r="I23" s="710">
        <v>27</v>
      </c>
      <c r="J23" s="710">
        <v>19</v>
      </c>
      <c r="K23" s="710">
        <v>513</v>
      </c>
      <c r="L23" s="710">
        <v>1</v>
      </c>
      <c r="M23" s="710">
        <v>27</v>
      </c>
      <c r="N23" s="710">
        <v>19</v>
      </c>
      <c r="O23" s="710">
        <v>513</v>
      </c>
      <c r="P23" s="700">
        <v>1</v>
      </c>
      <c r="Q23" s="711">
        <v>27</v>
      </c>
    </row>
    <row r="24" spans="1:17" ht="14.4" customHeight="1" x14ac:dyDescent="0.3">
      <c r="A24" s="694" t="s">
        <v>2316</v>
      </c>
      <c r="B24" s="695" t="s">
        <v>2317</v>
      </c>
      <c r="C24" s="695" t="s">
        <v>1749</v>
      </c>
      <c r="D24" s="695" t="s">
        <v>2320</v>
      </c>
      <c r="E24" s="695" t="s">
        <v>2321</v>
      </c>
      <c r="F24" s="710">
        <v>4</v>
      </c>
      <c r="G24" s="710">
        <v>216</v>
      </c>
      <c r="H24" s="710">
        <v>1</v>
      </c>
      <c r="I24" s="710">
        <v>54</v>
      </c>
      <c r="J24" s="710">
        <v>5</v>
      </c>
      <c r="K24" s="710">
        <v>270</v>
      </c>
      <c r="L24" s="710">
        <v>1.25</v>
      </c>
      <c r="M24" s="710">
        <v>54</v>
      </c>
      <c r="N24" s="710">
        <v>1</v>
      </c>
      <c r="O24" s="710">
        <v>54</v>
      </c>
      <c r="P24" s="700">
        <v>0.25</v>
      </c>
      <c r="Q24" s="711">
        <v>54</v>
      </c>
    </row>
    <row r="25" spans="1:17" ht="14.4" customHeight="1" x14ac:dyDescent="0.3">
      <c r="A25" s="694" t="s">
        <v>2316</v>
      </c>
      <c r="B25" s="695" t="s">
        <v>2317</v>
      </c>
      <c r="C25" s="695" t="s">
        <v>1749</v>
      </c>
      <c r="D25" s="695" t="s">
        <v>2322</v>
      </c>
      <c r="E25" s="695" t="s">
        <v>2323</v>
      </c>
      <c r="F25" s="710">
        <v>17</v>
      </c>
      <c r="G25" s="710">
        <v>408</v>
      </c>
      <c r="H25" s="710">
        <v>1</v>
      </c>
      <c r="I25" s="710">
        <v>24</v>
      </c>
      <c r="J25" s="710">
        <v>17</v>
      </c>
      <c r="K25" s="710">
        <v>408</v>
      </c>
      <c r="L25" s="710">
        <v>1</v>
      </c>
      <c r="M25" s="710">
        <v>24</v>
      </c>
      <c r="N25" s="710">
        <v>20</v>
      </c>
      <c r="O25" s="710">
        <v>480</v>
      </c>
      <c r="P25" s="700">
        <v>1.1764705882352942</v>
      </c>
      <c r="Q25" s="711">
        <v>24</v>
      </c>
    </row>
    <row r="26" spans="1:17" ht="14.4" customHeight="1" x14ac:dyDescent="0.3">
      <c r="A26" s="694" t="s">
        <v>2316</v>
      </c>
      <c r="B26" s="695" t="s">
        <v>2317</v>
      </c>
      <c r="C26" s="695" t="s">
        <v>1749</v>
      </c>
      <c r="D26" s="695" t="s">
        <v>2324</v>
      </c>
      <c r="E26" s="695" t="s">
        <v>2325</v>
      </c>
      <c r="F26" s="710">
        <v>20</v>
      </c>
      <c r="G26" s="710">
        <v>540</v>
      </c>
      <c r="H26" s="710">
        <v>1</v>
      </c>
      <c r="I26" s="710">
        <v>27</v>
      </c>
      <c r="J26" s="710">
        <v>18</v>
      </c>
      <c r="K26" s="710">
        <v>486</v>
      </c>
      <c r="L26" s="710">
        <v>0.9</v>
      </c>
      <c r="M26" s="710">
        <v>27</v>
      </c>
      <c r="N26" s="710">
        <v>20</v>
      </c>
      <c r="O26" s="710">
        <v>540</v>
      </c>
      <c r="P26" s="700">
        <v>1</v>
      </c>
      <c r="Q26" s="711">
        <v>27</v>
      </c>
    </row>
    <row r="27" spans="1:17" ht="14.4" customHeight="1" x14ac:dyDescent="0.3">
      <c r="A27" s="694" t="s">
        <v>2316</v>
      </c>
      <c r="B27" s="695" t="s">
        <v>2317</v>
      </c>
      <c r="C27" s="695" t="s">
        <v>1749</v>
      </c>
      <c r="D27" s="695" t="s">
        <v>2326</v>
      </c>
      <c r="E27" s="695" t="s">
        <v>2327</v>
      </c>
      <c r="F27" s="710">
        <v>11</v>
      </c>
      <c r="G27" s="710">
        <v>616</v>
      </c>
      <c r="H27" s="710">
        <v>1</v>
      </c>
      <c r="I27" s="710">
        <v>56</v>
      </c>
      <c r="J27" s="710">
        <v>2</v>
      </c>
      <c r="K27" s="710">
        <v>112</v>
      </c>
      <c r="L27" s="710">
        <v>0.18181818181818182</v>
      </c>
      <c r="M27" s="710">
        <v>56</v>
      </c>
      <c r="N27" s="710"/>
      <c r="O27" s="710"/>
      <c r="P27" s="700"/>
      <c r="Q27" s="711"/>
    </row>
    <row r="28" spans="1:17" ht="14.4" customHeight="1" x14ac:dyDescent="0.3">
      <c r="A28" s="694" t="s">
        <v>2316</v>
      </c>
      <c r="B28" s="695" t="s">
        <v>2317</v>
      </c>
      <c r="C28" s="695" t="s">
        <v>1749</v>
      </c>
      <c r="D28" s="695" t="s">
        <v>2328</v>
      </c>
      <c r="E28" s="695" t="s">
        <v>2329</v>
      </c>
      <c r="F28" s="710">
        <v>11</v>
      </c>
      <c r="G28" s="710">
        <v>297</v>
      </c>
      <c r="H28" s="710">
        <v>1</v>
      </c>
      <c r="I28" s="710">
        <v>27</v>
      </c>
      <c r="J28" s="710">
        <v>14</v>
      </c>
      <c r="K28" s="710">
        <v>378</v>
      </c>
      <c r="L28" s="710">
        <v>1.2727272727272727</v>
      </c>
      <c r="M28" s="710">
        <v>27</v>
      </c>
      <c r="N28" s="710">
        <v>19</v>
      </c>
      <c r="O28" s="710">
        <v>513</v>
      </c>
      <c r="P28" s="700">
        <v>1.7272727272727273</v>
      </c>
      <c r="Q28" s="711">
        <v>27</v>
      </c>
    </row>
    <row r="29" spans="1:17" ht="14.4" customHeight="1" x14ac:dyDescent="0.3">
      <c r="A29" s="694" t="s">
        <v>2316</v>
      </c>
      <c r="B29" s="695" t="s">
        <v>2317</v>
      </c>
      <c r="C29" s="695" t="s">
        <v>1749</v>
      </c>
      <c r="D29" s="695" t="s">
        <v>2330</v>
      </c>
      <c r="E29" s="695" t="s">
        <v>2331</v>
      </c>
      <c r="F29" s="710">
        <v>21</v>
      </c>
      <c r="G29" s="710">
        <v>462</v>
      </c>
      <c r="H29" s="710">
        <v>1</v>
      </c>
      <c r="I29" s="710">
        <v>22</v>
      </c>
      <c r="J29" s="710">
        <v>20</v>
      </c>
      <c r="K29" s="710">
        <v>440</v>
      </c>
      <c r="L29" s="710">
        <v>0.95238095238095233</v>
      </c>
      <c r="M29" s="710">
        <v>22</v>
      </c>
      <c r="N29" s="710">
        <v>21</v>
      </c>
      <c r="O29" s="710">
        <v>462</v>
      </c>
      <c r="P29" s="700">
        <v>1</v>
      </c>
      <c r="Q29" s="711">
        <v>22</v>
      </c>
    </row>
    <row r="30" spans="1:17" ht="14.4" customHeight="1" x14ac:dyDescent="0.3">
      <c r="A30" s="694" t="s">
        <v>2316</v>
      </c>
      <c r="B30" s="695" t="s">
        <v>2317</v>
      </c>
      <c r="C30" s="695" t="s">
        <v>1749</v>
      </c>
      <c r="D30" s="695" t="s">
        <v>2332</v>
      </c>
      <c r="E30" s="695" t="s">
        <v>2333</v>
      </c>
      <c r="F30" s="710"/>
      <c r="G30" s="710"/>
      <c r="H30" s="710"/>
      <c r="I30" s="710"/>
      <c r="J30" s="710">
        <v>1</v>
      </c>
      <c r="K30" s="710">
        <v>62</v>
      </c>
      <c r="L30" s="710"/>
      <c r="M30" s="710">
        <v>62</v>
      </c>
      <c r="N30" s="710"/>
      <c r="O30" s="710"/>
      <c r="P30" s="700"/>
      <c r="Q30" s="711"/>
    </row>
    <row r="31" spans="1:17" ht="14.4" customHeight="1" x14ac:dyDescent="0.3">
      <c r="A31" s="694" t="s">
        <v>2316</v>
      </c>
      <c r="B31" s="695" t="s">
        <v>2317</v>
      </c>
      <c r="C31" s="695" t="s">
        <v>1749</v>
      </c>
      <c r="D31" s="695" t="s">
        <v>2334</v>
      </c>
      <c r="E31" s="695" t="s">
        <v>2335</v>
      </c>
      <c r="F31" s="710">
        <v>8</v>
      </c>
      <c r="G31" s="710">
        <v>488</v>
      </c>
      <c r="H31" s="710">
        <v>1</v>
      </c>
      <c r="I31" s="710">
        <v>61</v>
      </c>
      <c r="J31" s="710">
        <v>2</v>
      </c>
      <c r="K31" s="710">
        <v>122</v>
      </c>
      <c r="L31" s="710">
        <v>0.25</v>
      </c>
      <c r="M31" s="710">
        <v>61</v>
      </c>
      <c r="N31" s="710"/>
      <c r="O31" s="710"/>
      <c r="P31" s="700"/>
      <c r="Q31" s="711"/>
    </row>
    <row r="32" spans="1:17" ht="14.4" customHeight="1" x14ac:dyDescent="0.3">
      <c r="A32" s="694" t="s">
        <v>2316</v>
      </c>
      <c r="B32" s="695" t="s">
        <v>2317</v>
      </c>
      <c r="C32" s="695" t="s">
        <v>1749</v>
      </c>
      <c r="D32" s="695" t="s">
        <v>2336</v>
      </c>
      <c r="E32" s="695" t="s">
        <v>2337</v>
      </c>
      <c r="F32" s="710">
        <v>3</v>
      </c>
      <c r="G32" s="710">
        <v>2961</v>
      </c>
      <c r="H32" s="710">
        <v>1</v>
      </c>
      <c r="I32" s="710">
        <v>987</v>
      </c>
      <c r="J32" s="710">
        <v>1</v>
      </c>
      <c r="K32" s="710">
        <v>987</v>
      </c>
      <c r="L32" s="710">
        <v>0.33333333333333331</v>
      </c>
      <c r="M32" s="710">
        <v>987</v>
      </c>
      <c r="N32" s="710">
        <v>2</v>
      </c>
      <c r="O32" s="710">
        <v>1974</v>
      </c>
      <c r="P32" s="700">
        <v>0.66666666666666663</v>
      </c>
      <c r="Q32" s="711">
        <v>987</v>
      </c>
    </row>
    <row r="33" spans="1:17" ht="14.4" customHeight="1" x14ac:dyDescent="0.3">
      <c r="A33" s="694" t="s">
        <v>2316</v>
      </c>
      <c r="B33" s="695" t="s">
        <v>2317</v>
      </c>
      <c r="C33" s="695" t="s">
        <v>1749</v>
      </c>
      <c r="D33" s="695" t="s">
        <v>2338</v>
      </c>
      <c r="E33" s="695" t="s">
        <v>2339</v>
      </c>
      <c r="F33" s="710">
        <v>4</v>
      </c>
      <c r="G33" s="710">
        <v>68</v>
      </c>
      <c r="H33" s="710">
        <v>1</v>
      </c>
      <c r="I33" s="710">
        <v>17</v>
      </c>
      <c r="J33" s="710">
        <v>2</v>
      </c>
      <c r="K33" s="710">
        <v>34</v>
      </c>
      <c r="L33" s="710">
        <v>0.5</v>
      </c>
      <c r="M33" s="710">
        <v>17</v>
      </c>
      <c r="N33" s="710">
        <v>6</v>
      </c>
      <c r="O33" s="710">
        <v>102</v>
      </c>
      <c r="P33" s="700">
        <v>1.5</v>
      </c>
      <c r="Q33" s="711">
        <v>17</v>
      </c>
    </row>
    <row r="34" spans="1:17" ht="14.4" customHeight="1" x14ac:dyDescent="0.3">
      <c r="A34" s="694" t="s">
        <v>2316</v>
      </c>
      <c r="B34" s="695" t="s">
        <v>2317</v>
      </c>
      <c r="C34" s="695" t="s">
        <v>1749</v>
      </c>
      <c r="D34" s="695" t="s">
        <v>2340</v>
      </c>
      <c r="E34" s="695" t="s">
        <v>2341</v>
      </c>
      <c r="F34" s="710">
        <v>1</v>
      </c>
      <c r="G34" s="710">
        <v>461</v>
      </c>
      <c r="H34" s="710">
        <v>1</v>
      </c>
      <c r="I34" s="710">
        <v>461</v>
      </c>
      <c r="J34" s="710">
        <v>1</v>
      </c>
      <c r="K34" s="710">
        <v>461</v>
      </c>
      <c r="L34" s="710">
        <v>1</v>
      </c>
      <c r="M34" s="710">
        <v>461</v>
      </c>
      <c r="N34" s="710"/>
      <c r="O34" s="710"/>
      <c r="P34" s="700"/>
      <c r="Q34" s="711"/>
    </row>
    <row r="35" spans="1:17" ht="14.4" customHeight="1" x14ac:dyDescent="0.3">
      <c r="A35" s="694" t="s">
        <v>2316</v>
      </c>
      <c r="B35" s="695" t="s">
        <v>2317</v>
      </c>
      <c r="C35" s="695" t="s">
        <v>1749</v>
      </c>
      <c r="D35" s="695" t="s">
        <v>2342</v>
      </c>
      <c r="E35" s="695" t="s">
        <v>2343</v>
      </c>
      <c r="F35" s="710"/>
      <c r="G35" s="710"/>
      <c r="H35" s="710"/>
      <c r="I35" s="710"/>
      <c r="J35" s="710"/>
      <c r="K35" s="710"/>
      <c r="L35" s="710"/>
      <c r="M35" s="710"/>
      <c r="N35" s="710">
        <v>1</v>
      </c>
      <c r="O35" s="710">
        <v>851</v>
      </c>
      <c r="P35" s="700"/>
      <c r="Q35" s="711">
        <v>851</v>
      </c>
    </row>
    <row r="36" spans="1:17" ht="14.4" customHeight="1" x14ac:dyDescent="0.3">
      <c r="A36" s="694" t="s">
        <v>2316</v>
      </c>
      <c r="B36" s="695" t="s">
        <v>2317</v>
      </c>
      <c r="C36" s="695" t="s">
        <v>1749</v>
      </c>
      <c r="D36" s="695" t="s">
        <v>2344</v>
      </c>
      <c r="E36" s="695" t="s">
        <v>2345</v>
      </c>
      <c r="F36" s="710"/>
      <c r="G36" s="710"/>
      <c r="H36" s="710"/>
      <c r="I36" s="710"/>
      <c r="J36" s="710"/>
      <c r="K36" s="710"/>
      <c r="L36" s="710"/>
      <c r="M36" s="710"/>
      <c r="N36" s="710">
        <v>1</v>
      </c>
      <c r="O36" s="710">
        <v>783</v>
      </c>
      <c r="P36" s="700"/>
      <c r="Q36" s="711">
        <v>783</v>
      </c>
    </row>
    <row r="37" spans="1:17" ht="14.4" customHeight="1" x14ac:dyDescent="0.3">
      <c r="A37" s="694" t="s">
        <v>2316</v>
      </c>
      <c r="B37" s="695" t="s">
        <v>2317</v>
      </c>
      <c r="C37" s="695" t="s">
        <v>1749</v>
      </c>
      <c r="D37" s="695" t="s">
        <v>2346</v>
      </c>
      <c r="E37" s="695" t="s">
        <v>2347</v>
      </c>
      <c r="F37" s="710"/>
      <c r="G37" s="710"/>
      <c r="H37" s="710"/>
      <c r="I37" s="710"/>
      <c r="J37" s="710">
        <v>1</v>
      </c>
      <c r="K37" s="710">
        <v>560</v>
      </c>
      <c r="L37" s="710"/>
      <c r="M37" s="710">
        <v>560</v>
      </c>
      <c r="N37" s="710"/>
      <c r="O37" s="710"/>
      <c r="P37" s="700"/>
      <c r="Q37" s="711"/>
    </row>
    <row r="38" spans="1:17" ht="14.4" customHeight="1" x14ac:dyDescent="0.3">
      <c r="A38" s="694" t="s">
        <v>2316</v>
      </c>
      <c r="B38" s="695" t="s">
        <v>2317</v>
      </c>
      <c r="C38" s="695" t="s">
        <v>1749</v>
      </c>
      <c r="D38" s="695" t="s">
        <v>2348</v>
      </c>
      <c r="E38" s="695" t="s">
        <v>2349</v>
      </c>
      <c r="F38" s="710">
        <v>28</v>
      </c>
      <c r="G38" s="710">
        <v>812</v>
      </c>
      <c r="H38" s="710">
        <v>1</v>
      </c>
      <c r="I38" s="710">
        <v>29</v>
      </c>
      <c r="J38" s="710">
        <v>23</v>
      </c>
      <c r="K38" s="710">
        <v>667</v>
      </c>
      <c r="L38" s="710">
        <v>0.8214285714285714</v>
      </c>
      <c r="M38" s="710">
        <v>29</v>
      </c>
      <c r="N38" s="710">
        <v>21</v>
      </c>
      <c r="O38" s="710">
        <v>609</v>
      </c>
      <c r="P38" s="700">
        <v>0.75</v>
      </c>
      <c r="Q38" s="711">
        <v>29</v>
      </c>
    </row>
    <row r="39" spans="1:17" ht="14.4" customHeight="1" x14ac:dyDescent="0.3">
      <c r="A39" s="694" t="s">
        <v>2316</v>
      </c>
      <c r="B39" s="695" t="s">
        <v>2317</v>
      </c>
      <c r="C39" s="695" t="s">
        <v>1749</v>
      </c>
      <c r="D39" s="695" t="s">
        <v>2350</v>
      </c>
      <c r="E39" s="695" t="s">
        <v>2351</v>
      </c>
      <c r="F39" s="710">
        <v>5</v>
      </c>
      <c r="G39" s="710">
        <v>60</v>
      </c>
      <c r="H39" s="710">
        <v>1</v>
      </c>
      <c r="I39" s="710">
        <v>12</v>
      </c>
      <c r="J39" s="710">
        <v>4</v>
      </c>
      <c r="K39" s="710">
        <v>48</v>
      </c>
      <c r="L39" s="710">
        <v>0.8</v>
      </c>
      <c r="M39" s="710">
        <v>12</v>
      </c>
      <c r="N39" s="710">
        <v>1</v>
      </c>
      <c r="O39" s="710">
        <v>12</v>
      </c>
      <c r="P39" s="700">
        <v>0.2</v>
      </c>
      <c r="Q39" s="711">
        <v>12</v>
      </c>
    </row>
    <row r="40" spans="1:17" ht="14.4" customHeight="1" x14ac:dyDescent="0.3">
      <c r="A40" s="694" t="s">
        <v>2316</v>
      </c>
      <c r="B40" s="695" t="s">
        <v>2317</v>
      </c>
      <c r="C40" s="695" t="s">
        <v>1749</v>
      </c>
      <c r="D40" s="695" t="s">
        <v>2352</v>
      </c>
      <c r="E40" s="695" t="s">
        <v>2353</v>
      </c>
      <c r="F40" s="710">
        <v>8</v>
      </c>
      <c r="G40" s="710">
        <v>568</v>
      </c>
      <c r="H40" s="710">
        <v>1</v>
      </c>
      <c r="I40" s="710">
        <v>71</v>
      </c>
      <c r="J40" s="710">
        <v>2</v>
      </c>
      <c r="K40" s="710">
        <v>142</v>
      </c>
      <c r="L40" s="710">
        <v>0.25</v>
      </c>
      <c r="M40" s="710">
        <v>71</v>
      </c>
      <c r="N40" s="710"/>
      <c r="O40" s="710"/>
      <c r="P40" s="700"/>
      <c r="Q40" s="711"/>
    </row>
    <row r="41" spans="1:17" ht="14.4" customHeight="1" x14ac:dyDescent="0.3">
      <c r="A41" s="694" t="s">
        <v>2316</v>
      </c>
      <c r="B41" s="695" t="s">
        <v>2317</v>
      </c>
      <c r="C41" s="695" t="s">
        <v>1749</v>
      </c>
      <c r="D41" s="695" t="s">
        <v>2354</v>
      </c>
      <c r="E41" s="695" t="s">
        <v>2355</v>
      </c>
      <c r="F41" s="710"/>
      <c r="G41" s="710"/>
      <c r="H41" s="710"/>
      <c r="I41" s="710"/>
      <c r="J41" s="710"/>
      <c r="K41" s="710"/>
      <c r="L41" s="710"/>
      <c r="M41" s="710"/>
      <c r="N41" s="710">
        <v>1</v>
      </c>
      <c r="O41" s="710">
        <v>1245</v>
      </c>
      <c r="P41" s="700"/>
      <c r="Q41" s="711">
        <v>1245</v>
      </c>
    </row>
    <row r="42" spans="1:17" ht="14.4" customHeight="1" x14ac:dyDescent="0.3">
      <c r="A42" s="694" t="s">
        <v>2316</v>
      </c>
      <c r="B42" s="695" t="s">
        <v>2317</v>
      </c>
      <c r="C42" s="695" t="s">
        <v>1749</v>
      </c>
      <c r="D42" s="695" t="s">
        <v>2356</v>
      </c>
      <c r="E42" s="695" t="s">
        <v>2357</v>
      </c>
      <c r="F42" s="710">
        <v>3</v>
      </c>
      <c r="G42" s="710">
        <v>441</v>
      </c>
      <c r="H42" s="710">
        <v>1</v>
      </c>
      <c r="I42" s="710">
        <v>147</v>
      </c>
      <c r="J42" s="710">
        <v>13</v>
      </c>
      <c r="K42" s="710">
        <v>1911</v>
      </c>
      <c r="L42" s="710">
        <v>4.333333333333333</v>
      </c>
      <c r="M42" s="710">
        <v>147</v>
      </c>
      <c r="N42" s="710">
        <v>16</v>
      </c>
      <c r="O42" s="710">
        <v>2352</v>
      </c>
      <c r="P42" s="700">
        <v>5.333333333333333</v>
      </c>
      <c r="Q42" s="711">
        <v>147</v>
      </c>
    </row>
    <row r="43" spans="1:17" ht="14.4" customHeight="1" x14ac:dyDescent="0.3">
      <c r="A43" s="694" t="s">
        <v>2316</v>
      </c>
      <c r="B43" s="695" t="s">
        <v>2317</v>
      </c>
      <c r="C43" s="695" t="s">
        <v>1749</v>
      </c>
      <c r="D43" s="695" t="s">
        <v>2358</v>
      </c>
      <c r="E43" s="695" t="s">
        <v>2359</v>
      </c>
      <c r="F43" s="710">
        <v>31</v>
      </c>
      <c r="G43" s="710">
        <v>899</v>
      </c>
      <c r="H43" s="710">
        <v>1</v>
      </c>
      <c r="I43" s="710">
        <v>29</v>
      </c>
      <c r="J43" s="710">
        <v>25</v>
      </c>
      <c r="K43" s="710">
        <v>725</v>
      </c>
      <c r="L43" s="710">
        <v>0.80645161290322576</v>
      </c>
      <c r="M43" s="710">
        <v>29</v>
      </c>
      <c r="N43" s="710">
        <v>24</v>
      </c>
      <c r="O43" s="710">
        <v>696</v>
      </c>
      <c r="P43" s="700">
        <v>0.77419354838709675</v>
      </c>
      <c r="Q43" s="711">
        <v>29</v>
      </c>
    </row>
    <row r="44" spans="1:17" ht="14.4" customHeight="1" x14ac:dyDescent="0.3">
      <c r="A44" s="694" t="s">
        <v>2316</v>
      </c>
      <c r="B44" s="695" t="s">
        <v>2317</v>
      </c>
      <c r="C44" s="695" t="s">
        <v>1749</v>
      </c>
      <c r="D44" s="695" t="s">
        <v>2360</v>
      </c>
      <c r="E44" s="695" t="s">
        <v>2361</v>
      </c>
      <c r="F44" s="710">
        <v>16</v>
      </c>
      <c r="G44" s="710">
        <v>496</v>
      </c>
      <c r="H44" s="710">
        <v>1</v>
      </c>
      <c r="I44" s="710">
        <v>31</v>
      </c>
      <c r="J44" s="710">
        <v>12</v>
      </c>
      <c r="K44" s="710">
        <v>372</v>
      </c>
      <c r="L44" s="710">
        <v>0.75</v>
      </c>
      <c r="M44" s="710">
        <v>31</v>
      </c>
      <c r="N44" s="710">
        <v>19</v>
      </c>
      <c r="O44" s="710">
        <v>589</v>
      </c>
      <c r="P44" s="700">
        <v>1.1875</v>
      </c>
      <c r="Q44" s="711">
        <v>31</v>
      </c>
    </row>
    <row r="45" spans="1:17" ht="14.4" customHeight="1" x14ac:dyDescent="0.3">
      <c r="A45" s="694" t="s">
        <v>2316</v>
      </c>
      <c r="B45" s="695" t="s">
        <v>2317</v>
      </c>
      <c r="C45" s="695" t="s">
        <v>1749</v>
      </c>
      <c r="D45" s="695" t="s">
        <v>2362</v>
      </c>
      <c r="E45" s="695" t="s">
        <v>2363</v>
      </c>
      <c r="F45" s="710">
        <v>19</v>
      </c>
      <c r="G45" s="710">
        <v>513</v>
      </c>
      <c r="H45" s="710">
        <v>1</v>
      </c>
      <c r="I45" s="710">
        <v>27</v>
      </c>
      <c r="J45" s="710">
        <v>19</v>
      </c>
      <c r="K45" s="710">
        <v>513</v>
      </c>
      <c r="L45" s="710">
        <v>1</v>
      </c>
      <c r="M45" s="710">
        <v>27</v>
      </c>
      <c r="N45" s="710">
        <v>19</v>
      </c>
      <c r="O45" s="710">
        <v>513</v>
      </c>
      <c r="P45" s="700">
        <v>1</v>
      </c>
      <c r="Q45" s="711">
        <v>27</v>
      </c>
    </row>
    <row r="46" spans="1:17" ht="14.4" customHeight="1" x14ac:dyDescent="0.3">
      <c r="A46" s="694" t="s">
        <v>2316</v>
      </c>
      <c r="B46" s="695" t="s">
        <v>2317</v>
      </c>
      <c r="C46" s="695" t="s">
        <v>1749</v>
      </c>
      <c r="D46" s="695" t="s">
        <v>2364</v>
      </c>
      <c r="E46" s="695" t="s">
        <v>2365</v>
      </c>
      <c r="F46" s="710">
        <v>20</v>
      </c>
      <c r="G46" s="710">
        <v>500</v>
      </c>
      <c r="H46" s="710">
        <v>1</v>
      </c>
      <c r="I46" s="710">
        <v>25</v>
      </c>
      <c r="J46" s="710">
        <v>18</v>
      </c>
      <c r="K46" s="710">
        <v>450</v>
      </c>
      <c r="L46" s="710">
        <v>0.9</v>
      </c>
      <c r="M46" s="710">
        <v>25</v>
      </c>
      <c r="N46" s="710">
        <v>19</v>
      </c>
      <c r="O46" s="710">
        <v>475</v>
      </c>
      <c r="P46" s="700">
        <v>0.95</v>
      </c>
      <c r="Q46" s="711">
        <v>25</v>
      </c>
    </row>
    <row r="47" spans="1:17" ht="14.4" customHeight="1" x14ac:dyDescent="0.3">
      <c r="A47" s="694" t="s">
        <v>2316</v>
      </c>
      <c r="B47" s="695" t="s">
        <v>2317</v>
      </c>
      <c r="C47" s="695" t="s">
        <v>1749</v>
      </c>
      <c r="D47" s="695" t="s">
        <v>2366</v>
      </c>
      <c r="E47" s="695" t="s">
        <v>2367</v>
      </c>
      <c r="F47" s="710">
        <v>1</v>
      </c>
      <c r="G47" s="710">
        <v>26</v>
      </c>
      <c r="H47" s="710">
        <v>1</v>
      </c>
      <c r="I47" s="710">
        <v>26</v>
      </c>
      <c r="J47" s="710"/>
      <c r="K47" s="710"/>
      <c r="L47" s="710"/>
      <c r="M47" s="710"/>
      <c r="N47" s="710">
        <v>1</v>
      </c>
      <c r="O47" s="710">
        <v>26</v>
      </c>
      <c r="P47" s="700">
        <v>1</v>
      </c>
      <c r="Q47" s="711">
        <v>26</v>
      </c>
    </row>
    <row r="48" spans="1:17" ht="14.4" customHeight="1" x14ac:dyDescent="0.3">
      <c r="A48" s="694" t="s">
        <v>2316</v>
      </c>
      <c r="B48" s="695" t="s">
        <v>2317</v>
      </c>
      <c r="C48" s="695" t="s">
        <v>1749</v>
      </c>
      <c r="D48" s="695" t="s">
        <v>2368</v>
      </c>
      <c r="E48" s="695" t="s">
        <v>2369</v>
      </c>
      <c r="F48" s="710"/>
      <c r="G48" s="710"/>
      <c r="H48" s="710"/>
      <c r="I48" s="710"/>
      <c r="J48" s="710"/>
      <c r="K48" s="710"/>
      <c r="L48" s="710"/>
      <c r="M48" s="710"/>
      <c r="N48" s="710">
        <v>1</v>
      </c>
      <c r="O48" s="710">
        <v>84</v>
      </c>
      <c r="P48" s="700"/>
      <c r="Q48" s="711">
        <v>84</v>
      </c>
    </row>
    <row r="49" spans="1:17" ht="14.4" customHeight="1" x14ac:dyDescent="0.3">
      <c r="A49" s="694" t="s">
        <v>2316</v>
      </c>
      <c r="B49" s="695" t="s">
        <v>2317</v>
      </c>
      <c r="C49" s="695" t="s">
        <v>1749</v>
      </c>
      <c r="D49" s="695" t="s">
        <v>2370</v>
      </c>
      <c r="E49" s="695" t="s">
        <v>2371</v>
      </c>
      <c r="F49" s="710"/>
      <c r="G49" s="710"/>
      <c r="H49" s="710"/>
      <c r="I49" s="710"/>
      <c r="J49" s="710">
        <v>2</v>
      </c>
      <c r="K49" s="710">
        <v>30</v>
      </c>
      <c r="L49" s="710"/>
      <c r="M49" s="710">
        <v>15</v>
      </c>
      <c r="N49" s="710">
        <v>7</v>
      </c>
      <c r="O49" s="710">
        <v>105</v>
      </c>
      <c r="P49" s="700"/>
      <c r="Q49" s="711">
        <v>15</v>
      </c>
    </row>
    <row r="50" spans="1:17" ht="14.4" customHeight="1" x14ac:dyDescent="0.3">
      <c r="A50" s="694" t="s">
        <v>2316</v>
      </c>
      <c r="B50" s="695" t="s">
        <v>2317</v>
      </c>
      <c r="C50" s="695" t="s">
        <v>1749</v>
      </c>
      <c r="D50" s="695" t="s">
        <v>2372</v>
      </c>
      <c r="E50" s="695" t="s">
        <v>2373</v>
      </c>
      <c r="F50" s="710">
        <v>1</v>
      </c>
      <c r="G50" s="710">
        <v>23</v>
      </c>
      <c r="H50" s="710">
        <v>1</v>
      </c>
      <c r="I50" s="710">
        <v>23</v>
      </c>
      <c r="J50" s="710"/>
      <c r="K50" s="710"/>
      <c r="L50" s="710"/>
      <c r="M50" s="710"/>
      <c r="N50" s="710">
        <v>1</v>
      </c>
      <c r="O50" s="710">
        <v>23</v>
      </c>
      <c r="P50" s="700">
        <v>1</v>
      </c>
      <c r="Q50" s="711">
        <v>23</v>
      </c>
    </row>
    <row r="51" spans="1:17" ht="14.4" customHeight="1" x14ac:dyDescent="0.3">
      <c r="A51" s="694" t="s">
        <v>2316</v>
      </c>
      <c r="B51" s="695" t="s">
        <v>2317</v>
      </c>
      <c r="C51" s="695" t="s">
        <v>1749</v>
      </c>
      <c r="D51" s="695" t="s">
        <v>2374</v>
      </c>
      <c r="E51" s="695" t="s">
        <v>2375</v>
      </c>
      <c r="F51" s="710"/>
      <c r="G51" s="710"/>
      <c r="H51" s="710"/>
      <c r="I51" s="710"/>
      <c r="J51" s="710">
        <v>1</v>
      </c>
      <c r="K51" s="710">
        <v>37</v>
      </c>
      <c r="L51" s="710"/>
      <c r="M51" s="710">
        <v>37</v>
      </c>
      <c r="N51" s="710"/>
      <c r="O51" s="710"/>
      <c r="P51" s="700"/>
      <c r="Q51" s="711"/>
    </row>
    <row r="52" spans="1:17" ht="14.4" customHeight="1" x14ac:dyDescent="0.3">
      <c r="A52" s="694" t="s">
        <v>2316</v>
      </c>
      <c r="B52" s="695" t="s">
        <v>2317</v>
      </c>
      <c r="C52" s="695" t="s">
        <v>1749</v>
      </c>
      <c r="D52" s="695" t="s">
        <v>2376</v>
      </c>
      <c r="E52" s="695" t="s">
        <v>2377</v>
      </c>
      <c r="F52" s="710">
        <v>18</v>
      </c>
      <c r="G52" s="710">
        <v>414</v>
      </c>
      <c r="H52" s="710">
        <v>1</v>
      </c>
      <c r="I52" s="710">
        <v>23</v>
      </c>
      <c r="J52" s="710">
        <v>18</v>
      </c>
      <c r="K52" s="710">
        <v>414</v>
      </c>
      <c r="L52" s="710">
        <v>1</v>
      </c>
      <c r="M52" s="710">
        <v>23</v>
      </c>
      <c r="N52" s="710">
        <v>18</v>
      </c>
      <c r="O52" s="710">
        <v>414</v>
      </c>
      <c r="P52" s="700">
        <v>1</v>
      </c>
      <c r="Q52" s="711">
        <v>23</v>
      </c>
    </row>
    <row r="53" spans="1:17" ht="14.4" customHeight="1" x14ac:dyDescent="0.3">
      <c r="A53" s="694" t="s">
        <v>2316</v>
      </c>
      <c r="B53" s="695" t="s">
        <v>2317</v>
      </c>
      <c r="C53" s="695" t="s">
        <v>1749</v>
      </c>
      <c r="D53" s="695" t="s">
        <v>2378</v>
      </c>
      <c r="E53" s="695" t="s">
        <v>2379</v>
      </c>
      <c r="F53" s="710">
        <v>1</v>
      </c>
      <c r="G53" s="710">
        <v>29</v>
      </c>
      <c r="H53" s="710">
        <v>1</v>
      </c>
      <c r="I53" s="710">
        <v>29</v>
      </c>
      <c r="J53" s="710"/>
      <c r="K53" s="710"/>
      <c r="L53" s="710"/>
      <c r="M53" s="710"/>
      <c r="N53" s="710">
        <v>2</v>
      </c>
      <c r="O53" s="710">
        <v>58</v>
      </c>
      <c r="P53" s="700">
        <v>2</v>
      </c>
      <c r="Q53" s="711">
        <v>29</v>
      </c>
    </row>
    <row r="54" spans="1:17" ht="14.4" customHeight="1" x14ac:dyDescent="0.3">
      <c r="A54" s="694" t="s">
        <v>2316</v>
      </c>
      <c r="B54" s="695" t="s">
        <v>2317</v>
      </c>
      <c r="C54" s="695" t="s">
        <v>1749</v>
      </c>
      <c r="D54" s="695" t="s">
        <v>2380</v>
      </c>
      <c r="E54" s="695" t="s">
        <v>2381</v>
      </c>
      <c r="F54" s="710">
        <v>2</v>
      </c>
      <c r="G54" s="710">
        <v>38</v>
      </c>
      <c r="H54" s="710">
        <v>1</v>
      </c>
      <c r="I54" s="710">
        <v>19</v>
      </c>
      <c r="J54" s="710">
        <v>2</v>
      </c>
      <c r="K54" s="710">
        <v>38</v>
      </c>
      <c r="L54" s="710">
        <v>1</v>
      </c>
      <c r="M54" s="710">
        <v>19</v>
      </c>
      <c r="N54" s="710">
        <v>6</v>
      </c>
      <c r="O54" s="710">
        <v>114</v>
      </c>
      <c r="P54" s="700">
        <v>3</v>
      </c>
      <c r="Q54" s="711">
        <v>19</v>
      </c>
    </row>
    <row r="55" spans="1:17" ht="14.4" customHeight="1" x14ac:dyDescent="0.3">
      <c r="A55" s="694" t="s">
        <v>2316</v>
      </c>
      <c r="B55" s="695" t="s">
        <v>2317</v>
      </c>
      <c r="C55" s="695" t="s">
        <v>1749</v>
      </c>
      <c r="D55" s="695" t="s">
        <v>2382</v>
      </c>
      <c r="E55" s="695" t="s">
        <v>2383</v>
      </c>
      <c r="F55" s="710">
        <v>4</v>
      </c>
      <c r="G55" s="710">
        <v>80</v>
      </c>
      <c r="H55" s="710">
        <v>1</v>
      </c>
      <c r="I55" s="710">
        <v>20</v>
      </c>
      <c r="J55" s="710">
        <v>1</v>
      </c>
      <c r="K55" s="710">
        <v>20</v>
      </c>
      <c r="L55" s="710">
        <v>0.25</v>
      </c>
      <c r="M55" s="710">
        <v>20</v>
      </c>
      <c r="N55" s="710">
        <v>1</v>
      </c>
      <c r="O55" s="710">
        <v>20</v>
      </c>
      <c r="P55" s="700">
        <v>0.25</v>
      </c>
      <c r="Q55" s="711">
        <v>20</v>
      </c>
    </row>
    <row r="56" spans="1:17" ht="14.4" customHeight="1" x14ac:dyDescent="0.3">
      <c r="A56" s="694" t="s">
        <v>2316</v>
      </c>
      <c r="B56" s="695" t="s">
        <v>2317</v>
      </c>
      <c r="C56" s="695" t="s">
        <v>1749</v>
      </c>
      <c r="D56" s="695" t="s">
        <v>2384</v>
      </c>
      <c r="E56" s="695" t="s">
        <v>2385</v>
      </c>
      <c r="F56" s="710"/>
      <c r="G56" s="710"/>
      <c r="H56" s="710"/>
      <c r="I56" s="710"/>
      <c r="J56" s="710">
        <v>1</v>
      </c>
      <c r="K56" s="710">
        <v>84</v>
      </c>
      <c r="L56" s="710"/>
      <c r="M56" s="710">
        <v>84</v>
      </c>
      <c r="N56" s="710"/>
      <c r="O56" s="710"/>
      <c r="P56" s="700"/>
      <c r="Q56" s="711"/>
    </row>
    <row r="57" spans="1:17" ht="14.4" customHeight="1" x14ac:dyDescent="0.3">
      <c r="A57" s="694" t="s">
        <v>2316</v>
      </c>
      <c r="B57" s="695" t="s">
        <v>2317</v>
      </c>
      <c r="C57" s="695" t="s">
        <v>1749</v>
      </c>
      <c r="D57" s="695" t="s">
        <v>2386</v>
      </c>
      <c r="E57" s="695" t="s">
        <v>2387</v>
      </c>
      <c r="F57" s="710">
        <v>1</v>
      </c>
      <c r="G57" s="710">
        <v>22</v>
      </c>
      <c r="H57" s="710">
        <v>1</v>
      </c>
      <c r="I57" s="710">
        <v>22</v>
      </c>
      <c r="J57" s="710"/>
      <c r="K57" s="710"/>
      <c r="L57" s="710"/>
      <c r="M57" s="710"/>
      <c r="N57" s="710">
        <v>1</v>
      </c>
      <c r="O57" s="710">
        <v>22</v>
      </c>
      <c r="P57" s="700">
        <v>1</v>
      </c>
      <c r="Q57" s="711">
        <v>22</v>
      </c>
    </row>
    <row r="58" spans="1:17" ht="14.4" customHeight="1" x14ac:dyDescent="0.3">
      <c r="A58" s="694" t="s">
        <v>2316</v>
      </c>
      <c r="B58" s="695" t="s">
        <v>2317</v>
      </c>
      <c r="C58" s="695" t="s">
        <v>1749</v>
      </c>
      <c r="D58" s="695" t="s">
        <v>2388</v>
      </c>
      <c r="E58" s="695" t="s">
        <v>2389</v>
      </c>
      <c r="F58" s="710">
        <v>1</v>
      </c>
      <c r="G58" s="710">
        <v>562</v>
      </c>
      <c r="H58" s="710">
        <v>1</v>
      </c>
      <c r="I58" s="710">
        <v>562</v>
      </c>
      <c r="J58" s="710"/>
      <c r="K58" s="710"/>
      <c r="L58" s="710"/>
      <c r="M58" s="710"/>
      <c r="N58" s="710">
        <v>1</v>
      </c>
      <c r="O58" s="710">
        <v>564</v>
      </c>
      <c r="P58" s="700">
        <v>1.0035587188612101</v>
      </c>
      <c r="Q58" s="711">
        <v>564</v>
      </c>
    </row>
    <row r="59" spans="1:17" ht="14.4" customHeight="1" x14ac:dyDescent="0.3">
      <c r="A59" s="694" t="s">
        <v>2316</v>
      </c>
      <c r="B59" s="695" t="s">
        <v>2317</v>
      </c>
      <c r="C59" s="695" t="s">
        <v>1749</v>
      </c>
      <c r="D59" s="695" t="s">
        <v>2390</v>
      </c>
      <c r="E59" s="695" t="s">
        <v>2391</v>
      </c>
      <c r="F59" s="710">
        <v>1</v>
      </c>
      <c r="G59" s="710">
        <v>1000</v>
      </c>
      <c r="H59" s="710">
        <v>1</v>
      </c>
      <c r="I59" s="710">
        <v>1000</v>
      </c>
      <c r="J59" s="710"/>
      <c r="K59" s="710"/>
      <c r="L59" s="710"/>
      <c r="M59" s="710"/>
      <c r="N59" s="710">
        <v>1</v>
      </c>
      <c r="O59" s="710">
        <v>1002</v>
      </c>
      <c r="P59" s="700">
        <v>1.002</v>
      </c>
      <c r="Q59" s="711">
        <v>1002</v>
      </c>
    </row>
    <row r="60" spans="1:17" ht="14.4" customHeight="1" x14ac:dyDescent="0.3">
      <c r="A60" s="694" t="s">
        <v>2316</v>
      </c>
      <c r="B60" s="695" t="s">
        <v>2317</v>
      </c>
      <c r="C60" s="695" t="s">
        <v>1749</v>
      </c>
      <c r="D60" s="695" t="s">
        <v>2392</v>
      </c>
      <c r="E60" s="695" t="s">
        <v>2393</v>
      </c>
      <c r="F60" s="710">
        <v>1</v>
      </c>
      <c r="G60" s="710">
        <v>365</v>
      </c>
      <c r="H60" s="710">
        <v>1</v>
      </c>
      <c r="I60" s="710">
        <v>365</v>
      </c>
      <c r="J60" s="710"/>
      <c r="K60" s="710"/>
      <c r="L60" s="710"/>
      <c r="M60" s="710"/>
      <c r="N60" s="710"/>
      <c r="O60" s="710"/>
      <c r="P60" s="700"/>
      <c r="Q60" s="711"/>
    </row>
    <row r="61" spans="1:17" ht="14.4" customHeight="1" x14ac:dyDescent="0.3">
      <c r="A61" s="694" t="s">
        <v>2316</v>
      </c>
      <c r="B61" s="695" t="s">
        <v>2317</v>
      </c>
      <c r="C61" s="695" t="s">
        <v>1749</v>
      </c>
      <c r="D61" s="695" t="s">
        <v>2394</v>
      </c>
      <c r="E61" s="695" t="s">
        <v>2395</v>
      </c>
      <c r="F61" s="710"/>
      <c r="G61" s="710"/>
      <c r="H61" s="710"/>
      <c r="I61" s="710"/>
      <c r="J61" s="710">
        <v>1</v>
      </c>
      <c r="K61" s="710">
        <v>45</v>
      </c>
      <c r="L61" s="710"/>
      <c r="M61" s="710">
        <v>45</v>
      </c>
      <c r="N61" s="710"/>
      <c r="O61" s="710"/>
      <c r="P61" s="700"/>
      <c r="Q61" s="711"/>
    </row>
    <row r="62" spans="1:17" ht="14.4" customHeight="1" x14ac:dyDescent="0.3">
      <c r="A62" s="694" t="s">
        <v>2316</v>
      </c>
      <c r="B62" s="695" t="s">
        <v>2396</v>
      </c>
      <c r="C62" s="695" t="s">
        <v>1749</v>
      </c>
      <c r="D62" s="695" t="s">
        <v>2354</v>
      </c>
      <c r="E62" s="695" t="s">
        <v>2355</v>
      </c>
      <c r="F62" s="710">
        <v>1</v>
      </c>
      <c r="G62" s="710">
        <v>1236</v>
      </c>
      <c r="H62" s="710">
        <v>1</v>
      </c>
      <c r="I62" s="710">
        <v>1236</v>
      </c>
      <c r="J62" s="710"/>
      <c r="K62" s="710"/>
      <c r="L62" s="710"/>
      <c r="M62" s="710"/>
      <c r="N62" s="710"/>
      <c r="O62" s="710"/>
      <c r="P62" s="700"/>
      <c r="Q62" s="711"/>
    </row>
    <row r="63" spans="1:17" ht="14.4" customHeight="1" x14ac:dyDescent="0.3">
      <c r="A63" s="694" t="s">
        <v>2397</v>
      </c>
      <c r="B63" s="695" t="s">
        <v>2398</v>
      </c>
      <c r="C63" s="695" t="s">
        <v>1845</v>
      </c>
      <c r="D63" s="695" t="s">
        <v>2399</v>
      </c>
      <c r="E63" s="695" t="s">
        <v>2400</v>
      </c>
      <c r="F63" s="710">
        <v>1.7000000000000002</v>
      </c>
      <c r="G63" s="710">
        <v>2634.7</v>
      </c>
      <c r="H63" s="710">
        <v>1</v>
      </c>
      <c r="I63" s="710">
        <v>1549.8235294117644</v>
      </c>
      <c r="J63" s="710"/>
      <c r="K63" s="710"/>
      <c r="L63" s="710"/>
      <c r="M63" s="710"/>
      <c r="N63" s="710"/>
      <c r="O63" s="710"/>
      <c r="P63" s="700"/>
      <c r="Q63" s="711"/>
    </row>
    <row r="64" spans="1:17" ht="14.4" customHeight="1" x14ac:dyDescent="0.3">
      <c r="A64" s="694" t="s">
        <v>2397</v>
      </c>
      <c r="B64" s="695" t="s">
        <v>2398</v>
      </c>
      <c r="C64" s="695" t="s">
        <v>1845</v>
      </c>
      <c r="D64" s="695" t="s">
        <v>2401</v>
      </c>
      <c r="E64" s="695" t="s">
        <v>2402</v>
      </c>
      <c r="F64" s="710">
        <v>0.14000000000000001</v>
      </c>
      <c r="G64" s="710">
        <v>1805.99</v>
      </c>
      <c r="H64" s="710">
        <v>1</v>
      </c>
      <c r="I64" s="710">
        <v>12899.928571428571</v>
      </c>
      <c r="J64" s="710">
        <v>0.04</v>
      </c>
      <c r="K64" s="710">
        <v>413.49</v>
      </c>
      <c r="L64" s="710">
        <v>0.2289547561171435</v>
      </c>
      <c r="M64" s="710">
        <v>10337.25</v>
      </c>
      <c r="N64" s="710">
        <v>0.06</v>
      </c>
      <c r="O64" s="710">
        <v>620.24</v>
      </c>
      <c r="P64" s="700">
        <v>0.34343490274032523</v>
      </c>
      <c r="Q64" s="711">
        <v>10337.333333333334</v>
      </c>
    </row>
    <row r="65" spans="1:17" ht="14.4" customHeight="1" x14ac:dyDescent="0.3">
      <c r="A65" s="694" t="s">
        <v>2397</v>
      </c>
      <c r="B65" s="695" t="s">
        <v>2398</v>
      </c>
      <c r="C65" s="695" t="s">
        <v>1845</v>
      </c>
      <c r="D65" s="695" t="s">
        <v>2403</v>
      </c>
      <c r="E65" s="695" t="s">
        <v>2281</v>
      </c>
      <c r="F65" s="710">
        <v>0.14000000000000001</v>
      </c>
      <c r="G65" s="710">
        <v>1515.73</v>
      </c>
      <c r="H65" s="710">
        <v>1</v>
      </c>
      <c r="I65" s="710">
        <v>10826.642857142857</v>
      </c>
      <c r="J65" s="710">
        <v>0.24</v>
      </c>
      <c r="K65" s="710">
        <v>2621.17</v>
      </c>
      <c r="L65" s="710">
        <v>1.7293119486979871</v>
      </c>
      <c r="M65" s="710">
        <v>10921.541666666668</v>
      </c>
      <c r="N65" s="710">
        <v>0.25</v>
      </c>
      <c r="O65" s="710">
        <v>2730.38</v>
      </c>
      <c r="P65" s="700">
        <v>1.8013630395914839</v>
      </c>
      <c r="Q65" s="711">
        <v>10921.52</v>
      </c>
    </row>
    <row r="66" spans="1:17" ht="14.4" customHeight="1" x14ac:dyDescent="0.3">
      <c r="A66" s="694" t="s">
        <v>2397</v>
      </c>
      <c r="B66" s="695" t="s">
        <v>2398</v>
      </c>
      <c r="C66" s="695" t="s">
        <v>1845</v>
      </c>
      <c r="D66" s="695" t="s">
        <v>2404</v>
      </c>
      <c r="E66" s="695" t="s">
        <v>2405</v>
      </c>
      <c r="F66" s="710"/>
      <c r="G66" s="710"/>
      <c r="H66" s="710"/>
      <c r="I66" s="710"/>
      <c r="J66" s="710"/>
      <c r="K66" s="710"/>
      <c r="L66" s="710"/>
      <c r="M66" s="710"/>
      <c r="N66" s="710">
        <v>0.05</v>
      </c>
      <c r="O66" s="710">
        <v>18.96</v>
      </c>
      <c r="P66" s="700"/>
      <c r="Q66" s="711">
        <v>379.2</v>
      </c>
    </row>
    <row r="67" spans="1:17" ht="14.4" customHeight="1" x14ac:dyDescent="0.3">
      <c r="A67" s="694" t="s">
        <v>2397</v>
      </c>
      <c r="B67" s="695" t="s">
        <v>2398</v>
      </c>
      <c r="C67" s="695" t="s">
        <v>1749</v>
      </c>
      <c r="D67" s="695" t="s">
        <v>2406</v>
      </c>
      <c r="E67" s="695" t="s">
        <v>2407</v>
      </c>
      <c r="F67" s="710">
        <v>26</v>
      </c>
      <c r="G67" s="710">
        <v>5304</v>
      </c>
      <c r="H67" s="710">
        <v>1</v>
      </c>
      <c r="I67" s="710">
        <v>204</v>
      </c>
      <c r="J67" s="710">
        <v>13</v>
      </c>
      <c r="K67" s="710">
        <v>2665</v>
      </c>
      <c r="L67" s="710">
        <v>0.50245098039215685</v>
      </c>
      <c r="M67" s="710">
        <v>205</v>
      </c>
      <c r="N67" s="710">
        <v>11</v>
      </c>
      <c r="O67" s="710">
        <v>2255</v>
      </c>
      <c r="P67" s="700">
        <v>0.42515082956259426</v>
      </c>
      <c r="Q67" s="711">
        <v>205</v>
      </c>
    </row>
    <row r="68" spans="1:17" ht="14.4" customHeight="1" x14ac:dyDescent="0.3">
      <c r="A68" s="694" t="s">
        <v>2397</v>
      </c>
      <c r="B68" s="695" t="s">
        <v>2398</v>
      </c>
      <c r="C68" s="695" t="s">
        <v>1749</v>
      </c>
      <c r="D68" s="695" t="s">
        <v>2408</v>
      </c>
      <c r="E68" s="695" t="s">
        <v>2409</v>
      </c>
      <c r="F68" s="710">
        <v>2</v>
      </c>
      <c r="G68" s="710">
        <v>298</v>
      </c>
      <c r="H68" s="710">
        <v>1</v>
      </c>
      <c r="I68" s="710">
        <v>149</v>
      </c>
      <c r="J68" s="710"/>
      <c r="K68" s="710"/>
      <c r="L68" s="710"/>
      <c r="M68" s="710"/>
      <c r="N68" s="710">
        <v>1</v>
      </c>
      <c r="O68" s="710">
        <v>150</v>
      </c>
      <c r="P68" s="700">
        <v>0.50335570469798663</v>
      </c>
      <c r="Q68" s="711">
        <v>150</v>
      </c>
    </row>
    <row r="69" spans="1:17" ht="14.4" customHeight="1" x14ac:dyDescent="0.3">
      <c r="A69" s="694" t="s">
        <v>2397</v>
      </c>
      <c r="B69" s="695" t="s">
        <v>2398</v>
      </c>
      <c r="C69" s="695" t="s">
        <v>1749</v>
      </c>
      <c r="D69" s="695" t="s">
        <v>2410</v>
      </c>
      <c r="E69" s="695" t="s">
        <v>2411</v>
      </c>
      <c r="F69" s="710"/>
      <c r="G69" s="710"/>
      <c r="H69" s="710"/>
      <c r="I69" s="710"/>
      <c r="J69" s="710"/>
      <c r="K69" s="710"/>
      <c r="L69" s="710"/>
      <c r="M69" s="710"/>
      <c r="N69" s="710">
        <v>1</v>
      </c>
      <c r="O69" s="710">
        <v>182</v>
      </c>
      <c r="P69" s="700"/>
      <c r="Q69" s="711">
        <v>182</v>
      </c>
    </row>
    <row r="70" spans="1:17" ht="14.4" customHeight="1" x14ac:dyDescent="0.3">
      <c r="A70" s="694" t="s">
        <v>2397</v>
      </c>
      <c r="B70" s="695" t="s">
        <v>2398</v>
      </c>
      <c r="C70" s="695" t="s">
        <v>1749</v>
      </c>
      <c r="D70" s="695" t="s">
        <v>2412</v>
      </c>
      <c r="E70" s="695" t="s">
        <v>2413</v>
      </c>
      <c r="F70" s="710"/>
      <c r="G70" s="710"/>
      <c r="H70" s="710"/>
      <c r="I70" s="710"/>
      <c r="J70" s="710"/>
      <c r="K70" s="710"/>
      <c r="L70" s="710"/>
      <c r="M70" s="710"/>
      <c r="N70" s="710">
        <v>6</v>
      </c>
      <c r="O70" s="710">
        <v>744</v>
      </c>
      <c r="P70" s="700"/>
      <c r="Q70" s="711">
        <v>124</v>
      </c>
    </row>
    <row r="71" spans="1:17" ht="14.4" customHeight="1" x14ac:dyDescent="0.3">
      <c r="A71" s="694" t="s">
        <v>2397</v>
      </c>
      <c r="B71" s="695" t="s">
        <v>2398</v>
      </c>
      <c r="C71" s="695" t="s">
        <v>1749</v>
      </c>
      <c r="D71" s="695" t="s">
        <v>2414</v>
      </c>
      <c r="E71" s="695" t="s">
        <v>2415</v>
      </c>
      <c r="F71" s="710">
        <v>3</v>
      </c>
      <c r="G71" s="710">
        <v>648</v>
      </c>
      <c r="H71" s="710">
        <v>1</v>
      </c>
      <c r="I71" s="710">
        <v>216</v>
      </c>
      <c r="J71" s="710">
        <v>4</v>
      </c>
      <c r="K71" s="710">
        <v>868</v>
      </c>
      <c r="L71" s="710">
        <v>1.3395061728395061</v>
      </c>
      <c r="M71" s="710">
        <v>217</v>
      </c>
      <c r="N71" s="710"/>
      <c r="O71" s="710"/>
      <c r="P71" s="700"/>
      <c r="Q71" s="711"/>
    </row>
    <row r="72" spans="1:17" ht="14.4" customHeight="1" x14ac:dyDescent="0.3">
      <c r="A72" s="694" t="s">
        <v>2397</v>
      </c>
      <c r="B72" s="695" t="s">
        <v>2398</v>
      </c>
      <c r="C72" s="695" t="s">
        <v>1749</v>
      </c>
      <c r="D72" s="695" t="s">
        <v>2416</v>
      </c>
      <c r="E72" s="695" t="s">
        <v>2417</v>
      </c>
      <c r="F72" s="710"/>
      <c r="G72" s="710"/>
      <c r="H72" s="710"/>
      <c r="I72" s="710"/>
      <c r="J72" s="710"/>
      <c r="K72" s="710"/>
      <c r="L72" s="710"/>
      <c r="M72" s="710"/>
      <c r="N72" s="710">
        <v>1</v>
      </c>
      <c r="O72" s="710">
        <v>217</v>
      </c>
      <c r="P72" s="700"/>
      <c r="Q72" s="711">
        <v>217</v>
      </c>
    </row>
    <row r="73" spans="1:17" ht="14.4" customHeight="1" x14ac:dyDescent="0.3">
      <c r="A73" s="694" t="s">
        <v>2397</v>
      </c>
      <c r="B73" s="695" t="s">
        <v>2398</v>
      </c>
      <c r="C73" s="695" t="s">
        <v>1749</v>
      </c>
      <c r="D73" s="695" t="s">
        <v>2418</v>
      </c>
      <c r="E73" s="695" t="s">
        <v>2419</v>
      </c>
      <c r="F73" s="710">
        <v>1</v>
      </c>
      <c r="G73" s="710">
        <v>325</v>
      </c>
      <c r="H73" s="710">
        <v>1</v>
      </c>
      <c r="I73" s="710">
        <v>325</v>
      </c>
      <c r="J73" s="710"/>
      <c r="K73" s="710"/>
      <c r="L73" s="710"/>
      <c r="M73" s="710"/>
      <c r="N73" s="710"/>
      <c r="O73" s="710"/>
      <c r="P73" s="700"/>
      <c r="Q73" s="711"/>
    </row>
    <row r="74" spans="1:17" ht="14.4" customHeight="1" x14ac:dyDescent="0.3">
      <c r="A74" s="694" t="s">
        <v>2397</v>
      </c>
      <c r="B74" s="695" t="s">
        <v>2398</v>
      </c>
      <c r="C74" s="695" t="s">
        <v>1749</v>
      </c>
      <c r="D74" s="695" t="s">
        <v>2420</v>
      </c>
      <c r="E74" s="695" t="s">
        <v>2421</v>
      </c>
      <c r="F74" s="710">
        <v>2</v>
      </c>
      <c r="G74" s="710">
        <v>8244</v>
      </c>
      <c r="H74" s="710">
        <v>1</v>
      </c>
      <c r="I74" s="710">
        <v>4122</v>
      </c>
      <c r="J74" s="710">
        <v>1</v>
      </c>
      <c r="K74" s="710">
        <v>4127</v>
      </c>
      <c r="L74" s="710">
        <v>0.50060650169820475</v>
      </c>
      <c r="M74" s="710">
        <v>4127</v>
      </c>
      <c r="N74" s="710"/>
      <c r="O74" s="710"/>
      <c r="P74" s="700"/>
      <c r="Q74" s="711"/>
    </row>
    <row r="75" spans="1:17" ht="14.4" customHeight="1" x14ac:dyDescent="0.3">
      <c r="A75" s="694" t="s">
        <v>2397</v>
      </c>
      <c r="B75" s="695" t="s">
        <v>2398</v>
      </c>
      <c r="C75" s="695" t="s">
        <v>1749</v>
      </c>
      <c r="D75" s="695" t="s">
        <v>2422</v>
      </c>
      <c r="E75" s="695" t="s">
        <v>2423</v>
      </c>
      <c r="F75" s="710">
        <v>3</v>
      </c>
      <c r="G75" s="710">
        <v>15435</v>
      </c>
      <c r="H75" s="710">
        <v>1</v>
      </c>
      <c r="I75" s="710">
        <v>5145</v>
      </c>
      <c r="J75" s="710">
        <v>1</v>
      </c>
      <c r="K75" s="710">
        <v>5150</v>
      </c>
      <c r="L75" s="710">
        <v>0.33365727243278265</v>
      </c>
      <c r="M75" s="710">
        <v>5150</v>
      </c>
      <c r="N75" s="710"/>
      <c r="O75" s="710"/>
      <c r="P75" s="700"/>
      <c r="Q75" s="711"/>
    </row>
    <row r="76" spans="1:17" ht="14.4" customHeight="1" x14ac:dyDescent="0.3">
      <c r="A76" s="694" t="s">
        <v>2397</v>
      </c>
      <c r="B76" s="695" t="s">
        <v>2398</v>
      </c>
      <c r="C76" s="695" t="s">
        <v>1749</v>
      </c>
      <c r="D76" s="695" t="s">
        <v>2424</v>
      </c>
      <c r="E76" s="695" t="s">
        <v>2425</v>
      </c>
      <c r="F76" s="710">
        <v>1</v>
      </c>
      <c r="G76" s="710">
        <v>5065</v>
      </c>
      <c r="H76" s="710">
        <v>1</v>
      </c>
      <c r="I76" s="710">
        <v>5065</v>
      </c>
      <c r="J76" s="710"/>
      <c r="K76" s="710"/>
      <c r="L76" s="710"/>
      <c r="M76" s="710"/>
      <c r="N76" s="710"/>
      <c r="O76" s="710"/>
      <c r="P76" s="700"/>
      <c r="Q76" s="711"/>
    </row>
    <row r="77" spans="1:17" ht="14.4" customHeight="1" x14ac:dyDescent="0.3">
      <c r="A77" s="694" t="s">
        <v>2397</v>
      </c>
      <c r="B77" s="695" t="s">
        <v>2398</v>
      </c>
      <c r="C77" s="695" t="s">
        <v>1749</v>
      </c>
      <c r="D77" s="695" t="s">
        <v>2426</v>
      </c>
      <c r="E77" s="695" t="s">
        <v>2427</v>
      </c>
      <c r="F77" s="710">
        <v>17</v>
      </c>
      <c r="G77" s="710">
        <v>2924</v>
      </c>
      <c r="H77" s="710">
        <v>1</v>
      </c>
      <c r="I77" s="710">
        <v>172</v>
      </c>
      <c r="J77" s="710">
        <v>10</v>
      </c>
      <c r="K77" s="710">
        <v>1730</v>
      </c>
      <c r="L77" s="710">
        <v>0.59165526675786595</v>
      </c>
      <c r="M77" s="710">
        <v>173</v>
      </c>
      <c r="N77" s="710">
        <v>11</v>
      </c>
      <c r="O77" s="710">
        <v>1903</v>
      </c>
      <c r="P77" s="700">
        <v>0.65082079343365251</v>
      </c>
      <c r="Q77" s="711">
        <v>173</v>
      </c>
    </row>
    <row r="78" spans="1:17" ht="14.4" customHeight="1" x14ac:dyDescent="0.3">
      <c r="A78" s="694" t="s">
        <v>2397</v>
      </c>
      <c r="B78" s="695" t="s">
        <v>2398</v>
      </c>
      <c r="C78" s="695" t="s">
        <v>1749</v>
      </c>
      <c r="D78" s="695" t="s">
        <v>2428</v>
      </c>
      <c r="E78" s="695" t="s">
        <v>2429</v>
      </c>
      <c r="F78" s="710">
        <v>13</v>
      </c>
      <c r="G78" s="710">
        <v>25922</v>
      </c>
      <c r="H78" s="710">
        <v>1</v>
      </c>
      <c r="I78" s="710">
        <v>1994</v>
      </c>
      <c r="J78" s="710">
        <v>10</v>
      </c>
      <c r="K78" s="710">
        <v>19960</v>
      </c>
      <c r="L78" s="710">
        <v>0.77000231463621638</v>
      </c>
      <c r="M78" s="710">
        <v>1996</v>
      </c>
      <c r="N78" s="710">
        <v>5</v>
      </c>
      <c r="O78" s="710">
        <v>9980</v>
      </c>
      <c r="P78" s="700">
        <v>0.38500115731810819</v>
      </c>
      <c r="Q78" s="711">
        <v>1996</v>
      </c>
    </row>
    <row r="79" spans="1:17" ht="14.4" customHeight="1" x14ac:dyDescent="0.3">
      <c r="A79" s="694" t="s">
        <v>2397</v>
      </c>
      <c r="B79" s="695" t="s">
        <v>2398</v>
      </c>
      <c r="C79" s="695" t="s">
        <v>1749</v>
      </c>
      <c r="D79" s="695" t="s">
        <v>2430</v>
      </c>
      <c r="E79" s="695" t="s">
        <v>2431</v>
      </c>
      <c r="F79" s="710"/>
      <c r="G79" s="710"/>
      <c r="H79" s="710"/>
      <c r="I79" s="710"/>
      <c r="J79" s="710">
        <v>1</v>
      </c>
      <c r="K79" s="710">
        <v>5180</v>
      </c>
      <c r="L79" s="710"/>
      <c r="M79" s="710">
        <v>5180</v>
      </c>
      <c r="N79" s="710"/>
      <c r="O79" s="710"/>
      <c r="P79" s="700"/>
      <c r="Q79" s="711"/>
    </row>
    <row r="80" spans="1:17" ht="14.4" customHeight="1" x14ac:dyDescent="0.3">
      <c r="A80" s="694" t="s">
        <v>2397</v>
      </c>
      <c r="B80" s="695" t="s">
        <v>2398</v>
      </c>
      <c r="C80" s="695" t="s">
        <v>1749</v>
      </c>
      <c r="D80" s="695" t="s">
        <v>2432</v>
      </c>
      <c r="E80" s="695" t="s">
        <v>2433</v>
      </c>
      <c r="F80" s="710"/>
      <c r="G80" s="710"/>
      <c r="H80" s="710"/>
      <c r="I80" s="710"/>
      <c r="J80" s="710"/>
      <c r="K80" s="710"/>
      <c r="L80" s="710"/>
      <c r="M80" s="710"/>
      <c r="N80" s="710">
        <v>1</v>
      </c>
      <c r="O80" s="710">
        <v>415</v>
      </c>
      <c r="P80" s="700"/>
      <c r="Q80" s="711">
        <v>415</v>
      </c>
    </row>
    <row r="81" spans="1:17" ht="14.4" customHeight="1" x14ac:dyDescent="0.3">
      <c r="A81" s="694" t="s">
        <v>2397</v>
      </c>
      <c r="B81" s="695" t="s">
        <v>2398</v>
      </c>
      <c r="C81" s="695" t="s">
        <v>1749</v>
      </c>
      <c r="D81" s="695" t="s">
        <v>2434</v>
      </c>
      <c r="E81" s="695" t="s">
        <v>2435</v>
      </c>
      <c r="F81" s="710">
        <v>17</v>
      </c>
      <c r="G81" s="710">
        <v>2669</v>
      </c>
      <c r="H81" s="710">
        <v>1</v>
      </c>
      <c r="I81" s="710">
        <v>157</v>
      </c>
      <c r="J81" s="710">
        <v>7</v>
      </c>
      <c r="K81" s="710">
        <v>1106</v>
      </c>
      <c r="L81" s="710">
        <v>0.41438741101536158</v>
      </c>
      <c r="M81" s="710">
        <v>158</v>
      </c>
      <c r="N81" s="710">
        <v>11</v>
      </c>
      <c r="O81" s="710">
        <v>1738</v>
      </c>
      <c r="P81" s="700">
        <v>0.65118021730985387</v>
      </c>
      <c r="Q81" s="711">
        <v>158</v>
      </c>
    </row>
    <row r="82" spans="1:17" ht="14.4" customHeight="1" x14ac:dyDescent="0.3">
      <c r="A82" s="694" t="s">
        <v>2397</v>
      </c>
      <c r="B82" s="695" t="s">
        <v>2398</v>
      </c>
      <c r="C82" s="695" t="s">
        <v>1749</v>
      </c>
      <c r="D82" s="695" t="s">
        <v>2436</v>
      </c>
      <c r="E82" s="695" t="s">
        <v>2437</v>
      </c>
      <c r="F82" s="710">
        <v>5</v>
      </c>
      <c r="G82" s="710">
        <v>10580</v>
      </c>
      <c r="H82" s="710">
        <v>1</v>
      </c>
      <c r="I82" s="710">
        <v>2116</v>
      </c>
      <c r="J82" s="710">
        <v>4</v>
      </c>
      <c r="K82" s="710">
        <v>8472</v>
      </c>
      <c r="L82" s="710">
        <v>0.80075614366729675</v>
      </c>
      <c r="M82" s="710">
        <v>2118</v>
      </c>
      <c r="N82" s="710">
        <v>5</v>
      </c>
      <c r="O82" s="710">
        <v>10590</v>
      </c>
      <c r="P82" s="700">
        <v>1.0009451795841209</v>
      </c>
      <c r="Q82" s="711">
        <v>2118</v>
      </c>
    </row>
    <row r="83" spans="1:17" ht="14.4" customHeight="1" x14ac:dyDescent="0.3">
      <c r="A83" s="694" t="s">
        <v>2438</v>
      </c>
      <c r="B83" s="695" t="s">
        <v>2439</v>
      </c>
      <c r="C83" s="695" t="s">
        <v>1749</v>
      </c>
      <c r="D83" s="695" t="s">
        <v>2440</v>
      </c>
      <c r="E83" s="695" t="s">
        <v>2441</v>
      </c>
      <c r="F83" s="710"/>
      <c r="G83" s="710"/>
      <c r="H83" s="710"/>
      <c r="I83" s="710"/>
      <c r="J83" s="710">
        <v>10</v>
      </c>
      <c r="K83" s="710">
        <v>2030</v>
      </c>
      <c r="L83" s="710"/>
      <c r="M83" s="710">
        <v>203</v>
      </c>
      <c r="N83" s="710">
        <v>2</v>
      </c>
      <c r="O83" s="710">
        <v>406</v>
      </c>
      <c r="P83" s="700"/>
      <c r="Q83" s="711">
        <v>203</v>
      </c>
    </row>
    <row r="84" spans="1:17" ht="14.4" customHeight="1" x14ac:dyDescent="0.3">
      <c r="A84" s="694" t="s">
        <v>2438</v>
      </c>
      <c r="B84" s="695" t="s">
        <v>2439</v>
      </c>
      <c r="C84" s="695" t="s">
        <v>1749</v>
      </c>
      <c r="D84" s="695" t="s">
        <v>2442</v>
      </c>
      <c r="E84" s="695" t="s">
        <v>2443</v>
      </c>
      <c r="F84" s="710"/>
      <c r="G84" s="710"/>
      <c r="H84" s="710"/>
      <c r="I84" s="710"/>
      <c r="J84" s="710">
        <v>26</v>
      </c>
      <c r="K84" s="710">
        <v>7592</v>
      </c>
      <c r="L84" s="710"/>
      <c r="M84" s="710">
        <v>292</v>
      </c>
      <c r="N84" s="710">
        <v>12</v>
      </c>
      <c r="O84" s="710">
        <v>3504</v>
      </c>
      <c r="P84" s="700"/>
      <c r="Q84" s="711">
        <v>292</v>
      </c>
    </row>
    <row r="85" spans="1:17" ht="14.4" customHeight="1" x14ac:dyDescent="0.3">
      <c r="A85" s="694" t="s">
        <v>2438</v>
      </c>
      <c r="B85" s="695" t="s">
        <v>2439</v>
      </c>
      <c r="C85" s="695" t="s">
        <v>1749</v>
      </c>
      <c r="D85" s="695" t="s">
        <v>2444</v>
      </c>
      <c r="E85" s="695" t="s">
        <v>2445</v>
      </c>
      <c r="F85" s="710">
        <v>3</v>
      </c>
      <c r="G85" s="710">
        <v>399</v>
      </c>
      <c r="H85" s="710">
        <v>1</v>
      </c>
      <c r="I85" s="710">
        <v>133</v>
      </c>
      <c r="J85" s="710">
        <v>11</v>
      </c>
      <c r="K85" s="710">
        <v>1474</v>
      </c>
      <c r="L85" s="710">
        <v>3.6942355889724312</v>
      </c>
      <c r="M85" s="710">
        <v>134</v>
      </c>
      <c r="N85" s="710">
        <v>8</v>
      </c>
      <c r="O85" s="710">
        <v>1072</v>
      </c>
      <c r="P85" s="700">
        <v>2.6867167919799497</v>
      </c>
      <c r="Q85" s="711">
        <v>134</v>
      </c>
    </row>
    <row r="86" spans="1:17" ht="14.4" customHeight="1" x14ac:dyDescent="0.3">
      <c r="A86" s="694" t="s">
        <v>2438</v>
      </c>
      <c r="B86" s="695" t="s">
        <v>2439</v>
      </c>
      <c r="C86" s="695" t="s">
        <v>1749</v>
      </c>
      <c r="D86" s="695" t="s">
        <v>2446</v>
      </c>
      <c r="E86" s="695" t="s">
        <v>2447</v>
      </c>
      <c r="F86" s="710"/>
      <c r="G86" s="710"/>
      <c r="H86" s="710"/>
      <c r="I86" s="710"/>
      <c r="J86" s="710">
        <v>1</v>
      </c>
      <c r="K86" s="710">
        <v>612</v>
      </c>
      <c r="L86" s="710"/>
      <c r="M86" s="710">
        <v>612</v>
      </c>
      <c r="N86" s="710"/>
      <c r="O86" s="710"/>
      <c r="P86" s="700"/>
      <c r="Q86" s="711"/>
    </row>
    <row r="87" spans="1:17" ht="14.4" customHeight="1" x14ac:dyDescent="0.3">
      <c r="A87" s="694" t="s">
        <v>2438</v>
      </c>
      <c r="B87" s="695" t="s">
        <v>2439</v>
      </c>
      <c r="C87" s="695" t="s">
        <v>1749</v>
      </c>
      <c r="D87" s="695" t="s">
        <v>2448</v>
      </c>
      <c r="E87" s="695" t="s">
        <v>2449</v>
      </c>
      <c r="F87" s="710"/>
      <c r="G87" s="710"/>
      <c r="H87" s="710"/>
      <c r="I87" s="710"/>
      <c r="J87" s="710">
        <v>1</v>
      </c>
      <c r="K87" s="710">
        <v>159</v>
      </c>
      <c r="L87" s="710"/>
      <c r="M87" s="710">
        <v>159</v>
      </c>
      <c r="N87" s="710">
        <v>1</v>
      </c>
      <c r="O87" s="710">
        <v>159</v>
      </c>
      <c r="P87" s="700"/>
      <c r="Q87" s="711">
        <v>159</v>
      </c>
    </row>
    <row r="88" spans="1:17" ht="14.4" customHeight="1" x14ac:dyDescent="0.3">
      <c r="A88" s="694" t="s">
        <v>2438</v>
      </c>
      <c r="B88" s="695" t="s">
        <v>2439</v>
      </c>
      <c r="C88" s="695" t="s">
        <v>1749</v>
      </c>
      <c r="D88" s="695" t="s">
        <v>2450</v>
      </c>
      <c r="E88" s="695" t="s">
        <v>2451</v>
      </c>
      <c r="F88" s="710"/>
      <c r="G88" s="710"/>
      <c r="H88" s="710"/>
      <c r="I88" s="710"/>
      <c r="J88" s="710">
        <v>6</v>
      </c>
      <c r="K88" s="710">
        <v>1572</v>
      </c>
      <c r="L88" s="710"/>
      <c r="M88" s="710">
        <v>262</v>
      </c>
      <c r="N88" s="710">
        <v>1</v>
      </c>
      <c r="O88" s="710">
        <v>262</v>
      </c>
      <c r="P88" s="700"/>
      <c r="Q88" s="711">
        <v>262</v>
      </c>
    </row>
    <row r="89" spans="1:17" ht="14.4" customHeight="1" x14ac:dyDescent="0.3">
      <c r="A89" s="694" t="s">
        <v>2438</v>
      </c>
      <c r="B89" s="695" t="s">
        <v>2439</v>
      </c>
      <c r="C89" s="695" t="s">
        <v>1749</v>
      </c>
      <c r="D89" s="695" t="s">
        <v>2452</v>
      </c>
      <c r="E89" s="695" t="s">
        <v>2453</v>
      </c>
      <c r="F89" s="710"/>
      <c r="G89" s="710"/>
      <c r="H89" s="710"/>
      <c r="I89" s="710"/>
      <c r="J89" s="710">
        <v>6</v>
      </c>
      <c r="K89" s="710">
        <v>846</v>
      </c>
      <c r="L89" s="710"/>
      <c r="M89" s="710">
        <v>141</v>
      </c>
      <c r="N89" s="710"/>
      <c r="O89" s="710"/>
      <c r="P89" s="700"/>
      <c r="Q89" s="711"/>
    </row>
    <row r="90" spans="1:17" ht="14.4" customHeight="1" x14ac:dyDescent="0.3">
      <c r="A90" s="694" t="s">
        <v>2438</v>
      </c>
      <c r="B90" s="695" t="s">
        <v>2439</v>
      </c>
      <c r="C90" s="695" t="s">
        <v>1749</v>
      </c>
      <c r="D90" s="695" t="s">
        <v>2454</v>
      </c>
      <c r="E90" s="695" t="s">
        <v>2453</v>
      </c>
      <c r="F90" s="710">
        <v>3</v>
      </c>
      <c r="G90" s="710">
        <v>234</v>
      </c>
      <c r="H90" s="710">
        <v>1</v>
      </c>
      <c r="I90" s="710">
        <v>78</v>
      </c>
      <c r="J90" s="710">
        <v>11</v>
      </c>
      <c r="K90" s="710">
        <v>858</v>
      </c>
      <c r="L90" s="710">
        <v>3.6666666666666665</v>
      </c>
      <c r="M90" s="710">
        <v>78</v>
      </c>
      <c r="N90" s="710">
        <v>8</v>
      </c>
      <c r="O90" s="710">
        <v>624</v>
      </c>
      <c r="P90" s="700">
        <v>2.6666666666666665</v>
      </c>
      <c r="Q90" s="711">
        <v>78</v>
      </c>
    </row>
    <row r="91" spans="1:17" ht="14.4" customHeight="1" x14ac:dyDescent="0.3">
      <c r="A91" s="694" t="s">
        <v>2438</v>
      </c>
      <c r="B91" s="695" t="s">
        <v>2439</v>
      </c>
      <c r="C91" s="695" t="s">
        <v>1749</v>
      </c>
      <c r="D91" s="695" t="s">
        <v>2455</v>
      </c>
      <c r="E91" s="695" t="s">
        <v>2456</v>
      </c>
      <c r="F91" s="710"/>
      <c r="G91" s="710"/>
      <c r="H91" s="710"/>
      <c r="I91" s="710"/>
      <c r="J91" s="710">
        <v>6</v>
      </c>
      <c r="K91" s="710">
        <v>1818</v>
      </c>
      <c r="L91" s="710"/>
      <c r="M91" s="710">
        <v>303</v>
      </c>
      <c r="N91" s="710"/>
      <c r="O91" s="710"/>
      <c r="P91" s="700"/>
      <c r="Q91" s="711"/>
    </row>
    <row r="92" spans="1:17" ht="14.4" customHeight="1" x14ac:dyDescent="0.3">
      <c r="A92" s="694" t="s">
        <v>2438</v>
      </c>
      <c r="B92" s="695" t="s">
        <v>2439</v>
      </c>
      <c r="C92" s="695" t="s">
        <v>1749</v>
      </c>
      <c r="D92" s="695" t="s">
        <v>2457</v>
      </c>
      <c r="E92" s="695" t="s">
        <v>2458</v>
      </c>
      <c r="F92" s="710">
        <v>7</v>
      </c>
      <c r="G92" s="710">
        <v>1113</v>
      </c>
      <c r="H92" s="710">
        <v>1</v>
      </c>
      <c r="I92" s="710">
        <v>159</v>
      </c>
      <c r="J92" s="710">
        <v>10</v>
      </c>
      <c r="K92" s="710">
        <v>1600</v>
      </c>
      <c r="L92" s="710">
        <v>1.4375561545372866</v>
      </c>
      <c r="M92" s="710">
        <v>160</v>
      </c>
      <c r="N92" s="710">
        <v>7</v>
      </c>
      <c r="O92" s="710">
        <v>1120</v>
      </c>
      <c r="P92" s="700">
        <v>1.0062893081761006</v>
      </c>
      <c r="Q92" s="711">
        <v>160</v>
      </c>
    </row>
    <row r="93" spans="1:17" ht="14.4" customHeight="1" x14ac:dyDescent="0.3">
      <c r="A93" s="694" t="s">
        <v>2438</v>
      </c>
      <c r="B93" s="695" t="s">
        <v>2439</v>
      </c>
      <c r="C93" s="695" t="s">
        <v>1749</v>
      </c>
      <c r="D93" s="695" t="s">
        <v>2459</v>
      </c>
      <c r="E93" s="695" t="s">
        <v>2441</v>
      </c>
      <c r="F93" s="710">
        <v>7</v>
      </c>
      <c r="G93" s="710">
        <v>490</v>
      </c>
      <c r="H93" s="710">
        <v>1</v>
      </c>
      <c r="I93" s="710">
        <v>70</v>
      </c>
      <c r="J93" s="710">
        <v>23</v>
      </c>
      <c r="K93" s="710">
        <v>1610</v>
      </c>
      <c r="L93" s="710">
        <v>3.2857142857142856</v>
      </c>
      <c r="M93" s="710">
        <v>70</v>
      </c>
      <c r="N93" s="710">
        <v>17</v>
      </c>
      <c r="O93" s="710">
        <v>1190</v>
      </c>
      <c r="P93" s="700">
        <v>2.4285714285714284</v>
      </c>
      <c r="Q93" s="711">
        <v>70</v>
      </c>
    </row>
    <row r="94" spans="1:17" ht="14.4" customHeight="1" x14ac:dyDescent="0.3">
      <c r="A94" s="694" t="s">
        <v>2438</v>
      </c>
      <c r="B94" s="695" t="s">
        <v>2439</v>
      </c>
      <c r="C94" s="695" t="s">
        <v>1749</v>
      </c>
      <c r="D94" s="695" t="s">
        <v>2460</v>
      </c>
      <c r="E94" s="695" t="s">
        <v>2461</v>
      </c>
      <c r="F94" s="710"/>
      <c r="G94" s="710"/>
      <c r="H94" s="710"/>
      <c r="I94" s="710"/>
      <c r="J94" s="710">
        <v>1</v>
      </c>
      <c r="K94" s="710">
        <v>1189</v>
      </c>
      <c r="L94" s="710"/>
      <c r="M94" s="710">
        <v>1189</v>
      </c>
      <c r="N94" s="710">
        <v>2</v>
      </c>
      <c r="O94" s="710">
        <v>2378</v>
      </c>
      <c r="P94" s="700"/>
      <c r="Q94" s="711">
        <v>1189</v>
      </c>
    </row>
    <row r="95" spans="1:17" ht="14.4" customHeight="1" x14ac:dyDescent="0.3">
      <c r="A95" s="694" t="s">
        <v>2438</v>
      </c>
      <c r="B95" s="695" t="s">
        <v>2439</v>
      </c>
      <c r="C95" s="695" t="s">
        <v>1749</v>
      </c>
      <c r="D95" s="695" t="s">
        <v>2462</v>
      </c>
      <c r="E95" s="695" t="s">
        <v>2463</v>
      </c>
      <c r="F95" s="710"/>
      <c r="G95" s="710"/>
      <c r="H95" s="710"/>
      <c r="I95" s="710"/>
      <c r="J95" s="710">
        <v>1</v>
      </c>
      <c r="K95" s="710">
        <v>108</v>
      </c>
      <c r="L95" s="710"/>
      <c r="M95" s="710">
        <v>108</v>
      </c>
      <c r="N95" s="710">
        <v>1</v>
      </c>
      <c r="O95" s="710">
        <v>108</v>
      </c>
      <c r="P95" s="700"/>
      <c r="Q95" s="711">
        <v>108</v>
      </c>
    </row>
    <row r="96" spans="1:17" ht="14.4" customHeight="1" x14ac:dyDescent="0.3">
      <c r="A96" s="694" t="s">
        <v>2464</v>
      </c>
      <c r="B96" s="695" t="s">
        <v>2465</v>
      </c>
      <c r="C96" s="695" t="s">
        <v>1749</v>
      </c>
      <c r="D96" s="695" t="s">
        <v>2466</v>
      </c>
      <c r="E96" s="695" t="s">
        <v>2467</v>
      </c>
      <c r="F96" s="710">
        <v>122</v>
      </c>
      <c r="G96" s="710">
        <v>6466</v>
      </c>
      <c r="H96" s="710">
        <v>1</v>
      </c>
      <c r="I96" s="710">
        <v>53</v>
      </c>
      <c r="J96" s="710">
        <v>88</v>
      </c>
      <c r="K96" s="710">
        <v>4664</v>
      </c>
      <c r="L96" s="710">
        <v>0.72131147540983609</v>
      </c>
      <c r="M96" s="710">
        <v>53</v>
      </c>
      <c r="N96" s="710">
        <v>138</v>
      </c>
      <c r="O96" s="710">
        <v>7314</v>
      </c>
      <c r="P96" s="700">
        <v>1.1311475409836065</v>
      </c>
      <c r="Q96" s="711">
        <v>53</v>
      </c>
    </row>
    <row r="97" spans="1:17" ht="14.4" customHeight="1" x14ac:dyDescent="0.3">
      <c r="A97" s="694" t="s">
        <v>2464</v>
      </c>
      <c r="B97" s="695" t="s">
        <v>2465</v>
      </c>
      <c r="C97" s="695" t="s">
        <v>1749</v>
      </c>
      <c r="D97" s="695" t="s">
        <v>2468</v>
      </c>
      <c r="E97" s="695" t="s">
        <v>2469</v>
      </c>
      <c r="F97" s="710">
        <v>20</v>
      </c>
      <c r="G97" s="710">
        <v>2400</v>
      </c>
      <c r="H97" s="710">
        <v>1</v>
      </c>
      <c r="I97" s="710">
        <v>120</v>
      </c>
      <c r="J97" s="710">
        <v>17</v>
      </c>
      <c r="K97" s="710">
        <v>2057</v>
      </c>
      <c r="L97" s="710">
        <v>0.85708333333333331</v>
      </c>
      <c r="M97" s="710">
        <v>121</v>
      </c>
      <c r="N97" s="710">
        <v>20</v>
      </c>
      <c r="O97" s="710">
        <v>2420</v>
      </c>
      <c r="P97" s="700">
        <v>1.0083333333333333</v>
      </c>
      <c r="Q97" s="711">
        <v>121</v>
      </c>
    </row>
    <row r="98" spans="1:17" ht="14.4" customHeight="1" x14ac:dyDescent="0.3">
      <c r="A98" s="694" t="s">
        <v>2464</v>
      </c>
      <c r="B98" s="695" t="s">
        <v>2465</v>
      </c>
      <c r="C98" s="695" t="s">
        <v>1749</v>
      </c>
      <c r="D98" s="695" t="s">
        <v>2470</v>
      </c>
      <c r="E98" s="695" t="s">
        <v>2471</v>
      </c>
      <c r="F98" s="710">
        <v>13</v>
      </c>
      <c r="G98" s="710">
        <v>2171</v>
      </c>
      <c r="H98" s="710">
        <v>1</v>
      </c>
      <c r="I98" s="710">
        <v>167</v>
      </c>
      <c r="J98" s="710">
        <v>10</v>
      </c>
      <c r="K98" s="710">
        <v>1680</v>
      </c>
      <c r="L98" s="710">
        <v>0.7738369415016122</v>
      </c>
      <c r="M98" s="710">
        <v>168</v>
      </c>
      <c r="N98" s="710">
        <v>19</v>
      </c>
      <c r="O98" s="710">
        <v>3192</v>
      </c>
      <c r="P98" s="700">
        <v>1.4702901888530631</v>
      </c>
      <c r="Q98" s="711">
        <v>168</v>
      </c>
    </row>
    <row r="99" spans="1:17" ht="14.4" customHeight="1" x14ac:dyDescent="0.3">
      <c r="A99" s="694" t="s">
        <v>2464</v>
      </c>
      <c r="B99" s="695" t="s">
        <v>2465</v>
      </c>
      <c r="C99" s="695" t="s">
        <v>1749</v>
      </c>
      <c r="D99" s="695" t="s">
        <v>2472</v>
      </c>
      <c r="E99" s="695" t="s">
        <v>2473</v>
      </c>
      <c r="F99" s="710">
        <v>5</v>
      </c>
      <c r="G99" s="710">
        <v>1565</v>
      </c>
      <c r="H99" s="710">
        <v>1</v>
      </c>
      <c r="I99" s="710">
        <v>313</v>
      </c>
      <c r="J99" s="710">
        <v>3</v>
      </c>
      <c r="K99" s="710">
        <v>948</v>
      </c>
      <c r="L99" s="710">
        <v>0.60575079872204474</v>
      </c>
      <c r="M99" s="710">
        <v>316</v>
      </c>
      <c r="N99" s="710">
        <v>6</v>
      </c>
      <c r="O99" s="710">
        <v>1896</v>
      </c>
      <c r="P99" s="700">
        <v>1.2115015974440895</v>
      </c>
      <c r="Q99" s="711">
        <v>316</v>
      </c>
    </row>
    <row r="100" spans="1:17" ht="14.4" customHeight="1" x14ac:dyDescent="0.3">
      <c r="A100" s="694" t="s">
        <v>2464</v>
      </c>
      <c r="B100" s="695" t="s">
        <v>2465</v>
      </c>
      <c r="C100" s="695" t="s">
        <v>1749</v>
      </c>
      <c r="D100" s="695" t="s">
        <v>2474</v>
      </c>
      <c r="E100" s="695" t="s">
        <v>2475</v>
      </c>
      <c r="F100" s="710"/>
      <c r="G100" s="710"/>
      <c r="H100" s="710"/>
      <c r="I100" s="710"/>
      <c r="J100" s="710">
        <v>1</v>
      </c>
      <c r="K100" s="710">
        <v>435</v>
      </c>
      <c r="L100" s="710"/>
      <c r="M100" s="710">
        <v>435</v>
      </c>
      <c r="N100" s="710">
        <v>1</v>
      </c>
      <c r="O100" s="710">
        <v>435</v>
      </c>
      <c r="P100" s="700"/>
      <c r="Q100" s="711">
        <v>435</v>
      </c>
    </row>
    <row r="101" spans="1:17" ht="14.4" customHeight="1" x14ac:dyDescent="0.3">
      <c r="A101" s="694" t="s">
        <v>2464</v>
      </c>
      <c r="B101" s="695" t="s">
        <v>2465</v>
      </c>
      <c r="C101" s="695" t="s">
        <v>1749</v>
      </c>
      <c r="D101" s="695" t="s">
        <v>2476</v>
      </c>
      <c r="E101" s="695" t="s">
        <v>2477</v>
      </c>
      <c r="F101" s="710">
        <v>10</v>
      </c>
      <c r="G101" s="710">
        <v>3370</v>
      </c>
      <c r="H101" s="710">
        <v>1</v>
      </c>
      <c r="I101" s="710">
        <v>337</v>
      </c>
      <c r="J101" s="710">
        <v>15</v>
      </c>
      <c r="K101" s="710">
        <v>5070</v>
      </c>
      <c r="L101" s="710">
        <v>1.5044510385756678</v>
      </c>
      <c r="M101" s="710">
        <v>338</v>
      </c>
      <c r="N101" s="710">
        <v>35</v>
      </c>
      <c r="O101" s="710">
        <v>11830</v>
      </c>
      <c r="P101" s="700">
        <v>3.5103857566765577</v>
      </c>
      <c r="Q101" s="711">
        <v>338</v>
      </c>
    </row>
    <row r="102" spans="1:17" ht="14.4" customHeight="1" x14ac:dyDescent="0.3">
      <c r="A102" s="694" t="s">
        <v>2464</v>
      </c>
      <c r="B102" s="695" t="s">
        <v>2465</v>
      </c>
      <c r="C102" s="695" t="s">
        <v>1749</v>
      </c>
      <c r="D102" s="695" t="s">
        <v>2478</v>
      </c>
      <c r="E102" s="695" t="s">
        <v>2479</v>
      </c>
      <c r="F102" s="710"/>
      <c r="G102" s="710"/>
      <c r="H102" s="710"/>
      <c r="I102" s="710"/>
      <c r="J102" s="710"/>
      <c r="K102" s="710"/>
      <c r="L102" s="710"/>
      <c r="M102" s="710"/>
      <c r="N102" s="710">
        <v>1</v>
      </c>
      <c r="O102" s="710">
        <v>664</v>
      </c>
      <c r="P102" s="700"/>
      <c r="Q102" s="711">
        <v>664</v>
      </c>
    </row>
    <row r="103" spans="1:17" ht="14.4" customHeight="1" x14ac:dyDescent="0.3">
      <c r="A103" s="694" t="s">
        <v>2464</v>
      </c>
      <c r="B103" s="695" t="s">
        <v>2465</v>
      </c>
      <c r="C103" s="695" t="s">
        <v>1749</v>
      </c>
      <c r="D103" s="695" t="s">
        <v>2480</v>
      </c>
      <c r="E103" s="695" t="s">
        <v>2481</v>
      </c>
      <c r="F103" s="710">
        <v>53</v>
      </c>
      <c r="G103" s="710">
        <v>14840</v>
      </c>
      <c r="H103" s="710">
        <v>1</v>
      </c>
      <c r="I103" s="710">
        <v>280</v>
      </c>
      <c r="J103" s="710">
        <v>38</v>
      </c>
      <c r="K103" s="710">
        <v>10678</v>
      </c>
      <c r="L103" s="710">
        <v>0.71954177897574123</v>
      </c>
      <c r="M103" s="710">
        <v>281</v>
      </c>
      <c r="N103" s="710">
        <v>59</v>
      </c>
      <c r="O103" s="710">
        <v>16579</v>
      </c>
      <c r="P103" s="700">
        <v>1.1171832884097035</v>
      </c>
      <c r="Q103" s="711">
        <v>281</v>
      </c>
    </row>
    <row r="104" spans="1:17" ht="14.4" customHeight="1" x14ac:dyDescent="0.3">
      <c r="A104" s="694" t="s">
        <v>2464</v>
      </c>
      <c r="B104" s="695" t="s">
        <v>2465</v>
      </c>
      <c r="C104" s="695" t="s">
        <v>1749</v>
      </c>
      <c r="D104" s="695" t="s">
        <v>2482</v>
      </c>
      <c r="E104" s="695" t="s">
        <v>2483</v>
      </c>
      <c r="F104" s="710">
        <v>20</v>
      </c>
      <c r="G104" s="710">
        <v>9060</v>
      </c>
      <c r="H104" s="710">
        <v>1</v>
      </c>
      <c r="I104" s="710">
        <v>453</v>
      </c>
      <c r="J104" s="710">
        <v>11</v>
      </c>
      <c r="K104" s="710">
        <v>5016</v>
      </c>
      <c r="L104" s="710">
        <v>0.55364238410596023</v>
      </c>
      <c r="M104" s="710">
        <v>456</v>
      </c>
      <c r="N104" s="710">
        <v>17</v>
      </c>
      <c r="O104" s="710">
        <v>7752</v>
      </c>
      <c r="P104" s="700">
        <v>0.85562913907284766</v>
      </c>
      <c r="Q104" s="711">
        <v>456</v>
      </c>
    </row>
    <row r="105" spans="1:17" ht="14.4" customHeight="1" x14ac:dyDescent="0.3">
      <c r="A105" s="694" t="s">
        <v>2464</v>
      </c>
      <c r="B105" s="695" t="s">
        <v>2465</v>
      </c>
      <c r="C105" s="695" t="s">
        <v>1749</v>
      </c>
      <c r="D105" s="695" t="s">
        <v>2484</v>
      </c>
      <c r="E105" s="695" t="s">
        <v>2485</v>
      </c>
      <c r="F105" s="710">
        <v>68</v>
      </c>
      <c r="G105" s="710">
        <v>23460</v>
      </c>
      <c r="H105" s="710">
        <v>1</v>
      </c>
      <c r="I105" s="710">
        <v>345</v>
      </c>
      <c r="J105" s="710">
        <v>52</v>
      </c>
      <c r="K105" s="710">
        <v>18096</v>
      </c>
      <c r="L105" s="710">
        <v>0.77135549872122766</v>
      </c>
      <c r="M105" s="710">
        <v>348</v>
      </c>
      <c r="N105" s="710">
        <v>74</v>
      </c>
      <c r="O105" s="710">
        <v>25752</v>
      </c>
      <c r="P105" s="700">
        <v>1.09769820971867</v>
      </c>
      <c r="Q105" s="711">
        <v>348</v>
      </c>
    </row>
    <row r="106" spans="1:17" ht="14.4" customHeight="1" x14ac:dyDescent="0.3">
      <c r="A106" s="694" t="s">
        <v>2464</v>
      </c>
      <c r="B106" s="695" t="s">
        <v>2465</v>
      </c>
      <c r="C106" s="695" t="s">
        <v>1749</v>
      </c>
      <c r="D106" s="695" t="s">
        <v>2486</v>
      </c>
      <c r="E106" s="695" t="s">
        <v>2487</v>
      </c>
      <c r="F106" s="710">
        <v>1</v>
      </c>
      <c r="G106" s="710">
        <v>102</v>
      </c>
      <c r="H106" s="710">
        <v>1</v>
      </c>
      <c r="I106" s="710">
        <v>102</v>
      </c>
      <c r="J106" s="710"/>
      <c r="K106" s="710"/>
      <c r="L106" s="710"/>
      <c r="M106" s="710"/>
      <c r="N106" s="710">
        <v>1</v>
      </c>
      <c r="O106" s="710">
        <v>103</v>
      </c>
      <c r="P106" s="700">
        <v>1.0098039215686274</v>
      </c>
      <c r="Q106" s="711">
        <v>103</v>
      </c>
    </row>
    <row r="107" spans="1:17" ht="14.4" customHeight="1" x14ac:dyDescent="0.3">
      <c r="A107" s="694" t="s">
        <v>2464</v>
      </c>
      <c r="B107" s="695" t="s">
        <v>2465</v>
      </c>
      <c r="C107" s="695" t="s">
        <v>1749</v>
      </c>
      <c r="D107" s="695" t="s">
        <v>2488</v>
      </c>
      <c r="E107" s="695" t="s">
        <v>2489</v>
      </c>
      <c r="F107" s="710">
        <v>2</v>
      </c>
      <c r="G107" s="710">
        <v>230</v>
      </c>
      <c r="H107" s="710">
        <v>1</v>
      </c>
      <c r="I107" s="710">
        <v>115</v>
      </c>
      <c r="J107" s="710">
        <v>5</v>
      </c>
      <c r="K107" s="710">
        <v>575</v>
      </c>
      <c r="L107" s="710">
        <v>2.5</v>
      </c>
      <c r="M107" s="710">
        <v>115</v>
      </c>
      <c r="N107" s="710">
        <v>2</v>
      </c>
      <c r="O107" s="710">
        <v>230</v>
      </c>
      <c r="P107" s="700">
        <v>1</v>
      </c>
      <c r="Q107" s="711">
        <v>115</v>
      </c>
    </row>
    <row r="108" spans="1:17" ht="14.4" customHeight="1" x14ac:dyDescent="0.3">
      <c r="A108" s="694" t="s">
        <v>2464</v>
      </c>
      <c r="B108" s="695" t="s">
        <v>2465</v>
      </c>
      <c r="C108" s="695" t="s">
        <v>1749</v>
      </c>
      <c r="D108" s="695" t="s">
        <v>2490</v>
      </c>
      <c r="E108" s="695" t="s">
        <v>2491</v>
      </c>
      <c r="F108" s="710"/>
      <c r="G108" s="710"/>
      <c r="H108" s="710"/>
      <c r="I108" s="710"/>
      <c r="J108" s="710"/>
      <c r="K108" s="710"/>
      <c r="L108" s="710"/>
      <c r="M108" s="710"/>
      <c r="N108" s="710">
        <v>1</v>
      </c>
      <c r="O108" s="710">
        <v>457</v>
      </c>
      <c r="P108" s="700"/>
      <c r="Q108" s="711">
        <v>457</v>
      </c>
    </row>
    <row r="109" spans="1:17" ht="14.4" customHeight="1" x14ac:dyDescent="0.3">
      <c r="A109" s="694" t="s">
        <v>2464</v>
      </c>
      <c r="B109" s="695" t="s">
        <v>2465</v>
      </c>
      <c r="C109" s="695" t="s">
        <v>1749</v>
      </c>
      <c r="D109" s="695" t="s">
        <v>2354</v>
      </c>
      <c r="E109" s="695" t="s">
        <v>2355</v>
      </c>
      <c r="F109" s="710"/>
      <c r="G109" s="710"/>
      <c r="H109" s="710"/>
      <c r="I109" s="710"/>
      <c r="J109" s="710"/>
      <c r="K109" s="710"/>
      <c r="L109" s="710"/>
      <c r="M109" s="710"/>
      <c r="N109" s="710">
        <v>1</v>
      </c>
      <c r="O109" s="710">
        <v>1245</v>
      </c>
      <c r="P109" s="700"/>
      <c r="Q109" s="711">
        <v>1245</v>
      </c>
    </row>
    <row r="110" spans="1:17" ht="14.4" customHeight="1" x14ac:dyDescent="0.3">
      <c r="A110" s="694" t="s">
        <v>2464</v>
      </c>
      <c r="B110" s="695" t="s">
        <v>2465</v>
      </c>
      <c r="C110" s="695" t="s">
        <v>1749</v>
      </c>
      <c r="D110" s="695" t="s">
        <v>2492</v>
      </c>
      <c r="E110" s="695" t="s">
        <v>2493</v>
      </c>
      <c r="F110" s="710">
        <v>1</v>
      </c>
      <c r="G110" s="710">
        <v>425</v>
      </c>
      <c r="H110" s="710">
        <v>1</v>
      </c>
      <c r="I110" s="710">
        <v>425</v>
      </c>
      <c r="J110" s="710">
        <v>1</v>
      </c>
      <c r="K110" s="710">
        <v>429</v>
      </c>
      <c r="L110" s="710">
        <v>1.0094117647058825</v>
      </c>
      <c r="M110" s="710">
        <v>429</v>
      </c>
      <c r="N110" s="710">
        <v>3</v>
      </c>
      <c r="O110" s="710">
        <v>1287</v>
      </c>
      <c r="P110" s="700">
        <v>3.0282352941176471</v>
      </c>
      <c r="Q110" s="711">
        <v>429</v>
      </c>
    </row>
    <row r="111" spans="1:17" ht="14.4" customHeight="1" x14ac:dyDescent="0.3">
      <c r="A111" s="694" t="s">
        <v>2464</v>
      </c>
      <c r="B111" s="695" t="s">
        <v>2465</v>
      </c>
      <c r="C111" s="695" t="s">
        <v>1749</v>
      </c>
      <c r="D111" s="695" t="s">
        <v>2494</v>
      </c>
      <c r="E111" s="695" t="s">
        <v>2495</v>
      </c>
      <c r="F111" s="710">
        <v>28</v>
      </c>
      <c r="G111" s="710">
        <v>1484</v>
      </c>
      <c r="H111" s="710">
        <v>1</v>
      </c>
      <c r="I111" s="710">
        <v>53</v>
      </c>
      <c r="J111" s="710">
        <v>10</v>
      </c>
      <c r="K111" s="710">
        <v>530</v>
      </c>
      <c r="L111" s="710">
        <v>0.35714285714285715</v>
      </c>
      <c r="M111" s="710">
        <v>53</v>
      </c>
      <c r="N111" s="710">
        <v>32</v>
      </c>
      <c r="O111" s="710">
        <v>1696</v>
      </c>
      <c r="P111" s="700">
        <v>1.1428571428571428</v>
      </c>
      <c r="Q111" s="711">
        <v>53</v>
      </c>
    </row>
    <row r="112" spans="1:17" ht="14.4" customHeight="1" x14ac:dyDescent="0.3">
      <c r="A112" s="694" t="s">
        <v>2464</v>
      </c>
      <c r="B112" s="695" t="s">
        <v>2465</v>
      </c>
      <c r="C112" s="695" t="s">
        <v>1749</v>
      </c>
      <c r="D112" s="695" t="s">
        <v>2496</v>
      </c>
      <c r="E112" s="695" t="s">
        <v>2497</v>
      </c>
      <c r="F112" s="710">
        <v>95</v>
      </c>
      <c r="G112" s="710">
        <v>15580</v>
      </c>
      <c r="H112" s="710">
        <v>1</v>
      </c>
      <c r="I112" s="710">
        <v>164</v>
      </c>
      <c r="J112" s="710">
        <v>112</v>
      </c>
      <c r="K112" s="710">
        <v>18480</v>
      </c>
      <c r="L112" s="710">
        <v>1.1861360718870346</v>
      </c>
      <c r="M112" s="710">
        <v>165</v>
      </c>
      <c r="N112" s="710">
        <v>94</v>
      </c>
      <c r="O112" s="710">
        <v>15510</v>
      </c>
      <c r="P112" s="700">
        <v>0.99550706033376124</v>
      </c>
      <c r="Q112" s="711">
        <v>165</v>
      </c>
    </row>
    <row r="113" spans="1:17" ht="14.4" customHeight="1" x14ac:dyDescent="0.3">
      <c r="A113" s="694" t="s">
        <v>2464</v>
      </c>
      <c r="B113" s="695" t="s">
        <v>2465</v>
      </c>
      <c r="C113" s="695" t="s">
        <v>1749</v>
      </c>
      <c r="D113" s="695" t="s">
        <v>2498</v>
      </c>
      <c r="E113" s="695" t="s">
        <v>2499</v>
      </c>
      <c r="F113" s="710"/>
      <c r="G113" s="710"/>
      <c r="H113" s="710"/>
      <c r="I113" s="710"/>
      <c r="J113" s="710"/>
      <c r="K113" s="710"/>
      <c r="L113" s="710"/>
      <c r="M113" s="710"/>
      <c r="N113" s="710">
        <v>1</v>
      </c>
      <c r="O113" s="710">
        <v>79</v>
      </c>
      <c r="P113" s="700"/>
      <c r="Q113" s="711">
        <v>79</v>
      </c>
    </row>
    <row r="114" spans="1:17" ht="14.4" customHeight="1" x14ac:dyDescent="0.3">
      <c r="A114" s="694" t="s">
        <v>2464</v>
      </c>
      <c r="B114" s="695" t="s">
        <v>2465</v>
      </c>
      <c r="C114" s="695" t="s">
        <v>1749</v>
      </c>
      <c r="D114" s="695" t="s">
        <v>2500</v>
      </c>
      <c r="E114" s="695" t="s">
        <v>2501</v>
      </c>
      <c r="F114" s="710"/>
      <c r="G114" s="710"/>
      <c r="H114" s="710"/>
      <c r="I114" s="710"/>
      <c r="J114" s="710">
        <v>5</v>
      </c>
      <c r="K114" s="710">
        <v>800</v>
      </c>
      <c r="L114" s="710"/>
      <c r="M114" s="710">
        <v>160</v>
      </c>
      <c r="N114" s="710">
        <v>28</v>
      </c>
      <c r="O114" s="710">
        <v>4480</v>
      </c>
      <c r="P114" s="700"/>
      <c r="Q114" s="711">
        <v>160</v>
      </c>
    </row>
    <row r="115" spans="1:17" ht="14.4" customHeight="1" x14ac:dyDescent="0.3">
      <c r="A115" s="694" t="s">
        <v>2464</v>
      </c>
      <c r="B115" s="695" t="s">
        <v>2465</v>
      </c>
      <c r="C115" s="695" t="s">
        <v>1749</v>
      </c>
      <c r="D115" s="695" t="s">
        <v>2390</v>
      </c>
      <c r="E115" s="695" t="s">
        <v>2391</v>
      </c>
      <c r="F115" s="710"/>
      <c r="G115" s="710"/>
      <c r="H115" s="710"/>
      <c r="I115" s="710"/>
      <c r="J115" s="710"/>
      <c r="K115" s="710"/>
      <c r="L115" s="710"/>
      <c r="M115" s="710"/>
      <c r="N115" s="710">
        <v>4</v>
      </c>
      <c r="O115" s="710">
        <v>4008</v>
      </c>
      <c r="P115" s="700"/>
      <c r="Q115" s="711">
        <v>1002</v>
      </c>
    </row>
    <row r="116" spans="1:17" ht="14.4" customHeight="1" x14ac:dyDescent="0.3">
      <c r="A116" s="694" t="s">
        <v>2464</v>
      </c>
      <c r="B116" s="695" t="s">
        <v>2465</v>
      </c>
      <c r="C116" s="695" t="s">
        <v>1749</v>
      </c>
      <c r="D116" s="695" t="s">
        <v>2502</v>
      </c>
      <c r="E116" s="695" t="s">
        <v>2503</v>
      </c>
      <c r="F116" s="710"/>
      <c r="G116" s="710"/>
      <c r="H116" s="710"/>
      <c r="I116" s="710"/>
      <c r="J116" s="710"/>
      <c r="K116" s="710"/>
      <c r="L116" s="710"/>
      <c r="M116" s="710"/>
      <c r="N116" s="710">
        <v>4</v>
      </c>
      <c r="O116" s="710">
        <v>8932</v>
      </c>
      <c r="P116" s="700"/>
      <c r="Q116" s="711">
        <v>2233</v>
      </c>
    </row>
    <row r="117" spans="1:17" ht="14.4" customHeight="1" x14ac:dyDescent="0.3">
      <c r="A117" s="694" t="s">
        <v>2464</v>
      </c>
      <c r="B117" s="695" t="s">
        <v>2465</v>
      </c>
      <c r="C117" s="695" t="s">
        <v>1749</v>
      </c>
      <c r="D117" s="695" t="s">
        <v>2504</v>
      </c>
      <c r="E117" s="695" t="s">
        <v>2505</v>
      </c>
      <c r="F117" s="710"/>
      <c r="G117" s="710"/>
      <c r="H117" s="710"/>
      <c r="I117" s="710"/>
      <c r="J117" s="710">
        <v>1</v>
      </c>
      <c r="K117" s="710">
        <v>404</v>
      </c>
      <c r="L117" s="710"/>
      <c r="M117" s="710">
        <v>404</v>
      </c>
      <c r="N117" s="710"/>
      <c r="O117" s="710"/>
      <c r="P117" s="700"/>
      <c r="Q117" s="711"/>
    </row>
    <row r="118" spans="1:17" ht="14.4" customHeight="1" x14ac:dyDescent="0.3">
      <c r="A118" s="694" t="s">
        <v>2506</v>
      </c>
      <c r="B118" s="695" t="s">
        <v>576</v>
      </c>
      <c r="C118" s="695" t="s">
        <v>1749</v>
      </c>
      <c r="D118" s="695" t="s">
        <v>2507</v>
      </c>
      <c r="E118" s="695" t="s">
        <v>2508</v>
      </c>
      <c r="F118" s="710">
        <v>36</v>
      </c>
      <c r="G118" s="710">
        <v>5688</v>
      </c>
      <c r="H118" s="710">
        <v>1</v>
      </c>
      <c r="I118" s="710">
        <v>158</v>
      </c>
      <c r="J118" s="710">
        <v>43</v>
      </c>
      <c r="K118" s="710">
        <v>6837</v>
      </c>
      <c r="L118" s="710">
        <v>1.2020042194092826</v>
      </c>
      <c r="M118" s="710">
        <v>159</v>
      </c>
      <c r="N118" s="710">
        <v>45</v>
      </c>
      <c r="O118" s="710">
        <v>7155</v>
      </c>
      <c r="P118" s="700">
        <v>1.2579113924050633</v>
      </c>
      <c r="Q118" s="711">
        <v>159</v>
      </c>
    </row>
    <row r="119" spans="1:17" ht="14.4" customHeight="1" x14ac:dyDescent="0.3">
      <c r="A119" s="694" t="s">
        <v>2506</v>
      </c>
      <c r="B119" s="695" t="s">
        <v>576</v>
      </c>
      <c r="C119" s="695" t="s">
        <v>1749</v>
      </c>
      <c r="D119" s="695" t="s">
        <v>2509</v>
      </c>
      <c r="E119" s="695" t="s">
        <v>2510</v>
      </c>
      <c r="F119" s="710"/>
      <c r="G119" s="710"/>
      <c r="H119" s="710"/>
      <c r="I119" s="710"/>
      <c r="J119" s="710"/>
      <c r="K119" s="710"/>
      <c r="L119" s="710"/>
      <c r="M119" s="710"/>
      <c r="N119" s="710">
        <v>1</v>
      </c>
      <c r="O119" s="710">
        <v>1165</v>
      </c>
      <c r="P119" s="700"/>
      <c r="Q119" s="711">
        <v>1165</v>
      </c>
    </row>
    <row r="120" spans="1:17" ht="14.4" customHeight="1" x14ac:dyDescent="0.3">
      <c r="A120" s="694" t="s">
        <v>2506</v>
      </c>
      <c r="B120" s="695" t="s">
        <v>576</v>
      </c>
      <c r="C120" s="695" t="s">
        <v>1749</v>
      </c>
      <c r="D120" s="695" t="s">
        <v>2511</v>
      </c>
      <c r="E120" s="695" t="s">
        <v>2512</v>
      </c>
      <c r="F120" s="710">
        <v>8</v>
      </c>
      <c r="G120" s="710">
        <v>312</v>
      </c>
      <c r="H120" s="710">
        <v>1</v>
      </c>
      <c r="I120" s="710">
        <v>39</v>
      </c>
      <c r="J120" s="710">
        <v>7</v>
      </c>
      <c r="K120" s="710">
        <v>273</v>
      </c>
      <c r="L120" s="710">
        <v>0.875</v>
      </c>
      <c r="M120" s="710">
        <v>39</v>
      </c>
      <c r="N120" s="710">
        <v>14</v>
      </c>
      <c r="O120" s="710">
        <v>546</v>
      </c>
      <c r="P120" s="700">
        <v>1.75</v>
      </c>
      <c r="Q120" s="711">
        <v>39</v>
      </c>
    </row>
    <row r="121" spans="1:17" ht="14.4" customHeight="1" x14ac:dyDescent="0.3">
      <c r="A121" s="694" t="s">
        <v>2506</v>
      </c>
      <c r="B121" s="695" t="s">
        <v>576</v>
      </c>
      <c r="C121" s="695" t="s">
        <v>1749</v>
      </c>
      <c r="D121" s="695" t="s">
        <v>2513</v>
      </c>
      <c r="E121" s="695" t="s">
        <v>2514</v>
      </c>
      <c r="F121" s="710">
        <v>1</v>
      </c>
      <c r="G121" s="710">
        <v>404</v>
      </c>
      <c r="H121" s="710">
        <v>1</v>
      </c>
      <c r="I121" s="710">
        <v>404</v>
      </c>
      <c r="J121" s="710"/>
      <c r="K121" s="710"/>
      <c r="L121" s="710"/>
      <c r="M121" s="710"/>
      <c r="N121" s="710"/>
      <c r="O121" s="710"/>
      <c r="P121" s="700"/>
      <c r="Q121" s="711"/>
    </row>
    <row r="122" spans="1:17" ht="14.4" customHeight="1" x14ac:dyDescent="0.3">
      <c r="A122" s="694" t="s">
        <v>2506</v>
      </c>
      <c r="B122" s="695" t="s">
        <v>576</v>
      </c>
      <c r="C122" s="695" t="s">
        <v>1749</v>
      </c>
      <c r="D122" s="695" t="s">
        <v>2515</v>
      </c>
      <c r="E122" s="695" t="s">
        <v>2516</v>
      </c>
      <c r="F122" s="710">
        <v>7</v>
      </c>
      <c r="G122" s="710">
        <v>2674</v>
      </c>
      <c r="H122" s="710">
        <v>1</v>
      </c>
      <c r="I122" s="710">
        <v>382</v>
      </c>
      <c r="J122" s="710"/>
      <c r="K122" s="710"/>
      <c r="L122" s="710"/>
      <c r="M122" s="710"/>
      <c r="N122" s="710"/>
      <c r="O122" s="710"/>
      <c r="P122" s="700"/>
      <c r="Q122" s="711"/>
    </row>
    <row r="123" spans="1:17" ht="14.4" customHeight="1" x14ac:dyDescent="0.3">
      <c r="A123" s="694" t="s">
        <v>2506</v>
      </c>
      <c r="B123" s="695" t="s">
        <v>576</v>
      </c>
      <c r="C123" s="695" t="s">
        <v>1749</v>
      </c>
      <c r="D123" s="695" t="s">
        <v>2517</v>
      </c>
      <c r="E123" s="695" t="s">
        <v>2518</v>
      </c>
      <c r="F123" s="710">
        <v>3</v>
      </c>
      <c r="G123" s="710">
        <v>1332</v>
      </c>
      <c r="H123" s="710">
        <v>1</v>
      </c>
      <c r="I123" s="710">
        <v>444</v>
      </c>
      <c r="J123" s="710"/>
      <c r="K123" s="710"/>
      <c r="L123" s="710"/>
      <c r="M123" s="710"/>
      <c r="N123" s="710">
        <v>3</v>
      </c>
      <c r="O123" s="710">
        <v>1332</v>
      </c>
      <c r="P123" s="700">
        <v>1</v>
      </c>
      <c r="Q123" s="711">
        <v>444</v>
      </c>
    </row>
    <row r="124" spans="1:17" ht="14.4" customHeight="1" x14ac:dyDescent="0.3">
      <c r="A124" s="694" t="s">
        <v>2506</v>
      </c>
      <c r="B124" s="695" t="s">
        <v>576</v>
      </c>
      <c r="C124" s="695" t="s">
        <v>1749</v>
      </c>
      <c r="D124" s="695" t="s">
        <v>2519</v>
      </c>
      <c r="E124" s="695" t="s">
        <v>2520</v>
      </c>
      <c r="F124" s="710">
        <v>1</v>
      </c>
      <c r="G124" s="710">
        <v>40</v>
      </c>
      <c r="H124" s="710">
        <v>1</v>
      </c>
      <c r="I124" s="710">
        <v>40</v>
      </c>
      <c r="J124" s="710"/>
      <c r="K124" s="710"/>
      <c r="L124" s="710"/>
      <c r="M124" s="710"/>
      <c r="N124" s="710"/>
      <c r="O124" s="710"/>
      <c r="P124" s="700"/>
      <c r="Q124" s="711"/>
    </row>
    <row r="125" spans="1:17" ht="14.4" customHeight="1" x14ac:dyDescent="0.3">
      <c r="A125" s="694" t="s">
        <v>2506</v>
      </c>
      <c r="B125" s="695" t="s">
        <v>576</v>
      </c>
      <c r="C125" s="695" t="s">
        <v>1749</v>
      </c>
      <c r="D125" s="695" t="s">
        <v>2521</v>
      </c>
      <c r="E125" s="695" t="s">
        <v>2522</v>
      </c>
      <c r="F125" s="710">
        <v>2</v>
      </c>
      <c r="G125" s="710">
        <v>980</v>
      </c>
      <c r="H125" s="710">
        <v>1</v>
      </c>
      <c r="I125" s="710">
        <v>490</v>
      </c>
      <c r="J125" s="710"/>
      <c r="K125" s="710"/>
      <c r="L125" s="710"/>
      <c r="M125" s="710"/>
      <c r="N125" s="710"/>
      <c r="O125" s="710"/>
      <c r="P125" s="700"/>
      <c r="Q125" s="711"/>
    </row>
    <row r="126" spans="1:17" ht="14.4" customHeight="1" x14ac:dyDescent="0.3">
      <c r="A126" s="694" t="s">
        <v>2506</v>
      </c>
      <c r="B126" s="695" t="s">
        <v>576</v>
      </c>
      <c r="C126" s="695" t="s">
        <v>1749</v>
      </c>
      <c r="D126" s="695" t="s">
        <v>2523</v>
      </c>
      <c r="E126" s="695" t="s">
        <v>2524</v>
      </c>
      <c r="F126" s="710"/>
      <c r="G126" s="710"/>
      <c r="H126" s="710"/>
      <c r="I126" s="710"/>
      <c r="J126" s="710">
        <v>2</v>
      </c>
      <c r="K126" s="710">
        <v>62</v>
      </c>
      <c r="L126" s="710"/>
      <c r="M126" s="710">
        <v>31</v>
      </c>
      <c r="N126" s="710"/>
      <c r="O126" s="710"/>
      <c r="P126" s="700"/>
      <c r="Q126" s="711"/>
    </row>
    <row r="127" spans="1:17" ht="14.4" customHeight="1" x14ac:dyDescent="0.3">
      <c r="A127" s="694" t="s">
        <v>2506</v>
      </c>
      <c r="B127" s="695" t="s">
        <v>576</v>
      </c>
      <c r="C127" s="695" t="s">
        <v>1749</v>
      </c>
      <c r="D127" s="695" t="s">
        <v>2525</v>
      </c>
      <c r="E127" s="695" t="s">
        <v>2526</v>
      </c>
      <c r="F127" s="710">
        <v>2</v>
      </c>
      <c r="G127" s="710">
        <v>224</v>
      </c>
      <c r="H127" s="710">
        <v>1</v>
      </c>
      <c r="I127" s="710">
        <v>112</v>
      </c>
      <c r="J127" s="710">
        <v>10</v>
      </c>
      <c r="K127" s="710">
        <v>1130</v>
      </c>
      <c r="L127" s="710">
        <v>5.0446428571428568</v>
      </c>
      <c r="M127" s="710">
        <v>113</v>
      </c>
      <c r="N127" s="710">
        <v>18</v>
      </c>
      <c r="O127" s="710">
        <v>2034</v>
      </c>
      <c r="P127" s="700">
        <v>9.0803571428571423</v>
      </c>
      <c r="Q127" s="711">
        <v>113</v>
      </c>
    </row>
    <row r="128" spans="1:17" ht="14.4" customHeight="1" x14ac:dyDescent="0.3">
      <c r="A128" s="694" t="s">
        <v>2506</v>
      </c>
      <c r="B128" s="695" t="s">
        <v>576</v>
      </c>
      <c r="C128" s="695" t="s">
        <v>1749</v>
      </c>
      <c r="D128" s="695" t="s">
        <v>2527</v>
      </c>
      <c r="E128" s="695" t="s">
        <v>2528</v>
      </c>
      <c r="F128" s="710">
        <v>1</v>
      </c>
      <c r="G128" s="710">
        <v>83</v>
      </c>
      <c r="H128" s="710">
        <v>1</v>
      </c>
      <c r="I128" s="710">
        <v>83</v>
      </c>
      <c r="J128" s="710"/>
      <c r="K128" s="710"/>
      <c r="L128" s="710"/>
      <c r="M128" s="710"/>
      <c r="N128" s="710">
        <v>4</v>
      </c>
      <c r="O128" s="710">
        <v>336</v>
      </c>
      <c r="P128" s="700">
        <v>4.0481927710843371</v>
      </c>
      <c r="Q128" s="711">
        <v>84</v>
      </c>
    </row>
    <row r="129" spans="1:17" ht="14.4" customHeight="1" x14ac:dyDescent="0.3">
      <c r="A129" s="694" t="s">
        <v>2506</v>
      </c>
      <c r="B129" s="695" t="s">
        <v>576</v>
      </c>
      <c r="C129" s="695" t="s">
        <v>1749</v>
      </c>
      <c r="D129" s="695" t="s">
        <v>2529</v>
      </c>
      <c r="E129" s="695" t="s">
        <v>2530</v>
      </c>
      <c r="F129" s="710"/>
      <c r="G129" s="710"/>
      <c r="H129" s="710"/>
      <c r="I129" s="710"/>
      <c r="J129" s="710"/>
      <c r="K129" s="710"/>
      <c r="L129" s="710"/>
      <c r="M129" s="710"/>
      <c r="N129" s="710">
        <v>11</v>
      </c>
      <c r="O129" s="710">
        <v>5346</v>
      </c>
      <c r="P129" s="700"/>
      <c r="Q129" s="711">
        <v>486</v>
      </c>
    </row>
    <row r="130" spans="1:17" ht="14.4" customHeight="1" thickBot="1" x14ac:dyDescent="0.35">
      <c r="A130" s="702" t="s">
        <v>2506</v>
      </c>
      <c r="B130" s="703" t="s">
        <v>576</v>
      </c>
      <c r="C130" s="703" t="s">
        <v>1749</v>
      </c>
      <c r="D130" s="703" t="s">
        <v>2531</v>
      </c>
      <c r="E130" s="703" t="s">
        <v>2532</v>
      </c>
      <c r="F130" s="712">
        <v>6</v>
      </c>
      <c r="G130" s="712">
        <v>240</v>
      </c>
      <c r="H130" s="712">
        <v>1</v>
      </c>
      <c r="I130" s="712">
        <v>40</v>
      </c>
      <c r="J130" s="712">
        <v>4</v>
      </c>
      <c r="K130" s="712">
        <v>160</v>
      </c>
      <c r="L130" s="712">
        <v>0.66666666666666663</v>
      </c>
      <c r="M130" s="712">
        <v>40</v>
      </c>
      <c r="N130" s="712">
        <v>4</v>
      </c>
      <c r="O130" s="712">
        <v>160</v>
      </c>
      <c r="P130" s="708">
        <v>0.66666666666666663</v>
      </c>
      <c r="Q130" s="713">
        <v>40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861</v>
      </c>
      <c r="D3" s="197">
        <f>SUBTOTAL(9,D6:D1048576)</f>
        <v>686</v>
      </c>
      <c r="E3" s="197">
        <f>SUBTOTAL(9,E6:E1048576)</f>
        <v>872</v>
      </c>
      <c r="F3" s="198">
        <f>IF(OR(E3=0,C3=0),"",E3/C3)</f>
        <v>1.0127758420441346</v>
      </c>
      <c r="G3" s="199">
        <f>SUBTOTAL(9,G6:G1048576)</f>
        <v>827086</v>
      </c>
      <c r="H3" s="200">
        <f>SUBTOTAL(9,H6:H1048576)</f>
        <v>654086</v>
      </c>
      <c r="I3" s="200">
        <f>SUBTOTAL(9,I6:I1048576)</f>
        <v>836355</v>
      </c>
      <c r="J3" s="198">
        <f>IF(OR(I3=0,G3=0),"",I3/G3)</f>
        <v>1.0112068152525855</v>
      </c>
      <c r="K3" s="199">
        <f>SUBTOTAL(9,K6:K1048576)</f>
        <v>30135</v>
      </c>
      <c r="L3" s="200">
        <f>SUBTOTAL(9,L6:L1048576)</f>
        <v>24010</v>
      </c>
      <c r="M3" s="200">
        <f>SUBTOTAL(9,M6:M1048576)</f>
        <v>30520</v>
      </c>
      <c r="N3" s="201">
        <f>IF(OR(M3=0,E3=0),"",M3/E3)</f>
        <v>35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70"/>
      <c r="B5" s="871"/>
      <c r="C5" s="874">
        <v>2012</v>
      </c>
      <c r="D5" s="874">
        <v>2013</v>
      </c>
      <c r="E5" s="874">
        <v>2014</v>
      </c>
      <c r="F5" s="875" t="s">
        <v>2</v>
      </c>
      <c r="G5" s="879">
        <v>2012</v>
      </c>
      <c r="H5" s="874">
        <v>2013</v>
      </c>
      <c r="I5" s="874">
        <v>2014</v>
      </c>
      <c r="J5" s="875" t="s">
        <v>2</v>
      </c>
      <c r="K5" s="879">
        <v>2012</v>
      </c>
      <c r="L5" s="874">
        <v>2013</v>
      </c>
      <c r="M5" s="874">
        <v>2014</v>
      </c>
      <c r="N5" s="882" t="s">
        <v>93</v>
      </c>
    </row>
    <row r="6" spans="1:14" ht="14.4" customHeight="1" thickBot="1" x14ac:dyDescent="0.35">
      <c r="A6" s="872" t="s">
        <v>2086</v>
      </c>
      <c r="B6" s="873" t="s">
        <v>2534</v>
      </c>
      <c r="C6" s="876">
        <v>861</v>
      </c>
      <c r="D6" s="877">
        <v>686</v>
      </c>
      <c r="E6" s="877">
        <v>872</v>
      </c>
      <c r="F6" s="878">
        <v>1.0127758420441346</v>
      </c>
      <c r="G6" s="880">
        <v>827086</v>
      </c>
      <c r="H6" s="881">
        <v>654086</v>
      </c>
      <c r="I6" s="881">
        <v>836355</v>
      </c>
      <c r="J6" s="878">
        <v>1.0112068152525855</v>
      </c>
      <c r="K6" s="880">
        <v>30135</v>
      </c>
      <c r="L6" s="881">
        <v>24010</v>
      </c>
      <c r="M6" s="881">
        <v>30520</v>
      </c>
      <c r="N6" s="883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203.69497000000001</v>
      </c>
      <c r="C5" s="33">
        <v>367.34893</v>
      </c>
      <c r="D5" s="12"/>
      <c r="E5" s="233">
        <v>219.35478999999998</v>
      </c>
      <c r="F5" s="32">
        <v>231.25</v>
      </c>
      <c r="G5" s="232">
        <f>E5-F5</f>
        <v>-11.89521000000002</v>
      </c>
      <c r="H5" s="238">
        <f>IF(F5&lt;0.00000001,"",E5/F5)</f>
        <v>0.948561254054054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994.19837999999993</v>
      </c>
      <c r="C6" s="35">
        <v>369.93509</v>
      </c>
      <c r="D6" s="12"/>
      <c r="E6" s="234">
        <v>435.17141999999996</v>
      </c>
      <c r="F6" s="34">
        <v>553</v>
      </c>
      <c r="G6" s="235">
        <f>E6-F6</f>
        <v>-117.82858000000004</v>
      </c>
      <c r="H6" s="239">
        <f>IF(F6&lt;0.00000001,"",E6/F6)</f>
        <v>0.78692842676311026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5221.2403099999992</v>
      </c>
      <c r="C7" s="35">
        <v>5074.7743899999996</v>
      </c>
      <c r="D7" s="12"/>
      <c r="E7" s="234">
        <v>6011.9301300000116</v>
      </c>
      <c r="F7" s="34">
        <v>5315</v>
      </c>
      <c r="G7" s="235">
        <f>E7-F7</f>
        <v>696.93013000001156</v>
      </c>
      <c r="H7" s="239">
        <f>IF(F7&lt;0.00000001,"",E7/F7)</f>
        <v>1.1311251420508017</v>
      </c>
    </row>
    <row r="8" spans="1:8" ht="14.4" customHeight="1" thickBot="1" x14ac:dyDescent="0.35">
      <c r="A8" s="1" t="s">
        <v>97</v>
      </c>
      <c r="B8" s="15">
        <v>2186.1494700000007</v>
      </c>
      <c r="C8" s="37">
        <v>1950.9343600000002</v>
      </c>
      <c r="D8" s="12"/>
      <c r="E8" s="236">
        <v>2278.2725200000077</v>
      </c>
      <c r="F8" s="36">
        <v>2206</v>
      </c>
      <c r="G8" s="237">
        <f>E8-F8</f>
        <v>72.272520000007717</v>
      </c>
      <c r="H8" s="240">
        <f>IF(F8&lt;0.00000001,"",E8/F8)</f>
        <v>1.0327617951042647</v>
      </c>
    </row>
    <row r="9" spans="1:8" ht="14.4" customHeight="1" thickBot="1" x14ac:dyDescent="0.35">
      <c r="A9" s="2" t="s">
        <v>98</v>
      </c>
      <c r="B9" s="3">
        <v>8605.2831299999998</v>
      </c>
      <c r="C9" s="39">
        <v>7762.9927699999998</v>
      </c>
      <c r="D9" s="12"/>
      <c r="E9" s="3">
        <v>8944.7288600000193</v>
      </c>
      <c r="F9" s="38">
        <v>8305.25</v>
      </c>
      <c r="G9" s="38">
        <f>E9-F9</f>
        <v>639.47886000001927</v>
      </c>
      <c r="H9" s="241">
        <f>IF(F9&lt;0.00000001,"",E9/F9)</f>
        <v>1.0769969428975672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4690.2327799999994</v>
      </c>
      <c r="C11" s="33">
        <f>IF(ISERROR(VLOOKUP("Celkem:",'ZV Vykáz.-A'!A:F,4,0)),0,VLOOKUP("Celkem:",'ZV Vykáz.-A'!A:F,4,0)/1000)</f>
        <v>4776.8222400000022</v>
      </c>
      <c r="D11" s="12"/>
      <c r="E11" s="233">
        <f>IF(ISERROR(VLOOKUP("Celkem:",'ZV Vykáz.-A'!A:F,6,0)),0,VLOOKUP("Celkem:",'ZV Vykáz.-A'!A:F,6,0)/1000)</f>
        <v>4992.5929299999998</v>
      </c>
      <c r="F11" s="32">
        <f>B11</f>
        <v>4690.2327799999994</v>
      </c>
      <c r="G11" s="232">
        <f>E11-F11</f>
        <v>302.36015000000043</v>
      </c>
      <c r="H11" s="238">
        <f>IF(F11&lt;0.00000001,"",E11/F11)</f>
        <v>1.0644659154849028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5169.5700000000006</v>
      </c>
      <c r="C12" s="37">
        <f>IF(ISERROR(VLOOKUP("Celkem",CaseMix!A:D,3,0)),0,VLOOKUP("Celkem",CaseMix!A:D,3,0)*30)</f>
        <v>3790.3499999999995</v>
      </c>
      <c r="D12" s="12"/>
      <c r="E12" s="236">
        <f>IF(ISERROR(VLOOKUP("Celkem",CaseMix!A:D,4,0)),0,VLOOKUP("Celkem",CaseMix!A:D,4,0)*30)</f>
        <v>4919.37</v>
      </c>
      <c r="F12" s="36">
        <f>B12</f>
        <v>5169.5700000000006</v>
      </c>
      <c r="G12" s="237">
        <f>E12-F12</f>
        <v>-250.20000000000073</v>
      </c>
      <c r="H12" s="240">
        <f>IF(F12&lt;0.00000001,"",E12/F12)</f>
        <v>0.95160139044446623</v>
      </c>
    </row>
    <row r="13" spans="1:8" ht="14.4" customHeight="1" thickBot="1" x14ac:dyDescent="0.35">
      <c r="A13" s="4" t="s">
        <v>101</v>
      </c>
      <c r="B13" s="9">
        <f>SUM(B11:B12)</f>
        <v>9859.80278</v>
      </c>
      <c r="C13" s="41">
        <f>SUM(C11:C12)</f>
        <v>8567.1722400000017</v>
      </c>
      <c r="D13" s="12"/>
      <c r="E13" s="9">
        <f>SUM(E11:E12)</f>
        <v>9911.9629299999997</v>
      </c>
      <c r="F13" s="40">
        <f>SUM(F11:F12)</f>
        <v>9859.80278</v>
      </c>
      <c r="G13" s="40">
        <f>E13-F13</f>
        <v>52.160149999999703</v>
      </c>
      <c r="H13" s="242">
        <f>IF(F13&lt;0.00000001,"",E13/F13)</f>
        <v>1.0052901818792768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1.1457848197494462</v>
      </c>
      <c r="C15" s="43">
        <f>IF(C9=0,"",C13/C9)</f>
        <v>1.1035914232855846</v>
      </c>
      <c r="D15" s="12"/>
      <c r="E15" s="10">
        <f>IF(E9=0,"",E13/E9)</f>
        <v>1.1081345320958089</v>
      </c>
      <c r="F15" s="42">
        <f>IF(F9=0,"",F13/F9)</f>
        <v>1.1871771204960717</v>
      </c>
      <c r="G15" s="42">
        <f>IF(ISERROR(F15-E15),"",E15-F15)</f>
        <v>-7.9042588400262792E-2</v>
      </c>
      <c r="H15" s="243">
        <f>IF(ISERROR(F15-E15),"",IF(F15&lt;0.00000001,"",E15/F15))</f>
        <v>0.93341971721352401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1.0094314953279209</v>
      </c>
      <c r="C4" s="334">
        <f t="shared" ref="C4:M4" si="0">(C10+C8)/C6</f>
        <v>1.0056984067873793</v>
      </c>
      <c r="D4" s="334">
        <f t="shared" si="0"/>
        <v>1.1081345320958089</v>
      </c>
      <c r="E4" s="334">
        <f t="shared" si="0"/>
        <v>0.55816034316326824</v>
      </c>
      <c r="F4" s="334">
        <f t="shared" si="0"/>
        <v>0.55816034316326824</v>
      </c>
      <c r="G4" s="334">
        <f t="shared" si="0"/>
        <v>0.55816034316326824</v>
      </c>
      <c r="H4" s="334">
        <f t="shared" si="0"/>
        <v>0.55816034316326824</v>
      </c>
      <c r="I4" s="334">
        <f t="shared" si="0"/>
        <v>0.55816034316326824</v>
      </c>
      <c r="J4" s="334">
        <f t="shared" si="0"/>
        <v>0.55816034316326824</v>
      </c>
      <c r="K4" s="334">
        <f t="shared" si="0"/>
        <v>0.55816034316326824</v>
      </c>
      <c r="L4" s="334">
        <f t="shared" si="0"/>
        <v>0.55816034316326824</v>
      </c>
      <c r="M4" s="334">
        <f t="shared" si="0"/>
        <v>0.55816034316326824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3272.2584200000201</v>
      </c>
      <c r="C5" s="334">
        <f>IF(ISERROR(VLOOKUP($A5,'Man Tab'!$A:$Q,COLUMN()+2,0)),0,VLOOKUP($A5,'Man Tab'!$A:$Q,COLUMN()+2,0))</f>
        <v>2785.5312899999999</v>
      </c>
      <c r="D5" s="334">
        <f>IF(ISERROR(VLOOKUP($A5,'Man Tab'!$A:$Q,COLUMN()+2,0)),0,VLOOKUP($A5,'Man Tab'!$A:$Q,COLUMN()+2,0))</f>
        <v>2886.9391500000002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3272.2584200000201</v>
      </c>
      <c r="C6" s="336">
        <f t="shared" ref="C6:M6" si="1">C5+B6</f>
        <v>6057.78971000002</v>
      </c>
      <c r="D6" s="336">
        <f t="shared" si="1"/>
        <v>8944.7288600000211</v>
      </c>
      <c r="E6" s="336">
        <f t="shared" si="1"/>
        <v>8944.7288600000211</v>
      </c>
      <c r="F6" s="336">
        <f t="shared" si="1"/>
        <v>8944.7288600000211</v>
      </c>
      <c r="G6" s="336">
        <f t="shared" si="1"/>
        <v>8944.7288600000211</v>
      </c>
      <c r="H6" s="336">
        <f t="shared" si="1"/>
        <v>8944.7288600000211</v>
      </c>
      <c r="I6" s="336">
        <f t="shared" si="1"/>
        <v>8944.7288600000211</v>
      </c>
      <c r="J6" s="336">
        <f t="shared" si="1"/>
        <v>8944.7288600000211</v>
      </c>
      <c r="K6" s="336">
        <f t="shared" si="1"/>
        <v>8944.7288600000211</v>
      </c>
      <c r="L6" s="336">
        <f t="shared" si="1"/>
        <v>8944.7288600000211</v>
      </c>
      <c r="M6" s="336">
        <f t="shared" si="1"/>
        <v>8944.7288600000211</v>
      </c>
    </row>
    <row r="7" spans="1:13" ht="14.4" customHeight="1" x14ac:dyDescent="0.3">
      <c r="A7" s="335" t="s">
        <v>127</v>
      </c>
      <c r="B7" s="335">
        <v>52.061</v>
      </c>
      <c r="C7" s="335">
        <v>92.150999999999996</v>
      </c>
      <c r="D7" s="335">
        <v>163.97900000000001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1561.83</v>
      </c>
      <c r="C8" s="336">
        <f t="shared" ref="C8:M8" si="2">C7*30</f>
        <v>2764.5299999999997</v>
      </c>
      <c r="D8" s="336">
        <f t="shared" si="2"/>
        <v>4919.3700000000008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1741290.7100000002</v>
      </c>
      <c r="C9" s="335">
        <v>1586488.75</v>
      </c>
      <c r="D9" s="335">
        <v>1664813.4700000002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1741.2907100000002</v>
      </c>
      <c r="C10" s="336">
        <f t="shared" ref="C10:M10" si="3">C9/1000+B10</f>
        <v>3327.7794600000002</v>
      </c>
      <c r="D10" s="336">
        <f t="shared" si="3"/>
        <v>4992.5929300000007</v>
      </c>
      <c r="E10" s="336">
        <f t="shared" si="3"/>
        <v>4992.5929300000007</v>
      </c>
      <c r="F10" s="336">
        <f t="shared" si="3"/>
        <v>4992.5929300000007</v>
      </c>
      <c r="G10" s="336">
        <f t="shared" si="3"/>
        <v>4992.5929300000007</v>
      </c>
      <c r="H10" s="336">
        <f t="shared" si="3"/>
        <v>4992.5929300000007</v>
      </c>
      <c r="I10" s="336">
        <f t="shared" si="3"/>
        <v>4992.5929300000007</v>
      </c>
      <c r="J10" s="336">
        <f t="shared" si="3"/>
        <v>4992.5929300000007</v>
      </c>
      <c r="K10" s="336">
        <f t="shared" si="3"/>
        <v>4992.5929300000007</v>
      </c>
      <c r="L10" s="336">
        <f t="shared" si="3"/>
        <v>4992.5929300000007</v>
      </c>
      <c r="M10" s="336">
        <f t="shared" si="3"/>
        <v>4992.5929300000007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1.1871771204960717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1.1871771204960717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923.77426589597496</v>
      </c>
      <c r="C7" s="56">
        <v>76.981188824664002</v>
      </c>
      <c r="D7" s="56">
        <v>82.498869999999997</v>
      </c>
      <c r="E7" s="56">
        <v>58.130890000000001</v>
      </c>
      <c r="F7" s="56">
        <v>78.725030000000004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219.35479000000001</v>
      </c>
      <c r="Q7" s="189">
        <v>0.949819877423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4.9406564584124654E-324</v>
      </c>
      <c r="E8" s="56">
        <v>4.8419999999999996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4.8419999999999996</v>
      </c>
      <c r="Q8" s="189">
        <v>0.20825929847499999</v>
      </c>
    </row>
    <row r="9" spans="1:17" ht="14.4" customHeight="1" x14ac:dyDescent="0.3">
      <c r="A9" s="19" t="s">
        <v>37</v>
      </c>
      <c r="B9" s="55">
        <v>2215.3500084666998</v>
      </c>
      <c r="C9" s="56">
        <v>184.61250070555801</v>
      </c>
      <c r="D9" s="56">
        <v>133.099320000001</v>
      </c>
      <c r="E9" s="56">
        <v>152.50685999999999</v>
      </c>
      <c r="F9" s="56">
        <v>149.56523999999999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435.17142000000098</v>
      </c>
      <c r="Q9" s="189">
        <v>0.78573844916000002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85.74803</v>
      </c>
      <c r="Q10" s="189">
        <v>1.2563858229510001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114.01491</v>
      </c>
      <c r="Q11" s="189">
        <v>0.83614375867599999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12.855930000000001</v>
      </c>
      <c r="Q12" s="189">
        <v>2.4687778990589999</v>
      </c>
    </row>
    <row r="13" spans="1:17" ht="14.4" customHeight="1" x14ac:dyDescent="0.3">
      <c r="A13" s="19" t="s">
        <v>41</v>
      </c>
      <c r="B13" s="55">
        <v>1115.82382087416</v>
      </c>
      <c r="C13" s="56">
        <v>92.985318406179999</v>
      </c>
      <c r="D13" s="56">
        <v>102.382490000001</v>
      </c>
      <c r="E13" s="56">
        <v>51.27458</v>
      </c>
      <c r="F13" s="56">
        <v>76.772289999999998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230.429360000001</v>
      </c>
      <c r="Q13" s="189">
        <v>0.82604208904400001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815.70100000000195</v>
      </c>
      <c r="Q14" s="189">
        <v>1.202332285897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167.20419000000001</v>
      </c>
      <c r="Q17" s="189">
        <v>0.78113759661399995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1.4821969375237396E-323</v>
      </c>
      <c r="Q18" s="189" t="s">
        <v>322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377.19986000000102</v>
      </c>
      <c r="Q19" s="189">
        <v>0.887978363612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6011.9301300000097</v>
      </c>
      <c r="Q20" s="189">
        <v>1.1310674769019999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441.67500000000098</v>
      </c>
      <c r="Q21" s="189">
        <v>1.1715614719780001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1.4821969375237396E-323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0.72619</v>
      </c>
      <c r="E24" s="56">
        <v>-7.0000000505388002E-5</v>
      </c>
      <c r="F24" s="56">
        <v>27.87612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28.602239999999998</v>
      </c>
      <c r="Q24" s="189"/>
    </row>
    <row r="25" spans="1:17" ht="14.4" customHeight="1" x14ac:dyDescent="0.3">
      <c r="A25" s="21" t="s">
        <v>53</v>
      </c>
      <c r="B25" s="58">
        <v>33225.3571663111</v>
      </c>
      <c r="C25" s="59">
        <v>2768.7797638592601</v>
      </c>
      <c r="D25" s="59">
        <v>3272.2584200000201</v>
      </c>
      <c r="E25" s="59">
        <v>2785.5312899999999</v>
      </c>
      <c r="F25" s="59">
        <v>2886.9391500000002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8944.7288600000193</v>
      </c>
      <c r="Q25" s="190">
        <v>1.076855705746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1107.68833</v>
      </c>
      <c r="Q26" s="189">
        <v>1.172459530384</v>
      </c>
    </row>
    <row r="27" spans="1:17" ht="14.4" customHeight="1" x14ac:dyDescent="0.3">
      <c r="A27" s="22" t="s">
        <v>55</v>
      </c>
      <c r="B27" s="58">
        <v>37004.3816914032</v>
      </c>
      <c r="C27" s="59">
        <v>3083.6984742835998</v>
      </c>
      <c r="D27" s="59">
        <v>3679.2184500000199</v>
      </c>
      <c r="E27" s="59">
        <v>3106.2454400000001</v>
      </c>
      <c r="F27" s="59">
        <v>3266.9533000000001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10052.41719</v>
      </c>
      <c r="Q27" s="190">
        <v>1.086619122441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332.21602000000001</v>
      </c>
      <c r="Q28" s="189">
        <v>0.83100538180899997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33003.856434516798</v>
      </c>
      <c r="C6" s="585">
        <v>35994.908000000003</v>
      </c>
      <c r="D6" s="586">
        <v>2991.0515654832702</v>
      </c>
      <c r="E6" s="587">
        <v>1.0906273353660001</v>
      </c>
      <c r="F6" s="585">
        <v>33225.3571663111</v>
      </c>
      <c r="G6" s="586">
        <v>8306.3392915777695</v>
      </c>
      <c r="H6" s="588">
        <v>2886.9391500000002</v>
      </c>
      <c r="I6" s="585">
        <v>8944.7288600000193</v>
      </c>
      <c r="J6" s="586">
        <v>638.38956842225002</v>
      </c>
      <c r="K6" s="589">
        <v>0.26921392643600001</v>
      </c>
    </row>
    <row r="7" spans="1:11" ht="14.4" customHeight="1" thickBot="1" x14ac:dyDescent="0.35">
      <c r="A7" s="604" t="s">
        <v>325</v>
      </c>
      <c r="B7" s="585">
        <v>8162.2572920552902</v>
      </c>
      <c r="C7" s="585">
        <v>9094.5707299999995</v>
      </c>
      <c r="D7" s="586">
        <v>932.313437944714</v>
      </c>
      <c r="E7" s="587">
        <v>1.1142225005390001</v>
      </c>
      <c r="F7" s="585">
        <v>7900.93730660661</v>
      </c>
      <c r="G7" s="586">
        <v>1975.23432665165</v>
      </c>
      <c r="H7" s="588">
        <v>624.75007000000005</v>
      </c>
      <c r="I7" s="585">
        <v>1918.1163100000001</v>
      </c>
      <c r="J7" s="586">
        <v>-57.118016651647999</v>
      </c>
      <c r="K7" s="589">
        <v>0.242770729036</v>
      </c>
    </row>
    <row r="8" spans="1:11" ht="14.4" customHeight="1" thickBot="1" x14ac:dyDescent="0.35">
      <c r="A8" s="605" t="s">
        <v>326</v>
      </c>
      <c r="B8" s="585">
        <v>5387.1500022316504</v>
      </c>
      <c r="C8" s="585">
        <v>6403.5132199999998</v>
      </c>
      <c r="D8" s="586">
        <v>1016.36321776835</v>
      </c>
      <c r="E8" s="587">
        <v>1.1886643619249999</v>
      </c>
      <c r="F8" s="585">
        <v>5187.2082998491096</v>
      </c>
      <c r="G8" s="586">
        <v>1296.8020749622799</v>
      </c>
      <c r="H8" s="588">
        <v>390.11707000000001</v>
      </c>
      <c r="I8" s="585">
        <v>1102.4153100000001</v>
      </c>
      <c r="J8" s="586">
        <v>-194.386764962277</v>
      </c>
      <c r="K8" s="589">
        <v>0.21252574530900001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-1.1800000000000001E-3</v>
      </c>
      <c r="D9" s="591">
        <v>-1.1800000000000001E-3</v>
      </c>
      <c r="E9" s="592" t="s">
        <v>328</v>
      </c>
      <c r="F9" s="590">
        <v>0</v>
      </c>
      <c r="G9" s="591">
        <v>0</v>
      </c>
      <c r="H9" s="593">
        <v>5.0000000000000002E-5</v>
      </c>
      <c r="I9" s="590">
        <v>-1.1299999999999999E-3</v>
      </c>
      <c r="J9" s="591">
        <v>-1.1299999999999999E-3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-1.1800000000000001E-3</v>
      </c>
      <c r="D10" s="586">
        <v>-1.1800000000000001E-3</v>
      </c>
      <c r="E10" s="595" t="s">
        <v>328</v>
      </c>
      <c r="F10" s="585">
        <v>0</v>
      </c>
      <c r="G10" s="586">
        <v>0</v>
      </c>
      <c r="H10" s="588">
        <v>5.0000000000000002E-5</v>
      </c>
      <c r="I10" s="585">
        <v>-1.1299999999999999E-3</v>
      </c>
      <c r="J10" s="586">
        <v>-1.1299999999999999E-3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949.37408677033898</v>
      </c>
      <c r="C11" s="590">
        <v>1364.8294000000001</v>
      </c>
      <c r="D11" s="591">
        <v>415.45531322966099</v>
      </c>
      <c r="E11" s="597">
        <v>1.4376097041389999</v>
      </c>
      <c r="F11" s="590">
        <v>923.77426589597496</v>
      </c>
      <c r="G11" s="591">
        <v>230.943566473994</v>
      </c>
      <c r="H11" s="593">
        <v>78.725030000000004</v>
      </c>
      <c r="I11" s="590">
        <v>219.35479000000001</v>
      </c>
      <c r="J11" s="591">
        <v>-11.588776473993001</v>
      </c>
      <c r="K11" s="598">
        <v>0.23745496935499999</v>
      </c>
    </row>
    <row r="12" spans="1:11" ht="14.4" customHeight="1" thickBot="1" x14ac:dyDescent="0.35">
      <c r="A12" s="607" t="s">
        <v>331</v>
      </c>
      <c r="B12" s="585">
        <v>615.64879194825096</v>
      </c>
      <c r="C12" s="585">
        <v>598.74150999999995</v>
      </c>
      <c r="D12" s="586">
        <v>-16.907281948251001</v>
      </c>
      <c r="E12" s="587">
        <v>0.972537456144</v>
      </c>
      <c r="F12" s="585">
        <v>595.49212269103305</v>
      </c>
      <c r="G12" s="586">
        <v>148.87303067275801</v>
      </c>
      <c r="H12" s="588">
        <v>50.930970000000002</v>
      </c>
      <c r="I12" s="585">
        <v>144.39295000000001</v>
      </c>
      <c r="J12" s="586">
        <v>-4.4800806727570004</v>
      </c>
      <c r="K12" s="589">
        <v>0.24247667516900001</v>
      </c>
    </row>
    <row r="13" spans="1:11" ht="14.4" customHeight="1" thickBot="1" x14ac:dyDescent="0.35">
      <c r="A13" s="607" t="s">
        <v>332</v>
      </c>
      <c r="B13" s="585">
        <v>15.491485606792001</v>
      </c>
      <c r="C13" s="585">
        <v>35.77026</v>
      </c>
      <c r="D13" s="586">
        <v>20.278774393208</v>
      </c>
      <c r="E13" s="587">
        <v>2.3090270944900002</v>
      </c>
      <c r="F13" s="585">
        <v>35.716818699797003</v>
      </c>
      <c r="G13" s="586">
        <v>8.9292046749490002</v>
      </c>
      <c r="H13" s="588">
        <v>8.8017599999999998</v>
      </c>
      <c r="I13" s="585">
        <v>17.449929999999998</v>
      </c>
      <c r="J13" s="586">
        <v>8.5207253250499999</v>
      </c>
      <c r="K13" s="589">
        <v>0.48856338932799998</v>
      </c>
    </row>
    <row r="14" spans="1:11" ht="14.4" customHeight="1" thickBot="1" x14ac:dyDescent="0.35">
      <c r="A14" s="607" t="s">
        <v>333</v>
      </c>
      <c r="B14" s="585">
        <v>4.9406564584124654E-324</v>
      </c>
      <c r="C14" s="585">
        <v>1.40754</v>
      </c>
      <c r="D14" s="586">
        <v>1.40754</v>
      </c>
      <c r="E14" s="595" t="s">
        <v>328</v>
      </c>
      <c r="F14" s="585">
        <v>1.4070134381499999</v>
      </c>
      <c r="G14" s="586">
        <v>0.35175335953699999</v>
      </c>
      <c r="H14" s="588">
        <v>4.9406564584124654E-324</v>
      </c>
      <c r="I14" s="585">
        <v>1.4821969375237396E-323</v>
      </c>
      <c r="J14" s="586">
        <v>-0.35175335953699999</v>
      </c>
      <c r="K14" s="589">
        <v>9.8813129168249309E-324</v>
      </c>
    </row>
    <row r="15" spans="1:11" ht="14.4" customHeight="1" thickBot="1" x14ac:dyDescent="0.35">
      <c r="A15" s="607" t="s">
        <v>334</v>
      </c>
      <c r="B15" s="585">
        <v>39.999583895983001</v>
      </c>
      <c r="C15" s="585">
        <v>442.20069000000001</v>
      </c>
      <c r="D15" s="586">
        <v>402.20110610401599</v>
      </c>
      <c r="E15" s="587">
        <v>11.055132252123</v>
      </c>
      <c r="F15" s="585">
        <v>50</v>
      </c>
      <c r="G15" s="586">
        <v>12.5</v>
      </c>
      <c r="H15" s="588">
        <v>4.9406564584124654E-324</v>
      </c>
      <c r="I15" s="585">
        <v>4.4459900000000001</v>
      </c>
      <c r="J15" s="586">
        <v>-8.0540099999989998</v>
      </c>
      <c r="K15" s="589">
        <v>8.8919799999999993E-2</v>
      </c>
    </row>
    <row r="16" spans="1:11" ht="14.4" customHeight="1" thickBot="1" x14ac:dyDescent="0.35">
      <c r="A16" s="607" t="s">
        <v>335</v>
      </c>
      <c r="B16" s="585">
        <v>177.00279887423599</v>
      </c>
      <c r="C16" s="585">
        <v>187.05825999999999</v>
      </c>
      <c r="D16" s="586">
        <v>10.055461125763999</v>
      </c>
      <c r="E16" s="587">
        <v>1.056809616512</v>
      </c>
      <c r="F16" s="585">
        <v>148.45952417745801</v>
      </c>
      <c r="G16" s="586">
        <v>37.114881044363997</v>
      </c>
      <c r="H16" s="588">
        <v>12.65912</v>
      </c>
      <c r="I16" s="585">
        <v>33.90305</v>
      </c>
      <c r="J16" s="586">
        <v>-3.2118310443640001</v>
      </c>
      <c r="K16" s="589">
        <v>0.22836561135299999</v>
      </c>
    </row>
    <row r="17" spans="1:11" ht="14.4" customHeight="1" thickBot="1" x14ac:dyDescent="0.35">
      <c r="A17" s="607" t="s">
        <v>336</v>
      </c>
      <c r="B17" s="585">
        <v>3.9934664777890001</v>
      </c>
      <c r="C17" s="585">
        <v>4.8495900000000001</v>
      </c>
      <c r="D17" s="586">
        <v>0.85612352220999999</v>
      </c>
      <c r="E17" s="587">
        <v>1.2143810463839999</v>
      </c>
      <c r="F17" s="585">
        <v>2.0001356061590001</v>
      </c>
      <c r="G17" s="586">
        <v>0.50003390153899996</v>
      </c>
      <c r="H17" s="588">
        <v>4.9406564584124654E-324</v>
      </c>
      <c r="I17" s="585">
        <v>0.31590000000000001</v>
      </c>
      <c r="J17" s="586">
        <v>-0.184133901539</v>
      </c>
      <c r="K17" s="589">
        <v>0.157939291229</v>
      </c>
    </row>
    <row r="18" spans="1:11" ht="14.4" customHeight="1" thickBot="1" x14ac:dyDescent="0.35">
      <c r="A18" s="607" t="s">
        <v>337</v>
      </c>
      <c r="B18" s="585">
        <v>97.237959967286002</v>
      </c>
      <c r="C18" s="585">
        <v>94.801550000000006</v>
      </c>
      <c r="D18" s="586">
        <v>-2.436409967286</v>
      </c>
      <c r="E18" s="587">
        <v>0.97494383913299998</v>
      </c>
      <c r="F18" s="585">
        <v>90.698651283377998</v>
      </c>
      <c r="G18" s="586">
        <v>22.674662820843999</v>
      </c>
      <c r="H18" s="588">
        <v>6.3331799999999996</v>
      </c>
      <c r="I18" s="585">
        <v>18.846969999999999</v>
      </c>
      <c r="J18" s="586">
        <v>-3.8276928208440002</v>
      </c>
      <c r="K18" s="589">
        <v>0.20779768754299999</v>
      </c>
    </row>
    <row r="19" spans="1:11" ht="14.4" customHeight="1" thickBot="1" x14ac:dyDescent="0.35">
      <c r="A19" s="606" t="s">
        <v>338</v>
      </c>
      <c r="B19" s="590">
        <v>91.001634544572994</v>
      </c>
      <c r="C19" s="590">
        <v>93.311000000000007</v>
      </c>
      <c r="D19" s="591">
        <v>2.3093654554260001</v>
      </c>
      <c r="E19" s="597">
        <v>1.025377186541</v>
      </c>
      <c r="F19" s="590">
        <v>92.999448964562006</v>
      </c>
      <c r="G19" s="591">
        <v>23.249862241140001</v>
      </c>
      <c r="H19" s="593">
        <v>4.9406564584124654E-324</v>
      </c>
      <c r="I19" s="590">
        <v>4.8419999999999996</v>
      </c>
      <c r="J19" s="591">
        <v>-18.407862241139998</v>
      </c>
      <c r="K19" s="598">
        <v>5.2064824618000001E-2</v>
      </c>
    </row>
    <row r="20" spans="1:11" ht="14.4" customHeight="1" thickBot="1" x14ac:dyDescent="0.35">
      <c r="A20" s="607" t="s">
        <v>339</v>
      </c>
      <c r="B20" s="585">
        <v>70.779049090222998</v>
      </c>
      <c r="C20" s="585">
        <v>74.119</v>
      </c>
      <c r="D20" s="586">
        <v>3.3399509097759998</v>
      </c>
      <c r="E20" s="587">
        <v>1.0471884117220001</v>
      </c>
      <c r="F20" s="585">
        <v>73.999561541695002</v>
      </c>
      <c r="G20" s="586">
        <v>18.499890385423001</v>
      </c>
      <c r="H20" s="588">
        <v>4.9406564584124654E-324</v>
      </c>
      <c r="I20" s="585">
        <v>3.6259999999999999</v>
      </c>
      <c r="J20" s="586">
        <v>-14.873890385423</v>
      </c>
      <c r="K20" s="589">
        <v>4.9000290331999999E-2</v>
      </c>
    </row>
    <row r="21" spans="1:11" ht="14.4" customHeight="1" thickBot="1" x14ac:dyDescent="0.35">
      <c r="A21" s="607" t="s">
        <v>340</v>
      </c>
      <c r="B21" s="585">
        <v>20.222585454349002</v>
      </c>
      <c r="C21" s="585">
        <v>19.192</v>
      </c>
      <c r="D21" s="586">
        <v>-1.0305854543490001</v>
      </c>
      <c r="E21" s="587">
        <v>0.94903789840899999</v>
      </c>
      <c r="F21" s="585">
        <v>18.999887422867001</v>
      </c>
      <c r="G21" s="586">
        <v>4.7499718557159998</v>
      </c>
      <c r="H21" s="588">
        <v>4.9406564584124654E-324</v>
      </c>
      <c r="I21" s="585">
        <v>1.216</v>
      </c>
      <c r="J21" s="586">
        <v>-3.533971855716</v>
      </c>
      <c r="K21" s="589">
        <v>6.4000379208999994E-2</v>
      </c>
    </row>
    <row r="22" spans="1:11" ht="14.4" customHeight="1" thickBot="1" x14ac:dyDescent="0.35">
      <c r="A22" s="606" t="s">
        <v>341</v>
      </c>
      <c r="B22" s="590">
        <v>3388.6714830194501</v>
      </c>
      <c r="C22" s="590">
        <v>3870.1579700000002</v>
      </c>
      <c r="D22" s="591">
        <v>481.48648698055098</v>
      </c>
      <c r="E22" s="597">
        <v>1.1420870950140001</v>
      </c>
      <c r="F22" s="590">
        <v>2215.3500084666998</v>
      </c>
      <c r="G22" s="591">
        <v>553.83750211667495</v>
      </c>
      <c r="H22" s="593">
        <v>149.56523999999999</v>
      </c>
      <c r="I22" s="590">
        <v>435.17142000000098</v>
      </c>
      <c r="J22" s="591">
        <v>-118.666082116674</v>
      </c>
      <c r="K22" s="598">
        <v>0.19643461229</v>
      </c>
    </row>
    <row r="23" spans="1:11" ht="14.4" customHeight="1" thickBot="1" x14ac:dyDescent="0.35">
      <c r="A23" s="607" t="s">
        <v>342</v>
      </c>
      <c r="B23" s="585">
        <v>33.124566148088</v>
      </c>
      <c r="C23" s="585">
        <v>13.87265</v>
      </c>
      <c r="D23" s="586">
        <v>-19.251916148088</v>
      </c>
      <c r="E23" s="587">
        <v>0.41880246636200003</v>
      </c>
      <c r="F23" s="585">
        <v>13.999992461844</v>
      </c>
      <c r="G23" s="586">
        <v>3.499998115461</v>
      </c>
      <c r="H23" s="588">
        <v>4.9406564584124654E-324</v>
      </c>
      <c r="I23" s="585">
        <v>1.4821969375237396E-323</v>
      </c>
      <c r="J23" s="586">
        <v>-3.499998115461</v>
      </c>
      <c r="K23" s="589">
        <v>0</v>
      </c>
    </row>
    <row r="24" spans="1:11" ht="14.4" customHeight="1" thickBot="1" x14ac:dyDescent="0.35">
      <c r="A24" s="607" t="s">
        <v>343</v>
      </c>
      <c r="B24" s="585">
        <v>54.99044485476</v>
      </c>
      <c r="C24" s="585">
        <v>21.466249999999999</v>
      </c>
      <c r="D24" s="586">
        <v>-33.524194854759997</v>
      </c>
      <c r="E24" s="587">
        <v>0.39036327232200002</v>
      </c>
      <c r="F24" s="585">
        <v>21.467434654883</v>
      </c>
      <c r="G24" s="586">
        <v>5.3668586637200004</v>
      </c>
      <c r="H24" s="588">
        <v>0.94904999999999995</v>
      </c>
      <c r="I24" s="585">
        <v>4.80105</v>
      </c>
      <c r="J24" s="586">
        <v>-0.56580866372000005</v>
      </c>
      <c r="K24" s="589">
        <v>0.223643396483</v>
      </c>
    </row>
    <row r="25" spans="1:11" ht="14.4" customHeight="1" thickBot="1" x14ac:dyDescent="0.35">
      <c r="A25" s="607" t="s">
        <v>344</v>
      </c>
      <c r="B25" s="585">
        <v>0.91849790972099998</v>
      </c>
      <c r="C25" s="585">
        <v>0.48019000000000001</v>
      </c>
      <c r="D25" s="586">
        <v>-0.43830790972099998</v>
      </c>
      <c r="E25" s="587">
        <v>0.52279923004399997</v>
      </c>
      <c r="F25" s="585">
        <v>0.480189491405</v>
      </c>
      <c r="G25" s="586">
        <v>0.12004737285100001</v>
      </c>
      <c r="H25" s="588">
        <v>4.9406564584124654E-324</v>
      </c>
      <c r="I25" s="585">
        <v>1.404E-2</v>
      </c>
      <c r="J25" s="586">
        <v>-0.106007372851</v>
      </c>
      <c r="K25" s="589">
        <v>2.9238457424000001E-2</v>
      </c>
    </row>
    <row r="26" spans="1:11" ht="14.4" customHeight="1" thickBot="1" x14ac:dyDescent="0.35">
      <c r="A26" s="607" t="s">
        <v>345</v>
      </c>
      <c r="B26" s="585">
        <v>268.434547640613</v>
      </c>
      <c r="C26" s="585">
        <v>256.39253000000002</v>
      </c>
      <c r="D26" s="586">
        <v>-12.042017640612</v>
      </c>
      <c r="E26" s="587">
        <v>0.95513983670699998</v>
      </c>
      <c r="F26" s="585">
        <v>257.97558142336197</v>
      </c>
      <c r="G26" s="586">
        <v>64.493895355839996</v>
      </c>
      <c r="H26" s="588">
        <v>23.984279999999998</v>
      </c>
      <c r="I26" s="585">
        <v>54.99794</v>
      </c>
      <c r="J26" s="586">
        <v>-9.4959553558399996</v>
      </c>
      <c r="K26" s="589">
        <v>0.213190487628</v>
      </c>
    </row>
    <row r="27" spans="1:11" ht="14.4" customHeight="1" thickBot="1" x14ac:dyDescent="0.35">
      <c r="A27" s="607" t="s">
        <v>346</v>
      </c>
      <c r="B27" s="585">
        <v>859.53876992008099</v>
      </c>
      <c r="C27" s="585">
        <v>2154.9915799999999</v>
      </c>
      <c r="D27" s="586">
        <v>1295.45281007992</v>
      </c>
      <c r="E27" s="587">
        <v>2.5071487818980001</v>
      </c>
      <c r="F27" s="585">
        <v>483.99641005645702</v>
      </c>
      <c r="G27" s="586">
        <v>120.999102514114</v>
      </c>
      <c r="H27" s="588">
        <v>21.93027</v>
      </c>
      <c r="I27" s="585">
        <v>65.502110000000002</v>
      </c>
      <c r="J27" s="586">
        <v>-55.496992514113998</v>
      </c>
      <c r="K27" s="589">
        <v>0.135335941835</v>
      </c>
    </row>
    <row r="28" spans="1:11" ht="14.4" customHeight="1" thickBot="1" x14ac:dyDescent="0.35">
      <c r="A28" s="607" t="s">
        <v>347</v>
      </c>
      <c r="B28" s="585">
        <v>25.958363731504001</v>
      </c>
      <c r="C28" s="585">
        <v>23.844000000000001</v>
      </c>
      <c r="D28" s="586">
        <v>-2.114363731504</v>
      </c>
      <c r="E28" s="587">
        <v>0.91854788100700002</v>
      </c>
      <c r="F28" s="585">
        <v>23.358163568763999</v>
      </c>
      <c r="G28" s="586">
        <v>5.8395408921909997</v>
      </c>
      <c r="H28" s="588">
        <v>2.2989999999999999</v>
      </c>
      <c r="I28" s="585">
        <v>4.5979999999999999</v>
      </c>
      <c r="J28" s="586">
        <v>-1.2415408921910001</v>
      </c>
      <c r="K28" s="589">
        <v>0.196847666832</v>
      </c>
    </row>
    <row r="29" spans="1:11" ht="14.4" customHeight="1" thickBot="1" x14ac:dyDescent="0.35">
      <c r="A29" s="607" t="s">
        <v>348</v>
      </c>
      <c r="B29" s="585">
        <v>304.87633985980898</v>
      </c>
      <c r="C29" s="585">
        <v>337.11491999999998</v>
      </c>
      <c r="D29" s="586">
        <v>32.238580140190003</v>
      </c>
      <c r="E29" s="587">
        <v>1.105743135577</v>
      </c>
      <c r="F29" s="585">
        <v>330.51413405710298</v>
      </c>
      <c r="G29" s="586">
        <v>82.628533514275006</v>
      </c>
      <c r="H29" s="588">
        <v>23.87114</v>
      </c>
      <c r="I29" s="585">
        <v>38.172229999999999</v>
      </c>
      <c r="J29" s="586">
        <v>-44.456303514275</v>
      </c>
      <c r="K29" s="589">
        <v>0.11549348746800001</v>
      </c>
    </row>
    <row r="30" spans="1:11" ht="14.4" customHeight="1" thickBot="1" x14ac:dyDescent="0.35">
      <c r="A30" s="607" t="s">
        <v>349</v>
      </c>
      <c r="B30" s="585">
        <v>5.6215702320769996</v>
      </c>
      <c r="C30" s="585">
        <v>7.4624499999999996</v>
      </c>
      <c r="D30" s="586">
        <v>1.8408797679219999</v>
      </c>
      <c r="E30" s="587">
        <v>1.327467182997</v>
      </c>
      <c r="F30" s="585">
        <v>7.6550988584670003</v>
      </c>
      <c r="G30" s="586">
        <v>1.913774714616</v>
      </c>
      <c r="H30" s="588">
        <v>0.81799999999999995</v>
      </c>
      <c r="I30" s="585">
        <v>2.9485199999999998</v>
      </c>
      <c r="J30" s="586">
        <v>1.0347452853829999</v>
      </c>
      <c r="K30" s="589">
        <v>0.38517072797000002</v>
      </c>
    </row>
    <row r="31" spans="1:11" ht="14.4" customHeight="1" thickBot="1" x14ac:dyDescent="0.35">
      <c r="A31" s="607" t="s">
        <v>350</v>
      </c>
      <c r="B31" s="585">
        <v>119.20527524204</v>
      </c>
      <c r="C31" s="585">
        <v>126.17395999999999</v>
      </c>
      <c r="D31" s="586">
        <v>6.9686847579600002</v>
      </c>
      <c r="E31" s="587">
        <v>1.058459533303</v>
      </c>
      <c r="F31" s="585">
        <v>127.959382272894</v>
      </c>
      <c r="G31" s="586">
        <v>31.989845568223</v>
      </c>
      <c r="H31" s="588">
        <v>7.4443999999999999</v>
      </c>
      <c r="I31" s="585">
        <v>26.032330000000002</v>
      </c>
      <c r="J31" s="586">
        <v>-5.9575155682230001</v>
      </c>
      <c r="K31" s="589">
        <v>0.203442135602</v>
      </c>
    </row>
    <row r="32" spans="1:11" ht="14.4" customHeight="1" thickBot="1" x14ac:dyDescent="0.35">
      <c r="A32" s="607" t="s">
        <v>351</v>
      </c>
      <c r="B32" s="585">
        <v>0</v>
      </c>
      <c r="C32" s="585">
        <v>1.1375299999999999</v>
      </c>
      <c r="D32" s="586">
        <v>1.1375299999999999</v>
      </c>
      <c r="E32" s="595" t="s">
        <v>322</v>
      </c>
      <c r="F32" s="585">
        <v>1.13752465482</v>
      </c>
      <c r="G32" s="586">
        <v>0.284381163705</v>
      </c>
      <c r="H32" s="588">
        <v>4.9406564584124654E-324</v>
      </c>
      <c r="I32" s="585">
        <v>1.4821969375237396E-323</v>
      </c>
      <c r="J32" s="586">
        <v>-0.284381163705</v>
      </c>
      <c r="K32" s="589">
        <v>1.4821969375237396E-323</v>
      </c>
    </row>
    <row r="33" spans="1:11" ht="14.4" customHeight="1" thickBot="1" x14ac:dyDescent="0.35">
      <c r="A33" s="607" t="s">
        <v>352</v>
      </c>
      <c r="B33" s="585">
        <v>1311.33783095017</v>
      </c>
      <c r="C33" s="585">
        <v>927.221910000001</v>
      </c>
      <c r="D33" s="586">
        <v>-384.11592095016999</v>
      </c>
      <c r="E33" s="587">
        <v>0.70708088191700003</v>
      </c>
      <c r="F33" s="585">
        <v>946.80609696669705</v>
      </c>
      <c r="G33" s="586">
        <v>236.70152424167401</v>
      </c>
      <c r="H33" s="588">
        <v>68.269099999999995</v>
      </c>
      <c r="I33" s="585">
        <v>238.1052</v>
      </c>
      <c r="J33" s="586">
        <v>1.403675758326</v>
      </c>
      <c r="K33" s="589">
        <v>0.25148253772599999</v>
      </c>
    </row>
    <row r="34" spans="1:11" ht="14.4" customHeight="1" thickBot="1" x14ac:dyDescent="0.35">
      <c r="A34" s="606" t="s">
        <v>353</v>
      </c>
      <c r="B34" s="590">
        <v>216.01172607755899</v>
      </c>
      <c r="C34" s="590">
        <v>321.42651000000001</v>
      </c>
      <c r="D34" s="591">
        <v>105.414783922442</v>
      </c>
      <c r="E34" s="597">
        <v>1.488004914532</v>
      </c>
      <c r="F34" s="590">
        <v>272.99903718598301</v>
      </c>
      <c r="G34" s="591">
        <v>68.249759296495</v>
      </c>
      <c r="H34" s="593">
        <v>26.845490000000002</v>
      </c>
      <c r="I34" s="590">
        <v>85.74803</v>
      </c>
      <c r="J34" s="591">
        <v>17.498270703504001</v>
      </c>
      <c r="K34" s="598">
        <v>0.31409645573700001</v>
      </c>
    </row>
    <row r="35" spans="1:11" ht="14.4" customHeight="1" thickBot="1" x14ac:dyDescent="0.35">
      <c r="A35" s="607" t="s">
        <v>354</v>
      </c>
      <c r="B35" s="585">
        <v>188.012694886356</v>
      </c>
      <c r="C35" s="585">
        <v>253.74574000000001</v>
      </c>
      <c r="D35" s="586">
        <v>65.733045113643996</v>
      </c>
      <c r="E35" s="587">
        <v>1.349620248533</v>
      </c>
      <c r="F35" s="585">
        <v>209.99925937383301</v>
      </c>
      <c r="G35" s="586">
        <v>52.499814843457997</v>
      </c>
      <c r="H35" s="588">
        <v>21.385429999999999</v>
      </c>
      <c r="I35" s="585">
        <v>67.153480000000002</v>
      </c>
      <c r="J35" s="586">
        <v>14.653665156541001</v>
      </c>
      <c r="K35" s="589">
        <v>0.31977960398600003</v>
      </c>
    </row>
    <row r="36" spans="1:11" ht="14.4" customHeight="1" thickBot="1" x14ac:dyDescent="0.35">
      <c r="A36" s="607" t="s">
        <v>355</v>
      </c>
      <c r="B36" s="585">
        <v>27.999031191202</v>
      </c>
      <c r="C36" s="585">
        <v>64.617930000000001</v>
      </c>
      <c r="D36" s="586">
        <v>36.618898808796999</v>
      </c>
      <c r="E36" s="587">
        <v>2.3078630670720002</v>
      </c>
      <c r="F36" s="585">
        <v>62.99977781215</v>
      </c>
      <c r="G36" s="586">
        <v>15.749944453036999</v>
      </c>
      <c r="H36" s="588">
        <v>5.4600600000000004</v>
      </c>
      <c r="I36" s="585">
        <v>18.594550000000002</v>
      </c>
      <c r="J36" s="586">
        <v>2.8446055469620002</v>
      </c>
      <c r="K36" s="589">
        <v>0.29515262824299998</v>
      </c>
    </row>
    <row r="37" spans="1:11" ht="14.4" customHeight="1" thickBot="1" x14ac:dyDescent="0.35">
      <c r="A37" s="607" t="s">
        <v>356</v>
      </c>
      <c r="B37" s="585">
        <v>0</v>
      </c>
      <c r="C37" s="585">
        <v>3.06284</v>
      </c>
      <c r="D37" s="586">
        <v>3.06284</v>
      </c>
      <c r="E37" s="595" t="s">
        <v>322</v>
      </c>
      <c r="F37" s="585">
        <v>0</v>
      </c>
      <c r="G37" s="586">
        <v>0</v>
      </c>
      <c r="H37" s="588">
        <v>4.9406564584124654E-324</v>
      </c>
      <c r="I37" s="585">
        <v>1.4821969375237396E-323</v>
      </c>
      <c r="J37" s="586">
        <v>1.4821969375237396E-323</v>
      </c>
      <c r="K37" s="596" t="s">
        <v>322</v>
      </c>
    </row>
    <row r="38" spans="1:11" ht="14.4" customHeight="1" thickBot="1" x14ac:dyDescent="0.35">
      <c r="A38" s="606" t="s">
        <v>357</v>
      </c>
      <c r="B38" s="590">
        <v>473.14394890767198</v>
      </c>
      <c r="C38" s="590">
        <v>550.92951000000005</v>
      </c>
      <c r="D38" s="591">
        <v>77.785561092327995</v>
      </c>
      <c r="E38" s="597">
        <v>1.1644014707820001</v>
      </c>
      <c r="F38" s="590">
        <v>545.43209258911099</v>
      </c>
      <c r="G38" s="591">
        <v>136.358023147278</v>
      </c>
      <c r="H38" s="593">
        <v>50.546599999999998</v>
      </c>
      <c r="I38" s="590">
        <v>114.01491</v>
      </c>
      <c r="J38" s="591">
        <v>-22.343113147276998</v>
      </c>
      <c r="K38" s="598">
        <v>0.209035939669</v>
      </c>
    </row>
    <row r="39" spans="1:11" ht="14.4" customHeight="1" thickBot="1" x14ac:dyDescent="0.35">
      <c r="A39" s="607" t="s">
        <v>358</v>
      </c>
      <c r="B39" s="585">
        <v>83.568086291003993</v>
      </c>
      <c r="C39" s="585">
        <v>37.33455</v>
      </c>
      <c r="D39" s="586">
        <v>-46.233536291004</v>
      </c>
      <c r="E39" s="587">
        <v>0.44675607228800002</v>
      </c>
      <c r="F39" s="585">
        <v>43.087997729822</v>
      </c>
      <c r="G39" s="586">
        <v>10.771999432455001</v>
      </c>
      <c r="H39" s="588">
        <v>4.9406564584124654E-324</v>
      </c>
      <c r="I39" s="585">
        <v>1.4821969375237396E-323</v>
      </c>
      <c r="J39" s="586">
        <v>-10.771999432455001</v>
      </c>
      <c r="K39" s="589">
        <v>0</v>
      </c>
    </row>
    <row r="40" spans="1:11" ht="14.4" customHeight="1" thickBot="1" x14ac:dyDescent="0.35">
      <c r="A40" s="607" t="s">
        <v>359</v>
      </c>
      <c r="B40" s="585">
        <v>13.096562241102999</v>
      </c>
      <c r="C40" s="585">
        <v>19.657530000000001</v>
      </c>
      <c r="D40" s="586">
        <v>6.560967758896</v>
      </c>
      <c r="E40" s="587">
        <v>1.500968699885</v>
      </c>
      <c r="F40" s="585">
        <v>19.786443964421</v>
      </c>
      <c r="G40" s="586">
        <v>4.9466109911049996</v>
      </c>
      <c r="H40" s="588">
        <v>1.13449</v>
      </c>
      <c r="I40" s="585">
        <v>2.3387600000000002</v>
      </c>
      <c r="J40" s="586">
        <v>-2.6078509911049998</v>
      </c>
      <c r="K40" s="589">
        <v>0.118200117424</v>
      </c>
    </row>
    <row r="41" spans="1:11" ht="14.4" customHeight="1" thickBot="1" x14ac:dyDescent="0.35">
      <c r="A41" s="607" t="s">
        <v>360</v>
      </c>
      <c r="B41" s="585">
        <v>145.97487812684301</v>
      </c>
      <c r="C41" s="585">
        <v>209.49059</v>
      </c>
      <c r="D41" s="586">
        <v>63.515711873157002</v>
      </c>
      <c r="E41" s="587">
        <v>1.4351139914490001</v>
      </c>
      <c r="F41" s="585">
        <v>215.49210800859299</v>
      </c>
      <c r="G41" s="586">
        <v>53.873027002148</v>
      </c>
      <c r="H41" s="588">
        <v>18.726669999999999</v>
      </c>
      <c r="I41" s="585">
        <v>51.891379999999998</v>
      </c>
      <c r="J41" s="586">
        <v>-1.9816470021479999</v>
      </c>
      <c r="K41" s="589">
        <v>0.240804085493</v>
      </c>
    </row>
    <row r="42" spans="1:11" ht="14.4" customHeight="1" thickBot="1" x14ac:dyDescent="0.35">
      <c r="A42" s="607" t="s">
        <v>361</v>
      </c>
      <c r="B42" s="585">
        <v>47.882025205687</v>
      </c>
      <c r="C42" s="585">
        <v>30.889869999999998</v>
      </c>
      <c r="D42" s="586">
        <v>-16.992155205686998</v>
      </c>
      <c r="E42" s="587">
        <v>0.64512455075300001</v>
      </c>
      <c r="F42" s="585">
        <v>33.901323086826999</v>
      </c>
      <c r="G42" s="586">
        <v>8.475330771706</v>
      </c>
      <c r="H42" s="588">
        <v>2.5768499999999999</v>
      </c>
      <c r="I42" s="585">
        <v>5.9580200000000003</v>
      </c>
      <c r="J42" s="586">
        <v>-2.5173107717060001</v>
      </c>
      <c r="K42" s="589">
        <v>0.17574594315200001</v>
      </c>
    </row>
    <row r="43" spans="1:11" ht="14.4" customHeight="1" thickBot="1" x14ac:dyDescent="0.35">
      <c r="A43" s="607" t="s">
        <v>362</v>
      </c>
      <c r="B43" s="585">
        <v>21.663742951865999</v>
      </c>
      <c r="C43" s="585">
        <v>16.059090000000001</v>
      </c>
      <c r="D43" s="586">
        <v>-5.604652951866</v>
      </c>
      <c r="E43" s="587">
        <v>0.74128879924699997</v>
      </c>
      <c r="F43" s="585">
        <v>19.998379477813</v>
      </c>
      <c r="G43" s="586">
        <v>4.9995948694530004</v>
      </c>
      <c r="H43" s="588">
        <v>0.70350999999999997</v>
      </c>
      <c r="I43" s="585">
        <v>4.0169300000000003</v>
      </c>
      <c r="J43" s="586">
        <v>-0.98266486945300002</v>
      </c>
      <c r="K43" s="589">
        <v>0.200862775129</v>
      </c>
    </row>
    <row r="44" spans="1:11" ht="14.4" customHeight="1" thickBot="1" x14ac:dyDescent="0.35">
      <c r="A44" s="607" t="s">
        <v>363</v>
      </c>
      <c r="B44" s="585">
        <v>8.8551099576000006E-2</v>
      </c>
      <c r="C44" s="585">
        <v>0.46205000000000002</v>
      </c>
      <c r="D44" s="586">
        <v>0.37349890042299999</v>
      </c>
      <c r="E44" s="587">
        <v>5.2178911635210001</v>
      </c>
      <c r="F44" s="585">
        <v>0.80236688593500005</v>
      </c>
      <c r="G44" s="586">
        <v>0.200591721483</v>
      </c>
      <c r="H44" s="588">
        <v>4.9406564584124654E-324</v>
      </c>
      <c r="I44" s="585">
        <v>1.4821969375237396E-323</v>
      </c>
      <c r="J44" s="586">
        <v>-0.200591721483</v>
      </c>
      <c r="K44" s="589">
        <v>1.9762625833649862E-323</v>
      </c>
    </row>
    <row r="45" spans="1:11" ht="14.4" customHeight="1" thickBot="1" x14ac:dyDescent="0.35">
      <c r="A45" s="607" t="s">
        <v>364</v>
      </c>
      <c r="B45" s="585">
        <v>1.7116489040639999</v>
      </c>
      <c r="C45" s="585">
        <v>3.3540299999999998</v>
      </c>
      <c r="D45" s="586">
        <v>1.642381095935</v>
      </c>
      <c r="E45" s="587">
        <v>1.9595315324510001</v>
      </c>
      <c r="F45" s="585">
        <v>1.872289384353</v>
      </c>
      <c r="G45" s="586">
        <v>0.46807234608800002</v>
      </c>
      <c r="H45" s="588">
        <v>5.6750000000000002E-2</v>
      </c>
      <c r="I45" s="585">
        <v>0.61575000000000002</v>
      </c>
      <c r="J45" s="586">
        <v>0.14767765391099999</v>
      </c>
      <c r="K45" s="589">
        <v>0.32887544262399998</v>
      </c>
    </row>
    <row r="46" spans="1:11" ht="14.4" customHeight="1" thickBot="1" x14ac:dyDescent="0.35">
      <c r="A46" s="607" t="s">
        <v>365</v>
      </c>
      <c r="B46" s="585">
        <v>131.461015364427</v>
      </c>
      <c r="C46" s="585">
        <v>146.97009</v>
      </c>
      <c r="D46" s="586">
        <v>15.509074635572</v>
      </c>
      <c r="E46" s="587">
        <v>1.11797470598</v>
      </c>
      <c r="F46" s="585">
        <v>147.984776735324</v>
      </c>
      <c r="G46" s="586">
        <v>36.996194183831001</v>
      </c>
      <c r="H46" s="588">
        <v>20.66638</v>
      </c>
      <c r="I46" s="585">
        <v>30.878689999999999</v>
      </c>
      <c r="J46" s="586">
        <v>-6.1175041838309996</v>
      </c>
      <c r="K46" s="589">
        <v>0.20866126017200001</v>
      </c>
    </row>
    <row r="47" spans="1:11" ht="14.4" customHeight="1" thickBot="1" x14ac:dyDescent="0.35">
      <c r="A47" s="607" t="s">
        <v>366</v>
      </c>
      <c r="B47" s="585">
        <v>27.697438723099001</v>
      </c>
      <c r="C47" s="585">
        <v>19.238050000000001</v>
      </c>
      <c r="D47" s="586">
        <v>-8.4593887230989999</v>
      </c>
      <c r="E47" s="587">
        <v>0.69457866455899997</v>
      </c>
      <c r="F47" s="585">
        <v>21.509888021074001</v>
      </c>
      <c r="G47" s="586">
        <v>5.3774720052680003</v>
      </c>
      <c r="H47" s="588">
        <v>1.0244599999999999</v>
      </c>
      <c r="I47" s="585">
        <v>3.0097700000000001</v>
      </c>
      <c r="J47" s="586">
        <v>-2.3677020052679998</v>
      </c>
      <c r="K47" s="589">
        <v>0.13992494972700001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5.7354000000000003</v>
      </c>
      <c r="D48" s="586">
        <v>5.7354000000000003</v>
      </c>
      <c r="E48" s="595" t="s">
        <v>328</v>
      </c>
      <c r="F48" s="585">
        <v>0</v>
      </c>
      <c r="G48" s="586">
        <v>0</v>
      </c>
      <c r="H48" s="588">
        <v>4.9406564584124654E-324</v>
      </c>
      <c r="I48" s="585">
        <v>1.4821969375237396E-323</v>
      </c>
      <c r="J48" s="586">
        <v>1.4821969375237396E-323</v>
      </c>
      <c r="K48" s="596" t="s">
        <v>322</v>
      </c>
    </row>
    <row r="49" spans="1:11" ht="14.4" customHeight="1" thickBot="1" x14ac:dyDescent="0.35">
      <c r="A49" s="607" t="s">
        <v>368</v>
      </c>
      <c r="B49" s="585">
        <v>4.9406564584124654E-324</v>
      </c>
      <c r="C49" s="585">
        <v>4.5104800000000003</v>
      </c>
      <c r="D49" s="586">
        <v>4.5104800000000003</v>
      </c>
      <c r="E49" s="595" t="s">
        <v>328</v>
      </c>
      <c r="F49" s="585">
        <v>0</v>
      </c>
      <c r="G49" s="586">
        <v>0</v>
      </c>
      <c r="H49" s="588">
        <v>4.9406564584124654E-324</v>
      </c>
      <c r="I49" s="585">
        <v>1.4821969375237396E-323</v>
      </c>
      <c r="J49" s="586">
        <v>1.4821969375237396E-323</v>
      </c>
      <c r="K49" s="596" t="s">
        <v>322</v>
      </c>
    </row>
    <row r="50" spans="1:11" ht="14.4" customHeight="1" thickBot="1" x14ac:dyDescent="0.35">
      <c r="A50" s="607" t="s">
        <v>369</v>
      </c>
      <c r="B50" s="585">
        <v>4.9406564584124654E-324</v>
      </c>
      <c r="C50" s="585">
        <v>5.0291300000000003</v>
      </c>
      <c r="D50" s="586">
        <v>5.0291300000000003</v>
      </c>
      <c r="E50" s="595" t="s">
        <v>328</v>
      </c>
      <c r="F50" s="585">
        <v>0</v>
      </c>
      <c r="G50" s="586">
        <v>0</v>
      </c>
      <c r="H50" s="588">
        <v>4.9406564584124654E-324</v>
      </c>
      <c r="I50" s="585">
        <v>1.4821969375237396E-323</v>
      </c>
      <c r="J50" s="586">
        <v>1.4821969375237396E-323</v>
      </c>
      <c r="K50" s="596" t="s">
        <v>322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52.198650000000001</v>
      </c>
      <c r="D51" s="586">
        <v>52.198650000000001</v>
      </c>
      <c r="E51" s="595" t="s">
        <v>328</v>
      </c>
      <c r="F51" s="585">
        <v>40.996519294944001</v>
      </c>
      <c r="G51" s="586">
        <v>10.249129823736</v>
      </c>
      <c r="H51" s="588">
        <v>5.6574900000000001</v>
      </c>
      <c r="I51" s="585">
        <v>15.30561</v>
      </c>
      <c r="J51" s="586">
        <v>5.0564801762630003</v>
      </c>
      <c r="K51" s="589">
        <v>0.37333925570299997</v>
      </c>
    </row>
    <row r="52" spans="1:11" ht="14.4" customHeight="1" thickBot="1" x14ac:dyDescent="0.35">
      <c r="A52" s="606" t="s">
        <v>371</v>
      </c>
      <c r="B52" s="590">
        <v>15.345047383733</v>
      </c>
      <c r="C52" s="590">
        <v>21.767430000000001</v>
      </c>
      <c r="D52" s="591">
        <v>6.4223826162659998</v>
      </c>
      <c r="E52" s="597">
        <v>1.4185312991000001</v>
      </c>
      <c r="F52" s="590">
        <v>20.829625872621001</v>
      </c>
      <c r="G52" s="591">
        <v>5.2074064681549999</v>
      </c>
      <c r="H52" s="593">
        <v>7.6623700000000001</v>
      </c>
      <c r="I52" s="590">
        <v>12.855930000000001</v>
      </c>
      <c r="J52" s="591">
        <v>7.6485235318439999</v>
      </c>
      <c r="K52" s="598">
        <v>0.61719447476400002</v>
      </c>
    </row>
    <row r="53" spans="1:11" ht="14.4" customHeight="1" thickBot="1" x14ac:dyDescent="0.35">
      <c r="A53" s="607" t="s">
        <v>372</v>
      </c>
      <c r="B53" s="585">
        <v>1.442748985812</v>
      </c>
      <c r="C53" s="585">
        <v>0.6</v>
      </c>
      <c r="D53" s="586">
        <v>-0.84274898581199997</v>
      </c>
      <c r="E53" s="587">
        <v>0.415872758116</v>
      </c>
      <c r="F53" s="585">
        <v>0.94824644735499997</v>
      </c>
      <c r="G53" s="586">
        <v>0.23706161183800001</v>
      </c>
      <c r="H53" s="588">
        <v>4.9406564584124654E-324</v>
      </c>
      <c r="I53" s="585">
        <v>1.4821969375237396E-323</v>
      </c>
      <c r="J53" s="586">
        <v>-0.23706161183800001</v>
      </c>
      <c r="K53" s="589">
        <v>1.4821969375237396E-323</v>
      </c>
    </row>
    <row r="54" spans="1:11" ht="14.4" customHeight="1" thickBot="1" x14ac:dyDescent="0.35">
      <c r="A54" s="607" t="s">
        <v>373</v>
      </c>
      <c r="B54" s="585">
        <v>0</v>
      </c>
      <c r="C54" s="585">
        <v>4.9406564584124654E-324</v>
      </c>
      <c r="D54" s="586">
        <v>4.9406564584124654E-324</v>
      </c>
      <c r="E54" s="595" t="s">
        <v>322</v>
      </c>
      <c r="F54" s="585">
        <v>4.9406564584124654E-324</v>
      </c>
      <c r="G54" s="586">
        <v>0</v>
      </c>
      <c r="H54" s="588">
        <v>4.2</v>
      </c>
      <c r="I54" s="585">
        <v>4.2</v>
      </c>
      <c r="J54" s="586">
        <v>4.2</v>
      </c>
      <c r="K54" s="596" t="s">
        <v>328</v>
      </c>
    </row>
    <row r="55" spans="1:11" ht="14.4" customHeight="1" thickBot="1" x14ac:dyDescent="0.35">
      <c r="A55" s="607" t="s">
        <v>374</v>
      </c>
      <c r="B55" s="585">
        <v>2.9561687911750001</v>
      </c>
      <c r="C55" s="585">
        <v>8.0634999999999994</v>
      </c>
      <c r="D55" s="586">
        <v>5.1073312088240002</v>
      </c>
      <c r="E55" s="587">
        <v>2.7276859237769999</v>
      </c>
      <c r="F55" s="585">
        <v>6.5318543025890001</v>
      </c>
      <c r="G55" s="586">
        <v>1.632963575647</v>
      </c>
      <c r="H55" s="588">
        <v>4.9406564584124654E-324</v>
      </c>
      <c r="I55" s="585">
        <v>1.4821969375237396E-323</v>
      </c>
      <c r="J55" s="586">
        <v>-1.632963575647</v>
      </c>
      <c r="K55" s="589">
        <v>0</v>
      </c>
    </row>
    <row r="56" spans="1:11" ht="14.4" customHeight="1" thickBot="1" x14ac:dyDescent="0.35">
      <c r="A56" s="607" t="s">
        <v>375</v>
      </c>
      <c r="B56" s="585">
        <v>1.841330508804</v>
      </c>
      <c r="C56" s="585">
        <v>6.5225</v>
      </c>
      <c r="D56" s="586">
        <v>4.6811694911949999</v>
      </c>
      <c r="E56" s="587">
        <v>3.542275527838</v>
      </c>
      <c r="F56" s="585">
        <v>4.3478466405420004</v>
      </c>
      <c r="G56" s="586">
        <v>1.0869616601350001</v>
      </c>
      <c r="H56" s="588">
        <v>2.0316999999999998</v>
      </c>
      <c r="I56" s="585">
        <v>5.2237</v>
      </c>
      <c r="J56" s="586">
        <v>4.1367383398640003</v>
      </c>
      <c r="K56" s="589">
        <v>1.2014453203769999</v>
      </c>
    </row>
    <row r="57" spans="1:11" ht="14.4" customHeight="1" thickBot="1" x14ac:dyDescent="0.35">
      <c r="A57" s="607" t="s">
        <v>376</v>
      </c>
      <c r="B57" s="585">
        <v>0</v>
      </c>
      <c r="C57" s="585">
        <v>8.4099999999999994E-2</v>
      </c>
      <c r="D57" s="586">
        <v>8.4099999999999994E-2</v>
      </c>
      <c r="E57" s="595" t="s">
        <v>322</v>
      </c>
      <c r="F57" s="585">
        <v>0</v>
      </c>
      <c r="G57" s="586">
        <v>0</v>
      </c>
      <c r="H57" s="588">
        <v>4.9406564584124654E-324</v>
      </c>
      <c r="I57" s="585">
        <v>1.4821969375237396E-323</v>
      </c>
      <c r="J57" s="586">
        <v>1.4821969375237396E-323</v>
      </c>
      <c r="K57" s="596" t="s">
        <v>322</v>
      </c>
    </row>
    <row r="58" spans="1:11" ht="14.4" customHeight="1" thickBot="1" x14ac:dyDescent="0.35">
      <c r="A58" s="607" t="s">
        <v>377</v>
      </c>
      <c r="B58" s="585">
        <v>9.1047990979409992</v>
      </c>
      <c r="C58" s="585">
        <v>6.4973299999999998</v>
      </c>
      <c r="D58" s="586">
        <v>-2.6074690979409998</v>
      </c>
      <c r="E58" s="587">
        <v>0.71361596561399998</v>
      </c>
      <c r="F58" s="585">
        <v>9.0016784821340003</v>
      </c>
      <c r="G58" s="586">
        <v>2.250419620533</v>
      </c>
      <c r="H58" s="588">
        <v>1.4306700000000001</v>
      </c>
      <c r="I58" s="585">
        <v>3.4322300000000001</v>
      </c>
      <c r="J58" s="586">
        <v>1.181810379466</v>
      </c>
      <c r="K58" s="589">
        <v>0.381287779474</v>
      </c>
    </row>
    <row r="59" spans="1:11" ht="14.4" customHeight="1" thickBot="1" x14ac:dyDescent="0.35">
      <c r="A59" s="606" t="s">
        <v>378</v>
      </c>
      <c r="B59" s="590">
        <v>253.60207552832401</v>
      </c>
      <c r="C59" s="590">
        <v>181.09258000000099</v>
      </c>
      <c r="D59" s="591">
        <v>-72.509495528323001</v>
      </c>
      <c r="E59" s="597">
        <v>0.71408161633800005</v>
      </c>
      <c r="F59" s="590">
        <v>1115.82382087416</v>
      </c>
      <c r="G59" s="591">
        <v>278.95595521854</v>
      </c>
      <c r="H59" s="593">
        <v>76.772289999999998</v>
      </c>
      <c r="I59" s="590">
        <v>230.429360000001</v>
      </c>
      <c r="J59" s="591">
        <v>-48.526595218539001</v>
      </c>
      <c r="K59" s="598">
        <v>0.206510522261</v>
      </c>
    </row>
    <row r="60" spans="1:11" ht="14.4" customHeight="1" thickBot="1" x14ac:dyDescent="0.35">
      <c r="A60" s="607" t="s">
        <v>379</v>
      </c>
      <c r="B60" s="585">
        <v>17.234261504046</v>
      </c>
      <c r="C60" s="585">
        <v>7.6580700000000004</v>
      </c>
      <c r="D60" s="586">
        <v>-9.5761915040459993</v>
      </c>
      <c r="E60" s="587">
        <v>0.44435150285899999</v>
      </c>
      <c r="F60" s="585">
        <v>6.8503763736629999</v>
      </c>
      <c r="G60" s="586">
        <v>1.7125940934149999</v>
      </c>
      <c r="H60" s="588">
        <v>0.31214999999999998</v>
      </c>
      <c r="I60" s="585">
        <v>1.3587199999999999</v>
      </c>
      <c r="J60" s="586">
        <v>-0.35387409341499998</v>
      </c>
      <c r="K60" s="589">
        <v>0.198342386737</v>
      </c>
    </row>
    <row r="61" spans="1:11" ht="14.4" customHeight="1" thickBot="1" x14ac:dyDescent="0.35">
      <c r="A61" s="607" t="s">
        <v>380</v>
      </c>
      <c r="B61" s="585">
        <v>0</v>
      </c>
      <c r="C61" s="585">
        <v>4.9406564584124654E-324</v>
      </c>
      <c r="D61" s="586">
        <v>4.9406564584124654E-324</v>
      </c>
      <c r="E61" s="595" t="s">
        <v>322</v>
      </c>
      <c r="F61" s="585">
        <v>4.9406564584124654E-324</v>
      </c>
      <c r="G61" s="586">
        <v>0</v>
      </c>
      <c r="H61" s="588">
        <v>0.68969999999999998</v>
      </c>
      <c r="I61" s="585">
        <v>0.68969999999999998</v>
      </c>
      <c r="J61" s="586">
        <v>0.68969999999999998</v>
      </c>
      <c r="K61" s="596" t="s">
        <v>328</v>
      </c>
    </row>
    <row r="62" spans="1:11" ht="14.4" customHeight="1" thickBot="1" x14ac:dyDescent="0.35">
      <c r="A62" s="607" t="s">
        <v>381</v>
      </c>
      <c r="B62" s="585">
        <v>2.9234142937679999</v>
      </c>
      <c r="C62" s="585">
        <v>1.78657</v>
      </c>
      <c r="D62" s="586">
        <v>-1.1368442937679999</v>
      </c>
      <c r="E62" s="587">
        <v>0.61112446628100003</v>
      </c>
      <c r="F62" s="585">
        <v>0</v>
      </c>
      <c r="G62" s="586">
        <v>0</v>
      </c>
      <c r="H62" s="588">
        <v>4.9406564584124654E-324</v>
      </c>
      <c r="I62" s="585">
        <v>1.4821969375237396E-323</v>
      </c>
      <c r="J62" s="586">
        <v>1.4821969375237396E-323</v>
      </c>
      <c r="K62" s="596" t="s">
        <v>322</v>
      </c>
    </row>
    <row r="63" spans="1:11" ht="14.4" customHeight="1" thickBot="1" x14ac:dyDescent="0.35">
      <c r="A63" s="607" t="s">
        <v>382</v>
      </c>
      <c r="B63" s="585">
        <v>233.444399730508</v>
      </c>
      <c r="C63" s="585">
        <v>171.647940000001</v>
      </c>
      <c r="D63" s="586">
        <v>-61.796459730507003</v>
      </c>
      <c r="E63" s="587">
        <v>0.73528403421999999</v>
      </c>
      <c r="F63" s="585">
        <v>0</v>
      </c>
      <c r="G63" s="586">
        <v>0</v>
      </c>
      <c r="H63" s="588">
        <v>4.9406564584124654E-324</v>
      </c>
      <c r="I63" s="585">
        <v>1.4821969375237396E-323</v>
      </c>
      <c r="J63" s="586">
        <v>1.4821969375237396E-323</v>
      </c>
      <c r="K63" s="596" t="s">
        <v>322</v>
      </c>
    </row>
    <row r="64" spans="1:11" ht="14.4" customHeight="1" thickBot="1" x14ac:dyDescent="0.35">
      <c r="A64" s="607" t="s">
        <v>383</v>
      </c>
      <c r="B64" s="585">
        <v>4.9406564584124654E-324</v>
      </c>
      <c r="C64" s="585">
        <v>4.9406564584124654E-324</v>
      </c>
      <c r="D64" s="586">
        <v>0</v>
      </c>
      <c r="E64" s="587">
        <v>1</v>
      </c>
      <c r="F64" s="585">
        <v>14.001346716802001</v>
      </c>
      <c r="G64" s="586">
        <v>3.5003366792000001</v>
      </c>
      <c r="H64" s="588">
        <v>0.73641999999999996</v>
      </c>
      <c r="I64" s="585">
        <v>2.8162099999999999</v>
      </c>
      <c r="J64" s="586">
        <v>-0.68412667920000003</v>
      </c>
      <c r="K64" s="589">
        <v>0.20113850881299999</v>
      </c>
    </row>
    <row r="65" spans="1:11" ht="14.4" customHeight="1" thickBot="1" x14ac:dyDescent="0.35">
      <c r="A65" s="607" t="s">
        <v>384</v>
      </c>
      <c r="B65" s="585">
        <v>4.9406564584124654E-324</v>
      </c>
      <c r="C65" s="585">
        <v>4.9406564584124654E-324</v>
      </c>
      <c r="D65" s="586">
        <v>0</v>
      </c>
      <c r="E65" s="587">
        <v>1</v>
      </c>
      <c r="F65" s="585">
        <v>1037.9798446730399</v>
      </c>
      <c r="G65" s="586">
        <v>259.494961168261</v>
      </c>
      <c r="H65" s="588">
        <v>69.834670000000003</v>
      </c>
      <c r="I65" s="585">
        <v>216.31874999999999</v>
      </c>
      <c r="J65" s="586">
        <v>-43.176211168259996</v>
      </c>
      <c r="K65" s="589">
        <v>0.20840361314299999</v>
      </c>
    </row>
    <row r="66" spans="1:11" ht="14.4" customHeight="1" thickBot="1" x14ac:dyDescent="0.35">
      <c r="A66" s="607" t="s">
        <v>385</v>
      </c>
      <c r="B66" s="585">
        <v>4.9406564584124654E-324</v>
      </c>
      <c r="C66" s="585">
        <v>4.9406564584124654E-324</v>
      </c>
      <c r="D66" s="586">
        <v>0</v>
      </c>
      <c r="E66" s="587">
        <v>1</v>
      </c>
      <c r="F66" s="585">
        <v>56.992253110650999</v>
      </c>
      <c r="G66" s="586">
        <v>14.248063277662</v>
      </c>
      <c r="H66" s="588">
        <v>5.1993499999999999</v>
      </c>
      <c r="I66" s="585">
        <v>9.2459799999999994</v>
      </c>
      <c r="J66" s="586">
        <v>-5.0020832776619999</v>
      </c>
      <c r="K66" s="589">
        <v>0.16223222447499999</v>
      </c>
    </row>
    <row r="67" spans="1:11" ht="14.4" customHeight="1" thickBot="1" x14ac:dyDescent="0.35">
      <c r="A67" s="605" t="s">
        <v>42</v>
      </c>
      <c r="B67" s="585">
        <v>2775.1072898236398</v>
      </c>
      <c r="C67" s="585">
        <v>2691.0575100000001</v>
      </c>
      <c r="D67" s="586">
        <v>-84.049779823635006</v>
      </c>
      <c r="E67" s="587">
        <v>0.96971296204199997</v>
      </c>
      <c r="F67" s="585">
        <v>2713.7290067575</v>
      </c>
      <c r="G67" s="586">
        <v>678.43225168937397</v>
      </c>
      <c r="H67" s="588">
        <v>234.63300000000001</v>
      </c>
      <c r="I67" s="585">
        <v>815.70100000000195</v>
      </c>
      <c r="J67" s="586">
        <v>137.26874831062801</v>
      </c>
      <c r="K67" s="589">
        <v>0.30058307147399999</v>
      </c>
    </row>
    <row r="68" spans="1:11" ht="14.4" customHeight="1" thickBot="1" x14ac:dyDescent="0.35">
      <c r="A68" s="606" t="s">
        <v>386</v>
      </c>
      <c r="B68" s="590">
        <v>2775.1072898236398</v>
      </c>
      <c r="C68" s="590">
        <v>2691.0575100000001</v>
      </c>
      <c r="D68" s="591">
        <v>-84.049779823635006</v>
      </c>
      <c r="E68" s="597">
        <v>0.96971296204199997</v>
      </c>
      <c r="F68" s="590">
        <v>2713.7290067575</v>
      </c>
      <c r="G68" s="591">
        <v>678.43225168937397</v>
      </c>
      <c r="H68" s="593">
        <v>234.63300000000001</v>
      </c>
      <c r="I68" s="590">
        <v>815.70100000000195</v>
      </c>
      <c r="J68" s="591">
        <v>137.26874831062801</v>
      </c>
      <c r="K68" s="598">
        <v>0.30058307147399999</v>
      </c>
    </row>
    <row r="69" spans="1:11" ht="14.4" customHeight="1" thickBot="1" x14ac:dyDescent="0.35">
      <c r="A69" s="607" t="s">
        <v>387</v>
      </c>
      <c r="B69" s="585">
        <v>786.61400595276098</v>
      </c>
      <c r="C69" s="585">
        <v>795.33</v>
      </c>
      <c r="D69" s="586">
        <v>8.7159940472390005</v>
      </c>
      <c r="E69" s="587">
        <v>1.0110803951889999</v>
      </c>
      <c r="F69" s="585">
        <v>789.38587175990995</v>
      </c>
      <c r="G69" s="586">
        <v>197.346467939978</v>
      </c>
      <c r="H69" s="588">
        <v>54.177</v>
      </c>
      <c r="I69" s="585">
        <v>162.691</v>
      </c>
      <c r="J69" s="586">
        <v>-34.655467939977001</v>
      </c>
      <c r="K69" s="589">
        <v>0.20609819078300001</v>
      </c>
    </row>
    <row r="70" spans="1:11" ht="14.4" customHeight="1" thickBot="1" x14ac:dyDescent="0.35">
      <c r="A70" s="607" t="s">
        <v>388</v>
      </c>
      <c r="B70" s="585">
        <v>250.01074498624601</v>
      </c>
      <c r="C70" s="585">
        <v>244.76900000000001</v>
      </c>
      <c r="D70" s="586">
        <v>-5.2417449862460002</v>
      </c>
      <c r="E70" s="587">
        <v>0.97903392117499999</v>
      </c>
      <c r="F70" s="585">
        <v>250.045005351029</v>
      </c>
      <c r="G70" s="586">
        <v>62.511251337757002</v>
      </c>
      <c r="H70" s="588">
        <v>16.443000000000001</v>
      </c>
      <c r="I70" s="585">
        <v>59.375999999999998</v>
      </c>
      <c r="J70" s="586">
        <v>-3.1352513377569999</v>
      </c>
      <c r="K70" s="589">
        <v>0.23746125189200001</v>
      </c>
    </row>
    <row r="71" spans="1:11" ht="14.4" customHeight="1" thickBot="1" x14ac:dyDescent="0.35">
      <c r="A71" s="607" t="s">
        <v>389</v>
      </c>
      <c r="B71" s="585">
        <v>1734.13267622525</v>
      </c>
      <c r="C71" s="585">
        <v>1649.5319999999999</v>
      </c>
      <c r="D71" s="586">
        <v>-84.600676225249998</v>
      </c>
      <c r="E71" s="587">
        <v>0.95121441549100005</v>
      </c>
      <c r="F71" s="585">
        <v>1672.5949385865499</v>
      </c>
      <c r="G71" s="586">
        <v>418.14873464663901</v>
      </c>
      <c r="H71" s="588">
        <v>163.91300000000001</v>
      </c>
      <c r="I71" s="585">
        <v>593.33400000000097</v>
      </c>
      <c r="J71" s="586">
        <v>175.18526535336301</v>
      </c>
      <c r="K71" s="589">
        <v>0.35473860784299999</v>
      </c>
    </row>
    <row r="72" spans="1:11" ht="14.4" customHeight="1" thickBot="1" x14ac:dyDescent="0.35">
      <c r="A72" s="607" t="s">
        <v>390</v>
      </c>
      <c r="B72" s="585">
        <v>4.3498626593780001</v>
      </c>
      <c r="C72" s="585">
        <v>1.4265099999999999</v>
      </c>
      <c r="D72" s="586">
        <v>-2.9233526593780002</v>
      </c>
      <c r="E72" s="587">
        <v>0.32794368735399998</v>
      </c>
      <c r="F72" s="585">
        <v>1.703191060003</v>
      </c>
      <c r="G72" s="586">
        <v>0.42579776499999999</v>
      </c>
      <c r="H72" s="588">
        <v>0.1</v>
      </c>
      <c r="I72" s="585">
        <v>0.3</v>
      </c>
      <c r="J72" s="586">
        <v>-0.12579776500000001</v>
      </c>
      <c r="K72" s="589">
        <v>0.17613995695699999</v>
      </c>
    </row>
    <row r="73" spans="1:11" ht="14.4" customHeight="1" thickBot="1" x14ac:dyDescent="0.35">
      <c r="A73" s="608" t="s">
        <v>391</v>
      </c>
      <c r="B73" s="590">
        <v>2520.6040031852799</v>
      </c>
      <c r="C73" s="590">
        <v>2418.5603999999998</v>
      </c>
      <c r="D73" s="591">
        <v>-102.04360318528001</v>
      </c>
      <c r="E73" s="597">
        <v>0.95951620998099996</v>
      </c>
      <c r="F73" s="590">
        <v>2555.3485094832399</v>
      </c>
      <c r="G73" s="591">
        <v>638.837127370811</v>
      </c>
      <c r="H73" s="593">
        <v>152.44166999999999</v>
      </c>
      <c r="I73" s="590">
        <v>544.40405000000101</v>
      </c>
      <c r="J73" s="591">
        <v>-94.433077370809997</v>
      </c>
      <c r="K73" s="598">
        <v>0.213044932219</v>
      </c>
    </row>
    <row r="74" spans="1:11" ht="14.4" customHeight="1" thickBot="1" x14ac:dyDescent="0.35">
      <c r="A74" s="605" t="s">
        <v>45</v>
      </c>
      <c r="B74" s="585">
        <v>754.11257572653506</v>
      </c>
      <c r="C74" s="585">
        <v>646.52028000000098</v>
      </c>
      <c r="D74" s="586">
        <v>-107.592295726534</v>
      </c>
      <c r="E74" s="587">
        <v>0.85732594947999996</v>
      </c>
      <c r="F74" s="585">
        <v>856.20864095978095</v>
      </c>
      <c r="G74" s="586">
        <v>214.05216023994501</v>
      </c>
      <c r="H74" s="588">
        <v>34.692300000000003</v>
      </c>
      <c r="I74" s="585">
        <v>167.20419000000001</v>
      </c>
      <c r="J74" s="586">
        <v>-46.847970239944999</v>
      </c>
      <c r="K74" s="589">
        <v>0.195284399153</v>
      </c>
    </row>
    <row r="75" spans="1:11" ht="14.4" customHeight="1" thickBot="1" x14ac:dyDescent="0.35">
      <c r="A75" s="609" t="s">
        <v>392</v>
      </c>
      <c r="B75" s="585">
        <v>754.11257572653506</v>
      </c>
      <c r="C75" s="585">
        <v>646.52028000000098</v>
      </c>
      <c r="D75" s="586">
        <v>-107.592295726534</v>
      </c>
      <c r="E75" s="587">
        <v>0.85732594947999996</v>
      </c>
      <c r="F75" s="585">
        <v>856.20864095978095</v>
      </c>
      <c r="G75" s="586">
        <v>214.05216023994501</v>
      </c>
      <c r="H75" s="588">
        <v>34.692300000000003</v>
      </c>
      <c r="I75" s="585">
        <v>167.20419000000001</v>
      </c>
      <c r="J75" s="586">
        <v>-46.847970239944999</v>
      </c>
      <c r="K75" s="589">
        <v>0.195284399153</v>
      </c>
    </row>
    <row r="76" spans="1:11" ht="14.4" customHeight="1" thickBot="1" x14ac:dyDescent="0.35">
      <c r="A76" s="607" t="s">
        <v>393</v>
      </c>
      <c r="B76" s="585">
        <v>303.21721012496999</v>
      </c>
      <c r="C76" s="585">
        <v>212.45528999999999</v>
      </c>
      <c r="D76" s="586">
        <v>-90.761920124970004</v>
      </c>
      <c r="E76" s="587">
        <v>0.70067028818099997</v>
      </c>
      <c r="F76" s="585">
        <v>195.91349175146999</v>
      </c>
      <c r="G76" s="586">
        <v>48.978372937867</v>
      </c>
      <c r="H76" s="588">
        <v>16.004000000000001</v>
      </c>
      <c r="I76" s="585">
        <v>66.912000000000006</v>
      </c>
      <c r="J76" s="586">
        <v>17.933627062132</v>
      </c>
      <c r="K76" s="589">
        <v>0.34153849947600001</v>
      </c>
    </row>
    <row r="77" spans="1:11" ht="14.4" customHeight="1" thickBot="1" x14ac:dyDescent="0.35">
      <c r="A77" s="607" t="s">
        <v>394</v>
      </c>
      <c r="B77" s="585">
        <v>87.732831020782001</v>
      </c>
      <c r="C77" s="585">
        <v>23.97494</v>
      </c>
      <c r="D77" s="586">
        <v>-63.757891020781997</v>
      </c>
      <c r="E77" s="587">
        <v>0.27327215730999999</v>
      </c>
      <c r="F77" s="585">
        <v>31.174491244367001</v>
      </c>
      <c r="G77" s="586">
        <v>7.7936228110909997</v>
      </c>
      <c r="H77" s="588">
        <v>2.3450000000000002</v>
      </c>
      <c r="I77" s="585">
        <v>2.3450000000000002</v>
      </c>
      <c r="J77" s="586">
        <v>-5.448622811091</v>
      </c>
      <c r="K77" s="589">
        <v>7.5221756840000001E-2</v>
      </c>
    </row>
    <row r="78" spans="1:11" ht="14.4" customHeight="1" thickBot="1" x14ac:dyDescent="0.35">
      <c r="A78" s="607" t="s">
        <v>395</v>
      </c>
      <c r="B78" s="585">
        <v>194.984275018434</v>
      </c>
      <c r="C78" s="585">
        <v>218.95139</v>
      </c>
      <c r="D78" s="586">
        <v>23.967114981565999</v>
      </c>
      <c r="E78" s="587">
        <v>1.1229181941940001</v>
      </c>
      <c r="F78" s="585">
        <v>426.99927909443602</v>
      </c>
      <c r="G78" s="586">
        <v>106.749819773609</v>
      </c>
      <c r="H78" s="588">
        <v>8.5864499999999992</v>
      </c>
      <c r="I78" s="585">
        <v>64.836740000000006</v>
      </c>
      <c r="J78" s="586">
        <v>-41.913079773608999</v>
      </c>
      <c r="K78" s="589">
        <v>0.151842738792</v>
      </c>
    </row>
    <row r="79" spans="1:11" ht="14.4" customHeight="1" thickBot="1" x14ac:dyDescent="0.35">
      <c r="A79" s="607" t="s">
        <v>396</v>
      </c>
      <c r="B79" s="585">
        <v>159.98819846624599</v>
      </c>
      <c r="C79" s="585">
        <v>191.13865999999999</v>
      </c>
      <c r="D79" s="586">
        <v>31.150461533754001</v>
      </c>
      <c r="E79" s="587">
        <v>1.1947047459269999</v>
      </c>
      <c r="F79" s="585">
        <v>202.121378869507</v>
      </c>
      <c r="G79" s="586">
        <v>50.530344717376003</v>
      </c>
      <c r="H79" s="588">
        <v>7.75685</v>
      </c>
      <c r="I79" s="585">
        <v>33.11045</v>
      </c>
      <c r="J79" s="586">
        <v>-17.419894717376</v>
      </c>
      <c r="K79" s="589">
        <v>0.16381468494400001</v>
      </c>
    </row>
    <row r="80" spans="1:11" ht="14.4" customHeight="1" thickBot="1" x14ac:dyDescent="0.35">
      <c r="A80" s="610" t="s">
        <v>46</v>
      </c>
      <c r="B80" s="590">
        <v>0</v>
      </c>
      <c r="C80" s="590">
        <v>1.9</v>
      </c>
      <c r="D80" s="591">
        <v>1.9</v>
      </c>
      <c r="E80" s="592" t="s">
        <v>322</v>
      </c>
      <c r="F80" s="590">
        <v>0</v>
      </c>
      <c r="G80" s="591">
        <v>0</v>
      </c>
      <c r="H80" s="593">
        <v>4.9406564584124654E-324</v>
      </c>
      <c r="I80" s="590">
        <v>1.4821969375237396E-323</v>
      </c>
      <c r="J80" s="591">
        <v>1.4821969375237396E-323</v>
      </c>
      <c r="K80" s="594" t="s">
        <v>322</v>
      </c>
    </row>
    <row r="81" spans="1:11" ht="14.4" customHeight="1" thickBot="1" x14ac:dyDescent="0.35">
      <c r="A81" s="606" t="s">
        <v>397</v>
      </c>
      <c r="B81" s="590">
        <v>0</v>
      </c>
      <c r="C81" s="590">
        <v>1.9</v>
      </c>
      <c r="D81" s="591">
        <v>1.9</v>
      </c>
      <c r="E81" s="592" t="s">
        <v>322</v>
      </c>
      <c r="F81" s="590">
        <v>0</v>
      </c>
      <c r="G81" s="591">
        <v>0</v>
      </c>
      <c r="H81" s="593">
        <v>4.9406564584124654E-324</v>
      </c>
      <c r="I81" s="590">
        <v>1.4821969375237396E-323</v>
      </c>
      <c r="J81" s="591">
        <v>1.4821969375237396E-323</v>
      </c>
      <c r="K81" s="594" t="s">
        <v>322</v>
      </c>
    </row>
    <row r="82" spans="1:11" ht="14.4" customHeight="1" thickBot="1" x14ac:dyDescent="0.35">
      <c r="A82" s="607" t="s">
        <v>398</v>
      </c>
      <c r="B82" s="585">
        <v>0</v>
      </c>
      <c r="C82" s="585">
        <v>0.36</v>
      </c>
      <c r="D82" s="586">
        <v>0.36</v>
      </c>
      <c r="E82" s="595" t="s">
        <v>322</v>
      </c>
      <c r="F82" s="585">
        <v>0</v>
      </c>
      <c r="G82" s="586">
        <v>0</v>
      </c>
      <c r="H82" s="588">
        <v>4.9406564584124654E-324</v>
      </c>
      <c r="I82" s="585">
        <v>1.4821969375237396E-323</v>
      </c>
      <c r="J82" s="586">
        <v>1.4821969375237396E-323</v>
      </c>
      <c r="K82" s="596" t="s">
        <v>322</v>
      </c>
    </row>
    <row r="83" spans="1:11" ht="14.4" customHeight="1" thickBot="1" x14ac:dyDescent="0.35">
      <c r="A83" s="607" t="s">
        <v>399</v>
      </c>
      <c r="B83" s="585">
        <v>4.9406564584124654E-324</v>
      </c>
      <c r="C83" s="585">
        <v>1.54</v>
      </c>
      <c r="D83" s="586">
        <v>1.54</v>
      </c>
      <c r="E83" s="595" t="s">
        <v>328</v>
      </c>
      <c r="F83" s="585">
        <v>0</v>
      </c>
      <c r="G83" s="586">
        <v>0</v>
      </c>
      <c r="H83" s="588">
        <v>4.9406564584124654E-324</v>
      </c>
      <c r="I83" s="585">
        <v>1.4821969375237396E-323</v>
      </c>
      <c r="J83" s="586">
        <v>1.4821969375237396E-323</v>
      </c>
      <c r="K83" s="596" t="s">
        <v>322</v>
      </c>
    </row>
    <row r="84" spans="1:11" ht="14.4" customHeight="1" thickBot="1" x14ac:dyDescent="0.35">
      <c r="A84" s="605" t="s">
        <v>47</v>
      </c>
      <c r="B84" s="585">
        <v>1766.49142745875</v>
      </c>
      <c r="C84" s="585">
        <v>1770.14012</v>
      </c>
      <c r="D84" s="586">
        <v>3.6486925412539999</v>
      </c>
      <c r="E84" s="587">
        <v>1.0020655025459999</v>
      </c>
      <c r="F84" s="585">
        <v>1699.1398685234601</v>
      </c>
      <c r="G84" s="586">
        <v>424.78496713086599</v>
      </c>
      <c r="H84" s="588">
        <v>117.74937</v>
      </c>
      <c r="I84" s="585">
        <v>377.19986000000102</v>
      </c>
      <c r="J84" s="586">
        <v>-47.585107130864998</v>
      </c>
      <c r="K84" s="589">
        <v>0.221994590903</v>
      </c>
    </row>
    <row r="85" spans="1:11" ht="14.4" customHeight="1" thickBot="1" x14ac:dyDescent="0.35">
      <c r="A85" s="606" t="s">
        <v>400</v>
      </c>
      <c r="B85" s="590">
        <v>1.7666571865780001</v>
      </c>
      <c r="C85" s="590">
        <v>0.66100000000000003</v>
      </c>
      <c r="D85" s="591">
        <v>-1.1056571865780001</v>
      </c>
      <c r="E85" s="597">
        <v>0.37415295113300001</v>
      </c>
      <c r="F85" s="590">
        <v>0.26420089714700001</v>
      </c>
      <c r="G85" s="591">
        <v>6.6050224286000006E-2</v>
      </c>
      <c r="H85" s="593">
        <v>4.9406564584124654E-324</v>
      </c>
      <c r="I85" s="590">
        <v>1.4821969375237396E-323</v>
      </c>
      <c r="J85" s="591">
        <v>-6.6050224286000006E-2</v>
      </c>
      <c r="K85" s="598">
        <v>5.434722104253712E-323</v>
      </c>
    </row>
    <row r="86" spans="1:11" ht="14.4" customHeight="1" thickBot="1" x14ac:dyDescent="0.35">
      <c r="A86" s="607" t="s">
        <v>401</v>
      </c>
      <c r="B86" s="585">
        <v>1.7666571865780001</v>
      </c>
      <c r="C86" s="585">
        <v>0.66100000000000003</v>
      </c>
      <c r="D86" s="586">
        <v>-1.1056571865780001</v>
      </c>
      <c r="E86" s="587">
        <v>0.37415295113300001</v>
      </c>
      <c r="F86" s="585">
        <v>0.26420089714700001</v>
      </c>
      <c r="G86" s="586">
        <v>6.6050224286000006E-2</v>
      </c>
      <c r="H86" s="588">
        <v>4.9406564584124654E-324</v>
      </c>
      <c r="I86" s="585">
        <v>1.4821969375237396E-323</v>
      </c>
      <c r="J86" s="586">
        <v>-6.6050224286000006E-2</v>
      </c>
      <c r="K86" s="589">
        <v>5.434722104253712E-323</v>
      </c>
    </row>
    <row r="87" spans="1:11" ht="14.4" customHeight="1" thickBot="1" x14ac:dyDescent="0.35">
      <c r="A87" s="606" t="s">
        <v>402</v>
      </c>
      <c r="B87" s="590">
        <v>8.8711660050399992</v>
      </c>
      <c r="C87" s="590">
        <v>10.588419999999999</v>
      </c>
      <c r="D87" s="591">
        <v>1.717253994959</v>
      </c>
      <c r="E87" s="597">
        <v>1.193577033051</v>
      </c>
      <c r="F87" s="590">
        <v>8.2282484223159997</v>
      </c>
      <c r="G87" s="591">
        <v>2.0570621055789999</v>
      </c>
      <c r="H87" s="593">
        <v>0.67862</v>
      </c>
      <c r="I87" s="590">
        <v>2.0225499999999998</v>
      </c>
      <c r="J87" s="591">
        <v>-3.4512105579000002E-2</v>
      </c>
      <c r="K87" s="598">
        <v>0.245805655856</v>
      </c>
    </row>
    <row r="88" spans="1:11" ht="14.4" customHeight="1" thickBot="1" x14ac:dyDescent="0.35">
      <c r="A88" s="607" t="s">
        <v>403</v>
      </c>
      <c r="B88" s="585">
        <v>1.498438231048</v>
      </c>
      <c r="C88" s="585">
        <v>1.9341999999999999</v>
      </c>
      <c r="D88" s="586">
        <v>0.43576176895099999</v>
      </c>
      <c r="E88" s="587">
        <v>1.2908106319779999</v>
      </c>
      <c r="F88" s="585">
        <v>1.9786599616959999</v>
      </c>
      <c r="G88" s="586">
        <v>0.49466499042399997</v>
      </c>
      <c r="H88" s="588">
        <v>0.13869999999999999</v>
      </c>
      <c r="I88" s="585">
        <v>0.29449999999999998</v>
      </c>
      <c r="J88" s="586">
        <v>-0.20016499042399999</v>
      </c>
      <c r="K88" s="589">
        <v>0.14883810543500001</v>
      </c>
    </row>
    <row r="89" spans="1:11" ht="14.4" customHeight="1" thickBot="1" x14ac:dyDescent="0.35">
      <c r="A89" s="607" t="s">
        <v>404</v>
      </c>
      <c r="B89" s="585">
        <v>4.9406564584124654E-324</v>
      </c>
      <c r="C89" s="585">
        <v>2</v>
      </c>
      <c r="D89" s="586">
        <v>2</v>
      </c>
      <c r="E89" s="595" t="s">
        <v>328</v>
      </c>
      <c r="F89" s="585">
        <v>0</v>
      </c>
      <c r="G89" s="586">
        <v>0</v>
      </c>
      <c r="H89" s="588">
        <v>4.9406564584124654E-324</v>
      </c>
      <c r="I89" s="585">
        <v>1.4821969375237396E-323</v>
      </c>
      <c r="J89" s="586">
        <v>1.4821969375237396E-323</v>
      </c>
      <c r="K89" s="596" t="s">
        <v>322</v>
      </c>
    </row>
    <row r="90" spans="1:11" ht="14.4" customHeight="1" thickBot="1" x14ac:dyDescent="0.35">
      <c r="A90" s="607" t="s">
        <v>405</v>
      </c>
      <c r="B90" s="585">
        <v>7.3727277739919996</v>
      </c>
      <c r="C90" s="585">
        <v>6.6542199999999996</v>
      </c>
      <c r="D90" s="586">
        <v>-0.71850777399200005</v>
      </c>
      <c r="E90" s="587">
        <v>0.90254519141099998</v>
      </c>
      <c r="F90" s="585">
        <v>6.249588460619</v>
      </c>
      <c r="G90" s="586">
        <v>1.5623971151539999</v>
      </c>
      <c r="H90" s="588">
        <v>0.53991999999999996</v>
      </c>
      <c r="I90" s="585">
        <v>1.7280500000000001</v>
      </c>
      <c r="J90" s="586">
        <v>0.16565288484499999</v>
      </c>
      <c r="K90" s="589">
        <v>0.27650620691</v>
      </c>
    </row>
    <row r="91" spans="1:11" ht="14.4" customHeight="1" thickBot="1" x14ac:dyDescent="0.35">
      <c r="A91" s="606" t="s">
        <v>406</v>
      </c>
      <c r="B91" s="590">
        <v>44.373778670188997</v>
      </c>
      <c r="C91" s="590">
        <v>66.327730000000003</v>
      </c>
      <c r="D91" s="591">
        <v>21.953951329811002</v>
      </c>
      <c r="E91" s="597">
        <v>1.4947505483579999</v>
      </c>
      <c r="F91" s="590">
        <v>61.328005719196</v>
      </c>
      <c r="G91" s="591">
        <v>15.332001429799</v>
      </c>
      <c r="H91" s="593">
        <v>3.9010400000000001</v>
      </c>
      <c r="I91" s="590">
        <v>17.800560000000001</v>
      </c>
      <c r="J91" s="591">
        <v>2.468558570201</v>
      </c>
      <c r="K91" s="598">
        <v>0.29025173395499998</v>
      </c>
    </row>
    <row r="92" spans="1:11" ht="14.4" customHeight="1" thickBot="1" x14ac:dyDescent="0.35">
      <c r="A92" s="607" t="s">
        <v>407</v>
      </c>
      <c r="B92" s="585">
        <v>27.260332254898</v>
      </c>
      <c r="C92" s="585">
        <v>26.46</v>
      </c>
      <c r="D92" s="586">
        <v>-0.80033225489799997</v>
      </c>
      <c r="E92" s="587">
        <v>0.97064114085499997</v>
      </c>
      <c r="F92" s="585">
        <v>24.833064109921001</v>
      </c>
      <c r="G92" s="586">
        <v>6.2082660274799997</v>
      </c>
      <c r="H92" s="588">
        <v>4.9406564584124654E-324</v>
      </c>
      <c r="I92" s="585">
        <v>6.21</v>
      </c>
      <c r="J92" s="586">
        <v>1.733972519E-3</v>
      </c>
      <c r="K92" s="589">
        <v>0.25006982515300002</v>
      </c>
    </row>
    <row r="93" spans="1:11" ht="14.4" customHeight="1" thickBot="1" x14ac:dyDescent="0.35">
      <c r="A93" s="607" t="s">
        <v>408</v>
      </c>
      <c r="B93" s="585">
        <v>17.113446415289999</v>
      </c>
      <c r="C93" s="585">
        <v>39.867730000000002</v>
      </c>
      <c r="D93" s="586">
        <v>22.754283584709</v>
      </c>
      <c r="E93" s="587">
        <v>2.3296143297220002</v>
      </c>
      <c r="F93" s="585">
        <v>36.494941609274001</v>
      </c>
      <c r="G93" s="586">
        <v>9.1237354023179993</v>
      </c>
      <c r="H93" s="588">
        <v>3.9010400000000001</v>
      </c>
      <c r="I93" s="585">
        <v>11.59056</v>
      </c>
      <c r="J93" s="586">
        <v>2.4668245976810002</v>
      </c>
      <c r="K93" s="589">
        <v>0.317593603083</v>
      </c>
    </row>
    <row r="94" spans="1:11" ht="14.4" customHeight="1" thickBot="1" x14ac:dyDescent="0.35">
      <c r="A94" s="606" t="s">
        <v>409</v>
      </c>
      <c r="B94" s="590">
        <v>0</v>
      </c>
      <c r="C94" s="590">
        <v>9.4</v>
      </c>
      <c r="D94" s="591">
        <v>9.4</v>
      </c>
      <c r="E94" s="592" t="s">
        <v>322</v>
      </c>
      <c r="F94" s="590">
        <v>0</v>
      </c>
      <c r="G94" s="591">
        <v>0</v>
      </c>
      <c r="H94" s="593">
        <v>4.9406564584124654E-324</v>
      </c>
      <c r="I94" s="590">
        <v>29</v>
      </c>
      <c r="J94" s="591">
        <v>29</v>
      </c>
      <c r="K94" s="594" t="s">
        <v>322</v>
      </c>
    </row>
    <row r="95" spans="1:11" ht="14.4" customHeight="1" thickBot="1" x14ac:dyDescent="0.35">
      <c r="A95" s="607" t="s">
        <v>410</v>
      </c>
      <c r="B95" s="585">
        <v>0</v>
      </c>
      <c r="C95" s="585">
        <v>9.4</v>
      </c>
      <c r="D95" s="586">
        <v>9.4</v>
      </c>
      <c r="E95" s="595" t="s">
        <v>322</v>
      </c>
      <c r="F95" s="585">
        <v>0</v>
      </c>
      <c r="G95" s="586">
        <v>0</v>
      </c>
      <c r="H95" s="588">
        <v>4.9406564584124654E-324</v>
      </c>
      <c r="I95" s="585">
        <v>29</v>
      </c>
      <c r="J95" s="586">
        <v>29</v>
      </c>
      <c r="K95" s="596" t="s">
        <v>322</v>
      </c>
    </row>
    <row r="96" spans="1:11" ht="14.4" customHeight="1" thickBot="1" x14ac:dyDescent="0.35">
      <c r="A96" s="606" t="s">
        <v>411</v>
      </c>
      <c r="B96" s="590">
        <v>1056.97231985946</v>
      </c>
      <c r="C96" s="590">
        <v>1091.86806</v>
      </c>
      <c r="D96" s="591">
        <v>34.895740140542998</v>
      </c>
      <c r="E96" s="597">
        <v>1.033014809834</v>
      </c>
      <c r="F96" s="590">
        <v>1096.56368784545</v>
      </c>
      <c r="G96" s="591">
        <v>274.14092196136397</v>
      </c>
      <c r="H96" s="593">
        <v>88.434010000000001</v>
      </c>
      <c r="I96" s="590">
        <v>202.305440000001</v>
      </c>
      <c r="J96" s="591">
        <v>-71.835481961363001</v>
      </c>
      <c r="K96" s="598">
        <v>0.184490369544</v>
      </c>
    </row>
    <row r="97" spans="1:11" ht="14.4" customHeight="1" thickBot="1" x14ac:dyDescent="0.35">
      <c r="A97" s="607" t="s">
        <v>412</v>
      </c>
      <c r="B97" s="585">
        <v>965.000979880101</v>
      </c>
      <c r="C97" s="585">
        <v>998.58399999999995</v>
      </c>
      <c r="D97" s="586">
        <v>33.583020119898002</v>
      </c>
      <c r="E97" s="587">
        <v>1.034801021781</v>
      </c>
      <c r="F97" s="585">
        <v>1003.87633964957</v>
      </c>
      <c r="G97" s="586">
        <v>250.96908491239199</v>
      </c>
      <c r="H97" s="588">
        <v>81.006649999999993</v>
      </c>
      <c r="I97" s="585">
        <v>179.13964000000101</v>
      </c>
      <c r="J97" s="586">
        <v>-71.829444912390997</v>
      </c>
      <c r="K97" s="589">
        <v>0.17844791527000001</v>
      </c>
    </row>
    <row r="98" spans="1:11" ht="14.4" customHeight="1" thickBot="1" x14ac:dyDescent="0.35">
      <c r="A98" s="607" t="s">
        <v>413</v>
      </c>
      <c r="B98" s="585">
        <v>0.96724118722600005</v>
      </c>
      <c r="C98" s="585">
        <v>4.0049999999999999</v>
      </c>
      <c r="D98" s="586">
        <v>3.0377588127730002</v>
      </c>
      <c r="E98" s="587">
        <v>4.1406425335190002</v>
      </c>
      <c r="F98" s="585">
        <v>3.4302858006200001</v>
      </c>
      <c r="G98" s="586">
        <v>0.85757145015500003</v>
      </c>
      <c r="H98" s="588">
        <v>4.9406564584124654E-324</v>
      </c>
      <c r="I98" s="585">
        <v>0.42399999999999999</v>
      </c>
      <c r="J98" s="586">
        <v>-0.43357145015499998</v>
      </c>
      <c r="K98" s="589">
        <v>0.123604861123</v>
      </c>
    </row>
    <row r="99" spans="1:11" ht="14.4" customHeight="1" thickBot="1" x14ac:dyDescent="0.35">
      <c r="A99" s="607" t="s">
        <v>414</v>
      </c>
      <c r="B99" s="585">
        <v>91.004098792129</v>
      </c>
      <c r="C99" s="585">
        <v>89.279060000000001</v>
      </c>
      <c r="D99" s="586">
        <v>-1.725038792129</v>
      </c>
      <c r="E99" s="587">
        <v>0.98104438354900003</v>
      </c>
      <c r="F99" s="585">
        <v>89.257062395264001</v>
      </c>
      <c r="G99" s="586">
        <v>22.314265598816</v>
      </c>
      <c r="H99" s="588">
        <v>7.4273600000000002</v>
      </c>
      <c r="I99" s="585">
        <v>22.741800000000001</v>
      </c>
      <c r="J99" s="586">
        <v>0.42753440118399999</v>
      </c>
      <c r="K99" s="589">
        <v>0.254789922384</v>
      </c>
    </row>
    <row r="100" spans="1:11" ht="14.4" customHeight="1" thickBot="1" x14ac:dyDescent="0.35">
      <c r="A100" s="606" t="s">
        <v>415</v>
      </c>
      <c r="B100" s="590">
        <v>220.02178765190001</v>
      </c>
      <c r="C100" s="590">
        <v>198.28941</v>
      </c>
      <c r="D100" s="591">
        <v>-21.732377651899998</v>
      </c>
      <c r="E100" s="597">
        <v>0.901226247255</v>
      </c>
      <c r="F100" s="590">
        <v>195.03253766969499</v>
      </c>
      <c r="G100" s="591">
        <v>48.758134417423001</v>
      </c>
      <c r="H100" s="593">
        <v>11.1927</v>
      </c>
      <c r="I100" s="590">
        <v>35.630310000000001</v>
      </c>
      <c r="J100" s="591">
        <v>-13.127824417423</v>
      </c>
      <c r="K100" s="598">
        <v>0.18268905499400001</v>
      </c>
    </row>
    <row r="101" spans="1:11" ht="14.4" customHeight="1" thickBot="1" x14ac:dyDescent="0.35">
      <c r="A101" s="607" t="s">
        <v>416</v>
      </c>
      <c r="B101" s="585">
        <v>7.0091474557589999</v>
      </c>
      <c r="C101" s="585">
        <v>2.5499999999999998</v>
      </c>
      <c r="D101" s="586">
        <v>-4.4591474557590001</v>
      </c>
      <c r="E101" s="587">
        <v>0.36381029448899999</v>
      </c>
      <c r="F101" s="585">
        <v>4.9406564584124654E-324</v>
      </c>
      <c r="G101" s="586">
        <v>0</v>
      </c>
      <c r="H101" s="588">
        <v>4.9406564584124654E-324</v>
      </c>
      <c r="I101" s="585">
        <v>1.4821969375237396E-323</v>
      </c>
      <c r="J101" s="586">
        <v>1.4821969375237396E-323</v>
      </c>
      <c r="K101" s="589">
        <v>3</v>
      </c>
    </row>
    <row r="102" spans="1:11" ht="14.4" customHeight="1" thickBot="1" x14ac:dyDescent="0.35">
      <c r="A102" s="607" t="s">
        <v>417</v>
      </c>
      <c r="B102" s="585">
        <v>202.127052073138</v>
      </c>
      <c r="C102" s="585">
        <v>178.85758000000001</v>
      </c>
      <c r="D102" s="586">
        <v>-23.269472073138001</v>
      </c>
      <c r="E102" s="587">
        <v>0.88487700268400005</v>
      </c>
      <c r="F102" s="585">
        <v>176.829971060227</v>
      </c>
      <c r="G102" s="586">
        <v>44.207492765056003</v>
      </c>
      <c r="H102" s="588">
        <v>9.6530000000000005</v>
      </c>
      <c r="I102" s="585">
        <v>32.550910000000002</v>
      </c>
      <c r="J102" s="586">
        <v>-11.656582765055999</v>
      </c>
      <c r="K102" s="589">
        <v>0.18408027668999999</v>
      </c>
    </row>
    <row r="103" spans="1:11" ht="14.4" customHeight="1" thickBot="1" x14ac:dyDescent="0.35">
      <c r="A103" s="607" t="s">
        <v>418</v>
      </c>
      <c r="B103" s="585">
        <v>1.9989689139839999</v>
      </c>
      <c r="C103" s="585">
        <v>3.371</v>
      </c>
      <c r="D103" s="586">
        <v>1.372031086015</v>
      </c>
      <c r="E103" s="587">
        <v>1.6863693959499999</v>
      </c>
      <c r="F103" s="585">
        <v>3.0010932502209999</v>
      </c>
      <c r="G103" s="586">
        <v>0.75027331255499996</v>
      </c>
      <c r="H103" s="588">
        <v>4.9406564584124654E-324</v>
      </c>
      <c r="I103" s="585">
        <v>1.4821969375237396E-323</v>
      </c>
      <c r="J103" s="586">
        <v>-0.75027331255499996</v>
      </c>
      <c r="K103" s="589">
        <v>4.9406564584124654E-324</v>
      </c>
    </row>
    <row r="104" spans="1:11" ht="14.4" customHeight="1" thickBot="1" x14ac:dyDescent="0.35">
      <c r="A104" s="607" t="s">
        <v>419</v>
      </c>
      <c r="B104" s="585">
        <v>1.196261391558</v>
      </c>
      <c r="C104" s="585">
        <v>3.1284200000000002</v>
      </c>
      <c r="D104" s="586">
        <v>1.9321586084410001</v>
      </c>
      <c r="E104" s="587">
        <v>2.6151642292189998</v>
      </c>
      <c r="F104" s="585">
        <v>2.9556396545110002</v>
      </c>
      <c r="G104" s="586">
        <v>0.73890991362699998</v>
      </c>
      <c r="H104" s="588">
        <v>4.9406564584124654E-324</v>
      </c>
      <c r="I104" s="585">
        <v>1.4821969375237396E-323</v>
      </c>
      <c r="J104" s="586">
        <v>-0.73890991362699998</v>
      </c>
      <c r="K104" s="589">
        <v>4.9406564584124654E-324</v>
      </c>
    </row>
    <row r="105" spans="1:11" ht="14.4" customHeight="1" thickBot="1" x14ac:dyDescent="0.35">
      <c r="A105" s="607" t="s">
        <v>420</v>
      </c>
      <c r="B105" s="585">
        <v>7.6903578174589997</v>
      </c>
      <c r="C105" s="585">
        <v>10.38241</v>
      </c>
      <c r="D105" s="586">
        <v>2.6920521825399999</v>
      </c>
      <c r="E105" s="587">
        <v>1.350055517108</v>
      </c>
      <c r="F105" s="585">
        <v>12.245833704735</v>
      </c>
      <c r="G105" s="586">
        <v>3.061458426183</v>
      </c>
      <c r="H105" s="588">
        <v>1.5397000000000001</v>
      </c>
      <c r="I105" s="585">
        <v>3.0794000000000001</v>
      </c>
      <c r="J105" s="586">
        <v>1.7941573815999999E-2</v>
      </c>
      <c r="K105" s="589">
        <v>0.25146511656499998</v>
      </c>
    </row>
    <row r="106" spans="1:11" ht="14.4" customHeight="1" thickBot="1" x14ac:dyDescent="0.35">
      <c r="A106" s="606" t="s">
        <v>421</v>
      </c>
      <c r="B106" s="590">
        <v>434.48571808558103</v>
      </c>
      <c r="C106" s="590">
        <v>393.00549999999998</v>
      </c>
      <c r="D106" s="591">
        <v>-41.480218085579999</v>
      </c>
      <c r="E106" s="597">
        <v>0.90453030707500004</v>
      </c>
      <c r="F106" s="590">
        <v>337.72318796965402</v>
      </c>
      <c r="G106" s="591">
        <v>84.430796992412994</v>
      </c>
      <c r="H106" s="593">
        <v>13.542999999999999</v>
      </c>
      <c r="I106" s="590">
        <v>90.441000000000003</v>
      </c>
      <c r="J106" s="591">
        <v>6.010203007586</v>
      </c>
      <c r="K106" s="598">
        <v>0.26779624029799998</v>
      </c>
    </row>
    <row r="107" spans="1:11" ht="14.4" customHeight="1" thickBot="1" x14ac:dyDescent="0.35">
      <c r="A107" s="607" t="s">
        <v>422</v>
      </c>
      <c r="B107" s="585">
        <v>434.48571808558103</v>
      </c>
      <c r="C107" s="585">
        <v>393.00549999999998</v>
      </c>
      <c r="D107" s="586">
        <v>-41.480218085579999</v>
      </c>
      <c r="E107" s="587">
        <v>0.90453030707500004</v>
      </c>
      <c r="F107" s="585">
        <v>337.72318796965402</v>
      </c>
      <c r="G107" s="586">
        <v>84.430796992412994</v>
      </c>
      <c r="H107" s="588">
        <v>13.542999999999999</v>
      </c>
      <c r="I107" s="585">
        <v>90.441000000000003</v>
      </c>
      <c r="J107" s="586">
        <v>6.010203007586</v>
      </c>
      <c r="K107" s="589">
        <v>0.26779624029799998</v>
      </c>
    </row>
    <row r="108" spans="1:11" ht="14.4" customHeight="1" thickBot="1" x14ac:dyDescent="0.35">
      <c r="A108" s="604" t="s">
        <v>48</v>
      </c>
      <c r="B108" s="585">
        <v>21079.9951392763</v>
      </c>
      <c r="C108" s="585">
        <v>22948.659060000002</v>
      </c>
      <c r="D108" s="586">
        <v>1868.6639207237599</v>
      </c>
      <c r="E108" s="587">
        <v>1.0886463164889999</v>
      </c>
      <c r="F108" s="585">
        <v>21261.083897359302</v>
      </c>
      <c r="G108" s="586">
        <v>5315.27097433983</v>
      </c>
      <c r="H108" s="588">
        <v>1951.49234</v>
      </c>
      <c r="I108" s="585">
        <v>6011.9301300000097</v>
      </c>
      <c r="J108" s="586">
        <v>696.659155660186</v>
      </c>
      <c r="K108" s="589">
        <v>0.28276686922499999</v>
      </c>
    </row>
    <row r="109" spans="1:11" ht="14.4" customHeight="1" thickBot="1" x14ac:dyDescent="0.35">
      <c r="A109" s="610" t="s">
        <v>423</v>
      </c>
      <c r="B109" s="590">
        <v>16417.999999999101</v>
      </c>
      <c r="C109" s="590">
        <v>17042.313999999998</v>
      </c>
      <c r="D109" s="591">
        <v>624.314000000904</v>
      </c>
      <c r="E109" s="597">
        <v>1.038026190766</v>
      </c>
      <c r="F109" s="590">
        <v>16872.9999999998</v>
      </c>
      <c r="G109" s="591">
        <v>4218.24999999994</v>
      </c>
      <c r="H109" s="593">
        <v>1449.8150000000001</v>
      </c>
      <c r="I109" s="590">
        <v>4466.87500000001</v>
      </c>
      <c r="J109" s="591">
        <v>248.625000000065</v>
      </c>
      <c r="K109" s="598">
        <v>0.26473507971299998</v>
      </c>
    </row>
    <row r="110" spans="1:11" ht="14.4" customHeight="1" thickBot="1" x14ac:dyDescent="0.35">
      <c r="A110" s="606" t="s">
        <v>424</v>
      </c>
      <c r="B110" s="590">
        <v>13317.9999999993</v>
      </c>
      <c r="C110" s="590">
        <v>13571.103999999999</v>
      </c>
      <c r="D110" s="591">
        <v>253.10400000074</v>
      </c>
      <c r="E110" s="597">
        <v>1.0190046553530001</v>
      </c>
      <c r="F110" s="590">
        <v>12533.9999999998</v>
      </c>
      <c r="G110" s="591">
        <v>3133.49999999994</v>
      </c>
      <c r="H110" s="593">
        <v>996.16499999999996</v>
      </c>
      <c r="I110" s="590">
        <v>3175.0150000000099</v>
      </c>
      <c r="J110" s="591">
        <v>41.515000000062997</v>
      </c>
      <c r="K110" s="598">
        <v>0.25331219084000001</v>
      </c>
    </row>
    <row r="111" spans="1:11" ht="14.4" customHeight="1" thickBot="1" x14ac:dyDescent="0.35">
      <c r="A111" s="607" t="s">
        <v>425</v>
      </c>
      <c r="B111" s="585">
        <v>13317.9999999993</v>
      </c>
      <c r="C111" s="585">
        <v>13571.103999999999</v>
      </c>
      <c r="D111" s="586">
        <v>253.10400000074</v>
      </c>
      <c r="E111" s="587">
        <v>1.0190046553530001</v>
      </c>
      <c r="F111" s="585">
        <v>12533.9999999998</v>
      </c>
      <c r="G111" s="586">
        <v>3133.49999999994</v>
      </c>
      <c r="H111" s="588">
        <v>996.16499999999996</v>
      </c>
      <c r="I111" s="585">
        <v>3175.0150000000099</v>
      </c>
      <c r="J111" s="586">
        <v>41.515000000062997</v>
      </c>
      <c r="K111" s="589">
        <v>0.25331219084000001</v>
      </c>
    </row>
    <row r="112" spans="1:11" ht="14.4" customHeight="1" thickBot="1" x14ac:dyDescent="0.35">
      <c r="A112" s="606" t="s">
        <v>426</v>
      </c>
      <c r="B112" s="590">
        <v>0</v>
      </c>
      <c r="C112" s="590">
        <v>9.2999999999999999E-2</v>
      </c>
      <c r="D112" s="591">
        <v>9.2999999999999999E-2</v>
      </c>
      <c r="E112" s="592" t="s">
        <v>322</v>
      </c>
      <c r="F112" s="590">
        <v>0</v>
      </c>
      <c r="G112" s="591">
        <v>0</v>
      </c>
      <c r="H112" s="593">
        <v>4.9406564584124654E-324</v>
      </c>
      <c r="I112" s="590">
        <v>1.4821969375237396E-323</v>
      </c>
      <c r="J112" s="591">
        <v>1.4821969375237396E-323</v>
      </c>
      <c r="K112" s="594" t="s">
        <v>322</v>
      </c>
    </row>
    <row r="113" spans="1:11" ht="14.4" customHeight="1" thickBot="1" x14ac:dyDescent="0.35">
      <c r="A113" s="607" t="s">
        <v>427</v>
      </c>
      <c r="B113" s="585">
        <v>0</v>
      </c>
      <c r="C113" s="585">
        <v>9.2999999999999999E-2</v>
      </c>
      <c r="D113" s="586">
        <v>9.2999999999999999E-2</v>
      </c>
      <c r="E113" s="595" t="s">
        <v>322</v>
      </c>
      <c r="F113" s="585">
        <v>0</v>
      </c>
      <c r="G113" s="586">
        <v>0</v>
      </c>
      <c r="H113" s="588">
        <v>4.9406564584124654E-324</v>
      </c>
      <c r="I113" s="585">
        <v>1.4821969375237396E-323</v>
      </c>
      <c r="J113" s="586">
        <v>1.4821969375237396E-323</v>
      </c>
      <c r="K113" s="596" t="s">
        <v>322</v>
      </c>
    </row>
    <row r="114" spans="1:11" ht="14.4" customHeight="1" thickBot="1" x14ac:dyDescent="0.35">
      <c r="A114" s="606" t="s">
        <v>428</v>
      </c>
      <c r="B114" s="590">
        <v>3099.9999999998299</v>
      </c>
      <c r="C114" s="590">
        <v>3426.75</v>
      </c>
      <c r="D114" s="591">
        <v>326.75000000017099</v>
      </c>
      <c r="E114" s="597">
        <v>1.105403225806</v>
      </c>
      <c r="F114" s="590">
        <v>4297</v>
      </c>
      <c r="G114" s="591">
        <v>1074.25</v>
      </c>
      <c r="H114" s="593">
        <v>453.65</v>
      </c>
      <c r="I114" s="590">
        <v>1286.5999999999999</v>
      </c>
      <c r="J114" s="591">
        <v>212.35000000000201</v>
      </c>
      <c r="K114" s="598">
        <v>0.29941819874300002</v>
      </c>
    </row>
    <row r="115" spans="1:11" ht="14.4" customHeight="1" thickBot="1" x14ac:dyDescent="0.35">
      <c r="A115" s="607" t="s">
        <v>429</v>
      </c>
      <c r="B115" s="585">
        <v>3099.9999999998299</v>
      </c>
      <c r="C115" s="585">
        <v>3426.75</v>
      </c>
      <c r="D115" s="586">
        <v>326.75000000017099</v>
      </c>
      <c r="E115" s="587">
        <v>1.105403225806</v>
      </c>
      <c r="F115" s="585">
        <v>4297</v>
      </c>
      <c r="G115" s="586">
        <v>1074.25</v>
      </c>
      <c r="H115" s="588">
        <v>453.65</v>
      </c>
      <c r="I115" s="585">
        <v>1286.5999999999999</v>
      </c>
      <c r="J115" s="586">
        <v>212.35000000000201</v>
      </c>
      <c r="K115" s="589">
        <v>0.29941819874300002</v>
      </c>
    </row>
    <row r="116" spans="1:11" ht="14.4" customHeight="1" thickBot="1" x14ac:dyDescent="0.35">
      <c r="A116" s="606" t="s">
        <v>430</v>
      </c>
      <c r="B116" s="590">
        <v>0</v>
      </c>
      <c r="C116" s="590">
        <v>44.366999999999997</v>
      </c>
      <c r="D116" s="591">
        <v>44.366999999999997</v>
      </c>
      <c r="E116" s="592" t="s">
        <v>322</v>
      </c>
      <c r="F116" s="590">
        <v>41.999999999998998</v>
      </c>
      <c r="G116" s="591">
        <v>10.499999999999</v>
      </c>
      <c r="H116" s="593">
        <v>4.9406564584124654E-324</v>
      </c>
      <c r="I116" s="590">
        <v>5.26</v>
      </c>
      <c r="J116" s="591">
        <v>-5.2399999999990001</v>
      </c>
      <c r="K116" s="598">
        <v>0.125238095238</v>
      </c>
    </row>
    <row r="117" spans="1:11" ht="14.4" customHeight="1" thickBot="1" x14ac:dyDescent="0.35">
      <c r="A117" s="607" t="s">
        <v>431</v>
      </c>
      <c r="B117" s="585">
        <v>0</v>
      </c>
      <c r="C117" s="585">
        <v>44.366999999999997</v>
      </c>
      <c r="D117" s="586">
        <v>44.366999999999997</v>
      </c>
      <c r="E117" s="595" t="s">
        <v>322</v>
      </c>
      <c r="F117" s="585">
        <v>41.999999999998998</v>
      </c>
      <c r="G117" s="586">
        <v>10.499999999999</v>
      </c>
      <c r="H117" s="588">
        <v>4.9406564584124654E-324</v>
      </c>
      <c r="I117" s="585">
        <v>5.26</v>
      </c>
      <c r="J117" s="586">
        <v>-5.2399999999990001</v>
      </c>
      <c r="K117" s="589">
        <v>0.125238095238</v>
      </c>
    </row>
    <row r="118" spans="1:11" ht="14.4" customHeight="1" thickBot="1" x14ac:dyDescent="0.35">
      <c r="A118" s="605" t="s">
        <v>432</v>
      </c>
      <c r="B118" s="585">
        <v>4528.99513927716</v>
      </c>
      <c r="C118" s="585">
        <v>5770.1925799999999</v>
      </c>
      <c r="D118" s="586">
        <v>1241.1974407228399</v>
      </c>
      <c r="E118" s="587">
        <v>1.274055812062</v>
      </c>
      <c r="F118" s="585">
        <v>4262.0838973595301</v>
      </c>
      <c r="G118" s="586">
        <v>1065.52097433988</v>
      </c>
      <c r="H118" s="588">
        <v>491.71505000000002</v>
      </c>
      <c r="I118" s="585">
        <v>1513.2525499999999</v>
      </c>
      <c r="J118" s="586">
        <v>447.73157566011997</v>
      </c>
      <c r="K118" s="589">
        <v>0.35504992075199998</v>
      </c>
    </row>
    <row r="119" spans="1:11" ht="14.4" customHeight="1" thickBot="1" x14ac:dyDescent="0.35">
      <c r="A119" s="606" t="s">
        <v>433</v>
      </c>
      <c r="B119" s="590">
        <v>1198.9999907714</v>
      </c>
      <c r="C119" s="590">
        <v>1529.88024</v>
      </c>
      <c r="D119" s="591">
        <v>330.88024922860399</v>
      </c>
      <c r="E119" s="597">
        <v>1.27596351274</v>
      </c>
      <c r="F119" s="590">
        <v>1128.0838973596001</v>
      </c>
      <c r="G119" s="591">
        <v>282.020974339899</v>
      </c>
      <c r="H119" s="593">
        <v>130.4828</v>
      </c>
      <c r="I119" s="590">
        <v>401.54330000000101</v>
      </c>
      <c r="J119" s="591">
        <v>119.522325660102</v>
      </c>
      <c r="K119" s="598">
        <v>0.355951628189</v>
      </c>
    </row>
    <row r="120" spans="1:11" ht="14.4" customHeight="1" thickBot="1" x14ac:dyDescent="0.35">
      <c r="A120" s="607" t="s">
        <v>434</v>
      </c>
      <c r="B120" s="585">
        <v>1198.9999907714</v>
      </c>
      <c r="C120" s="585">
        <v>1529.88024</v>
      </c>
      <c r="D120" s="586">
        <v>330.88024922860399</v>
      </c>
      <c r="E120" s="587">
        <v>1.27596351274</v>
      </c>
      <c r="F120" s="585">
        <v>1128.0838973596001</v>
      </c>
      <c r="G120" s="586">
        <v>282.020974339899</v>
      </c>
      <c r="H120" s="588">
        <v>130.4828</v>
      </c>
      <c r="I120" s="585">
        <v>401.54330000000101</v>
      </c>
      <c r="J120" s="586">
        <v>119.522325660102</v>
      </c>
      <c r="K120" s="589">
        <v>0.355951628189</v>
      </c>
    </row>
    <row r="121" spans="1:11" ht="14.4" customHeight="1" thickBot="1" x14ac:dyDescent="0.35">
      <c r="A121" s="606" t="s">
        <v>435</v>
      </c>
      <c r="B121" s="590">
        <v>3329.99514850577</v>
      </c>
      <c r="C121" s="590">
        <v>4240.3123400000004</v>
      </c>
      <c r="D121" s="591">
        <v>910.31719149423498</v>
      </c>
      <c r="E121" s="597">
        <v>1.273368924246</v>
      </c>
      <c r="F121" s="590">
        <v>3133.99999999994</v>
      </c>
      <c r="G121" s="591">
        <v>783.49999999998397</v>
      </c>
      <c r="H121" s="593">
        <v>361.23225000000002</v>
      </c>
      <c r="I121" s="590">
        <v>1111.7092500000001</v>
      </c>
      <c r="J121" s="591">
        <v>328.20925000001802</v>
      </c>
      <c r="K121" s="598">
        <v>0.35472535098899999</v>
      </c>
    </row>
    <row r="122" spans="1:11" ht="14.4" customHeight="1" thickBot="1" x14ac:dyDescent="0.35">
      <c r="A122" s="607" t="s">
        <v>436</v>
      </c>
      <c r="B122" s="585">
        <v>3329.99514850577</v>
      </c>
      <c r="C122" s="585">
        <v>4240.3123400000004</v>
      </c>
      <c r="D122" s="586">
        <v>910.31719149423498</v>
      </c>
      <c r="E122" s="587">
        <v>1.273368924246</v>
      </c>
      <c r="F122" s="585">
        <v>3133.99999999994</v>
      </c>
      <c r="G122" s="586">
        <v>783.49999999998397</v>
      </c>
      <c r="H122" s="588">
        <v>361.23225000000002</v>
      </c>
      <c r="I122" s="585">
        <v>1111.7092500000001</v>
      </c>
      <c r="J122" s="586">
        <v>328.20925000001802</v>
      </c>
      <c r="K122" s="589">
        <v>0.35472535098899999</v>
      </c>
    </row>
    <row r="123" spans="1:11" ht="14.4" customHeight="1" thickBot="1" x14ac:dyDescent="0.35">
      <c r="A123" s="605" t="s">
        <v>437</v>
      </c>
      <c r="B123" s="585">
        <v>132.99999999999301</v>
      </c>
      <c r="C123" s="585">
        <v>136.15248</v>
      </c>
      <c r="D123" s="586">
        <v>3.1524800000069999</v>
      </c>
      <c r="E123" s="587">
        <v>1.0237028571419999</v>
      </c>
      <c r="F123" s="585">
        <v>125.999999999997</v>
      </c>
      <c r="G123" s="586">
        <v>31.499999999999002</v>
      </c>
      <c r="H123" s="588">
        <v>9.9622899999999994</v>
      </c>
      <c r="I123" s="585">
        <v>31.802579999999999</v>
      </c>
      <c r="J123" s="586">
        <v>0.30258000000000002</v>
      </c>
      <c r="K123" s="589">
        <v>0.25240142857100001</v>
      </c>
    </row>
    <row r="124" spans="1:11" ht="14.4" customHeight="1" thickBot="1" x14ac:dyDescent="0.35">
      <c r="A124" s="606" t="s">
        <v>438</v>
      </c>
      <c r="B124" s="590">
        <v>132.99999999999301</v>
      </c>
      <c r="C124" s="590">
        <v>136.15248</v>
      </c>
      <c r="D124" s="591">
        <v>3.1524800000069999</v>
      </c>
      <c r="E124" s="597">
        <v>1.0237028571419999</v>
      </c>
      <c r="F124" s="590">
        <v>125.999999999997</v>
      </c>
      <c r="G124" s="591">
        <v>31.499999999999002</v>
      </c>
      <c r="H124" s="593">
        <v>9.9622899999999994</v>
      </c>
      <c r="I124" s="590">
        <v>31.802579999999999</v>
      </c>
      <c r="J124" s="591">
        <v>0.30258000000000002</v>
      </c>
      <c r="K124" s="598">
        <v>0.25240142857100001</v>
      </c>
    </row>
    <row r="125" spans="1:11" ht="14.4" customHeight="1" thickBot="1" x14ac:dyDescent="0.35">
      <c r="A125" s="607" t="s">
        <v>439</v>
      </c>
      <c r="B125" s="585">
        <v>132.99999999999301</v>
      </c>
      <c r="C125" s="585">
        <v>136.15248</v>
      </c>
      <c r="D125" s="586">
        <v>3.1524800000069999</v>
      </c>
      <c r="E125" s="587">
        <v>1.0237028571419999</v>
      </c>
      <c r="F125" s="585">
        <v>125.999999999997</v>
      </c>
      <c r="G125" s="586">
        <v>31.499999999999002</v>
      </c>
      <c r="H125" s="588">
        <v>9.9622899999999994</v>
      </c>
      <c r="I125" s="585">
        <v>31.802579999999999</v>
      </c>
      <c r="J125" s="586">
        <v>0.30258000000000002</v>
      </c>
      <c r="K125" s="589">
        <v>0.25240142857100001</v>
      </c>
    </row>
    <row r="126" spans="1:11" ht="14.4" customHeight="1" thickBot="1" x14ac:dyDescent="0.35">
      <c r="A126" s="604" t="s">
        <v>440</v>
      </c>
      <c r="B126" s="585">
        <v>0</v>
      </c>
      <c r="C126" s="585">
        <v>81.083950000000002</v>
      </c>
      <c r="D126" s="586">
        <v>81.083950000000002</v>
      </c>
      <c r="E126" s="595" t="s">
        <v>322</v>
      </c>
      <c r="F126" s="585">
        <v>0</v>
      </c>
      <c r="G126" s="586">
        <v>0</v>
      </c>
      <c r="H126" s="588">
        <v>27.876069999999999</v>
      </c>
      <c r="I126" s="585">
        <v>28.603370000000002</v>
      </c>
      <c r="J126" s="586">
        <v>28.603370000000002</v>
      </c>
      <c r="K126" s="596" t="s">
        <v>322</v>
      </c>
    </row>
    <row r="127" spans="1:11" ht="14.4" customHeight="1" thickBot="1" x14ac:dyDescent="0.35">
      <c r="A127" s="605" t="s">
        <v>441</v>
      </c>
      <c r="B127" s="585">
        <v>4.9406564584124654E-324</v>
      </c>
      <c r="C127" s="585">
        <v>26.420999999999001</v>
      </c>
      <c r="D127" s="586">
        <v>26.420999999999001</v>
      </c>
      <c r="E127" s="595" t="s">
        <v>328</v>
      </c>
      <c r="F127" s="585">
        <v>0</v>
      </c>
      <c r="G127" s="586">
        <v>0</v>
      </c>
      <c r="H127" s="588">
        <v>4.9406564584124654E-324</v>
      </c>
      <c r="I127" s="585">
        <v>1.4821969375237396E-323</v>
      </c>
      <c r="J127" s="586">
        <v>1.4821969375237396E-323</v>
      </c>
      <c r="K127" s="596" t="s">
        <v>322</v>
      </c>
    </row>
    <row r="128" spans="1:11" ht="14.4" customHeight="1" thickBot="1" x14ac:dyDescent="0.35">
      <c r="A128" s="606" t="s">
        <v>442</v>
      </c>
      <c r="B128" s="590">
        <v>4.9406564584124654E-324</v>
      </c>
      <c r="C128" s="590">
        <v>26.420999999999001</v>
      </c>
      <c r="D128" s="591">
        <v>26.420999999999001</v>
      </c>
      <c r="E128" s="592" t="s">
        <v>328</v>
      </c>
      <c r="F128" s="590">
        <v>0</v>
      </c>
      <c r="G128" s="591">
        <v>0</v>
      </c>
      <c r="H128" s="593">
        <v>4.9406564584124654E-324</v>
      </c>
      <c r="I128" s="590">
        <v>1.4821969375237396E-323</v>
      </c>
      <c r="J128" s="591">
        <v>1.4821969375237396E-323</v>
      </c>
      <c r="K128" s="594" t="s">
        <v>322</v>
      </c>
    </row>
    <row r="129" spans="1:11" ht="14.4" customHeight="1" thickBot="1" x14ac:dyDescent="0.35">
      <c r="A129" s="607" t="s">
        <v>443</v>
      </c>
      <c r="B129" s="585">
        <v>4.9406564584124654E-324</v>
      </c>
      <c r="C129" s="585">
        <v>26.420999999999001</v>
      </c>
      <c r="D129" s="586">
        <v>26.420999999999001</v>
      </c>
      <c r="E129" s="595" t="s">
        <v>328</v>
      </c>
      <c r="F129" s="585">
        <v>0</v>
      </c>
      <c r="G129" s="586">
        <v>0</v>
      </c>
      <c r="H129" s="588">
        <v>4.9406564584124654E-324</v>
      </c>
      <c r="I129" s="585">
        <v>1.4821969375237396E-323</v>
      </c>
      <c r="J129" s="586">
        <v>1.4821969375237396E-323</v>
      </c>
      <c r="K129" s="596" t="s">
        <v>322</v>
      </c>
    </row>
    <row r="130" spans="1:11" ht="14.4" customHeight="1" thickBot="1" x14ac:dyDescent="0.35">
      <c r="A130" s="605" t="s">
        <v>444</v>
      </c>
      <c r="B130" s="585">
        <v>0</v>
      </c>
      <c r="C130" s="585">
        <v>54.662950000000002</v>
      </c>
      <c r="D130" s="586">
        <v>54.662950000000002</v>
      </c>
      <c r="E130" s="595" t="s">
        <v>322</v>
      </c>
      <c r="F130" s="585">
        <v>0</v>
      </c>
      <c r="G130" s="586">
        <v>0</v>
      </c>
      <c r="H130" s="588">
        <v>27.876069999999999</v>
      </c>
      <c r="I130" s="585">
        <v>28.603370000000002</v>
      </c>
      <c r="J130" s="586">
        <v>28.603370000000002</v>
      </c>
      <c r="K130" s="596" t="s">
        <v>322</v>
      </c>
    </row>
    <row r="131" spans="1:11" ht="14.4" customHeight="1" thickBot="1" x14ac:dyDescent="0.35">
      <c r="A131" s="606" t="s">
        <v>445</v>
      </c>
      <c r="B131" s="590">
        <v>0</v>
      </c>
      <c r="C131" s="590">
        <v>23.620950000000001</v>
      </c>
      <c r="D131" s="591">
        <v>23.620950000000001</v>
      </c>
      <c r="E131" s="592" t="s">
        <v>322</v>
      </c>
      <c r="F131" s="590">
        <v>0</v>
      </c>
      <c r="G131" s="591">
        <v>0</v>
      </c>
      <c r="H131" s="593">
        <v>2.7920699999999998</v>
      </c>
      <c r="I131" s="590">
        <v>3.5193699999999999</v>
      </c>
      <c r="J131" s="591">
        <v>3.5193699999999999</v>
      </c>
      <c r="K131" s="594" t="s">
        <v>322</v>
      </c>
    </row>
    <row r="132" spans="1:11" ht="14.4" customHeight="1" thickBot="1" x14ac:dyDescent="0.35">
      <c r="A132" s="607" t="s">
        <v>446</v>
      </c>
      <c r="B132" s="585">
        <v>0</v>
      </c>
      <c r="C132" s="585">
        <v>20.220949999999998</v>
      </c>
      <c r="D132" s="586">
        <v>20.220949999999998</v>
      </c>
      <c r="E132" s="595" t="s">
        <v>322</v>
      </c>
      <c r="F132" s="585">
        <v>0</v>
      </c>
      <c r="G132" s="586">
        <v>0</v>
      </c>
      <c r="H132" s="588">
        <v>2.7920699999999998</v>
      </c>
      <c r="I132" s="585">
        <v>3.5193699999999999</v>
      </c>
      <c r="J132" s="586">
        <v>3.5193699999999999</v>
      </c>
      <c r="K132" s="596" t="s">
        <v>322</v>
      </c>
    </row>
    <row r="133" spans="1:11" ht="14.4" customHeight="1" thickBot="1" x14ac:dyDescent="0.35">
      <c r="A133" s="607" t="s">
        <v>447</v>
      </c>
      <c r="B133" s="585">
        <v>0</v>
      </c>
      <c r="C133" s="585">
        <v>3.4</v>
      </c>
      <c r="D133" s="586">
        <v>3.4</v>
      </c>
      <c r="E133" s="595" t="s">
        <v>322</v>
      </c>
      <c r="F133" s="585">
        <v>0</v>
      </c>
      <c r="G133" s="586">
        <v>0</v>
      </c>
      <c r="H133" s="588">
        <v>4.9406564584124654E-324</v>
      </c>
      <c r="I133" s="585">
        <v>1.4821969375237396E-323</v>
      </c>
      <c r="J133" s="586">
        <v>1.4821969375237396E-323</v>
      </c>
      <c r="K133" s="596" t="s">
        <v>322</v>
      </c>
    </row>
    <row r="134" spans="1:11" ht="14.4" customHeight="1" thickBot="1" x14ac:dyDescent="0.35">
      <c r="A134" s="606" t="s">
        <v>448</v>
      </c>
      <c r="B134" s="590">
        <v>4.9406564584124654E-324</v>
      </c>
      <c r="C134" s="590">
        <v>3.873999999999</v>
      </c>
      <c r="D134" s="591">
        <v>3.873999999999</v>
      </c>
      <c r="E134" s="592" t="s">
        <v>328</v>
      </c>
      <c r="F134" s="590">
        <v>0</v>
      </c>
      <c r="G134" s="591">
        <v>0</v>
      </c>
      <c r="H134" s="593">
        <v>4.9406564584124654E-324</v>
      </c>
      <c r="I134" s="590">
        <v>1.4821969375237396E-323</v>
      </c>
      <c r="J134" s="591">
        <v>1.4821969375237396E-323</v>
      </c>
      <c r="K134" s="594" t="s">
        <v>322</v>
      </c>
    </row>
    <row r="135" spans="1:11" ht="14.4" customHeight="1" thickBot="1" x14ac:dyDescent="0.35">
      <c r="A135" s="607" t="s">
        <v>449</v>
      </c>
      <c r="B135" s="585">
        <v>4.9406564584124654E-324</v>
      </c>
      <c r="C135" s="585">
        <v>3.873999999999</v>
      </c>
      <c r="D135" s="586">
        <v>3.873999999999</v>
      </c>
      <c r="E135" s="595" t="s">
        <v>328</v>
      </c>
      <c r="F135" s="585">
        <v>0</v>
      </c>
      <c r="G135" s="586">
        <v>0</v>
      </c>
      <c r="H135" s="588">
        <v>4.9406564584124654E-324</v>
      </c>
      <c r="I135" s="585">
        <v>1.4821969375237396E-323</v>
      </c>
      <c r="J135" s="586">
        <v>1.4821969375237396E-323</v>
      </c>
      <c r="K135" s="596" t="s">
        <v>322</v>
      </c>
    </row>
    <row r="136" spans="1:11" ht="14.4" customHeight="1" thickBot="1" x14ac:dyDescent="0.35">
      <c r="A136" s="609" t="s">
        <v>450</v>
      </c>
      <c r="B136" s="585">
        <v>4.9406564584124654E-324</v>
      </c>
      <c r="C136" s="585">
        <v>24.167999999999999</v>
      </c>
      <c r="D136" s="586">
        <v>24.167999999999999</v>
      </c>
      <c r="E136" s="595" t="s">
        <v>328</v>
      </c>
      <c r="F136" s="585">
        <v>0</v>
      </c>
      <c r="G136" s="586">
        <v>0</v>
      </c>
      <c r="H136" s="588">
        <v>25.084</v>
      </c>
      <c r="I136" s="585">
        <v>25.084</v>
      </c>
      <c r="J136" s="586">
        <v>25.084</v>
      </c>
      <c r="K136" s="596" t="s">
        <v>322</v>
      </c>
    </row>
    <row r="137" spans="1:11" ht="14.4" customHeight="1" thickBot="1" x14ac:dyDescent="0.35">
      <c r="A137" s="607" t="s">
        <v>451</v>
      </c>
      <c r="B137" s="585">
        <v>4.9406564584124654E-324</v>
      </c>
      <c r="C137" s="585">
        <v>24.167999999999999</v>
      </c>
      <c r="D137" s="586">
        <v>24.167999999999999</v>
      </c>
      <c r="E137" s="595" t="s">
        <v>328</v>
      </c>
      <c r="F137" s="585">
        <v>0</v>
      </c>
      <c r="G137" s="586">
        <v>0</v>
      </c>
      <c r="H137" s="588">
        <v>25.084</v>
      </c>
      <c r="I137" s="585">
        <v>25.084</v>
      </c>
      <c r="J137" s="586">
        <v>25.084</v>
      </c>
      <c r="K137" s="596" t="s">
        <v>322</v>
      </c>
    </row>
    <row r="138" spans="1:11" ht="14.4" customHeight="1" thickBot="1" x14ac:dyDescent="0.35">
      <c r="A138" s="609" t="s">
        <v>452</v>
      </c>
      <c r="B138" s="585">
        <v>4.9406564584124654E-324</v>
      </c>
      <c r="C138" s="585">
        <v>3</v>
      </c>
      <c r="D138" s="586">
        <v>3</v>
      </c>
      <c r="E138" s="595" t="s">
        <v>328</v>
      </c>
      <c r="F138" s="585">
        <v>0</v>
      </c>
      <c r="G138" s="586">
        <v>0</v>
      </c>
      <c r="H138" s="588">
        <v>4.9406564584124654E-324</v>
      </c>
      <c r="I138" s="585">
        <v>1.4821969375237396E-323</v>
      </c>
      <c r="J138" s="586">
        <v>1.4821969375237396E-323</v>
      </c>
      <c r="K138" s="596" t="s">
        <v>322</v>
      </c>
    </row>
    <row r="139" spans="1:11" ht="14.4" customHeight="1" thickBot="1" x14ac:dyDescent="0.35">
      <c r="A139" s="607" t="s">
        <v>453</v>
      </c>
      <c r="B139" s="585">
        <v>4.9406564584124654E-324</v>
      </c>
      <c r="C139" s="585">
        <v>3</v>
      </c>
      <c r="D139" s="586">
        <v>3</v>
      </c>
      <c r="E139" s="595" t="s">
        <v>328</v>
      </c>
      <c r="F139" s="585">
        <v>0</v>
      </c>
      <c r="G139" s="586">
        <v>0</v>
      </c>
      <c r="H139" s="588">
        <v>4.9406564584124654E-324</v>
      </c>
      <c r="I139" s="585">
        <v>1.4821969375237396E-323</v>
      </c>
      <c r="J139" s="586">
        <v>1.4821969375237396E-323</v>
      </c>
      <c r="K139" s="596" t="s">
        <v>322</v>
      </c>
    </row>
    <row r="140" spans="1:11" ht="14.4" customHeight="1" thickBot="1" x14ac:dyDescent="0.35">
      <c r="A140" s="604" t="s">
        <v>454</v>
      </c>
      <c r="B140" s="585">
        <v>1240.99999999993</v>
      </c>
      <c r="C140" s="585">
        <v>1452.03386</v>
      </c>
      <c r="D140" s="586">
        <v>211.03386000006901</v>
      </c>
      <c r="E140" s="587">
        <v>1.170051458501</v>
      </c>
      <c r="F140" s="585">
        <v>1507.98745286191</v>
      </c>
      <c r="G140" s="586">
        <v>376.99686321547802</v>
      </c>
      <c r="H140" s="588">
        <v>130.37899999999999</v>
      </c>
      <c r="I140" s="585">
        <v>441.67500000000098</v>
      </c>
      <c r="J140" s="586">
        <v>64.678136784521996</v>
      </c>
      <c r="K140" s="589">
        <v>0.29289036799399998</v>
      </c>
    </row>
    <row r="141" spans="1:11" ht="14.4" customHeight="1" thickBot="1" x14ac:dyDescent="0.35">
      <c r="A141" s="605" t="s">
        <v>455</v>
      </c>
      <c r="B141" s="585">
        <v>1240.99999999993</v>
      </c>
      <c r="C141" s="585">
        <v>1048.211</v>
      </c>
      <c r="D141" s="586">
        <v>-192.788999999932</v>
      </c>
      <c r="E141" s="587">
        <v>0.84465028203000003</v>
      </c>
      <c r="F141" s="585">
        <v>1507.98745286191</v>
      </c>
      <c r="G141" s="586">
        <v>376.99686321547802</v>
      </c>
      <c r="H141" s="588">
        <v>130.37899999999999</v>
      </c>
      <c r="I141" s="585">
        <v>441.67500000000098</v>
      </c>
      <c r="J141" s="586">
        <v>64.678136784521996</v>
      </c>
      <c r="K141" s="589">
        <v>0.29289036799399998</v>
      </c>
    </row>
    <row r="142" spans="1:11" ht="14.4" customHeight="1" thickBot="1" x14ac:dyDescent="0.35">
      <c r="A142" s="606" t="s">
        <v>456</v>
      </c>
      <c r="B142" s="590">
        <v>1240.99999999993</v>
      </c>
      <c r="C142" s="590">
        <v>1048.211</v>
      </c>
      <c r="D142" s="591">
        <v>-192.788999999932</v>
      </c>
      <c r="E142" s="597">
        <v>0.84465028203000003</v>
      </c>
      <c r="F142" s="590">
        <v>1507.98745286191</v>
      </c>
      <c r="G142" s="591">
        <v>376.99686321547802</v>
      </c>
      <c r="H142" s="593">
        <v>130.37899999999999</v>
      </c>
      <c r="I142" s="590">
        <v>380.82500000000101</v>
      </c>
      <c r="J142" s="591">
        <v>3.828136784522</v>
      </c>
      <c r="K142" s="598">
        <v>0.252538573366</v>
      </c>
    </row>
    <row r="143" spans="1:11" ht="14.4" customHeight="1" thickBot="1" x14ac:dyDescent="0.35">
      <c r="A143" s="607" t="s">
        <v>457</v>
      </c>
      <c r="B143" s="585">
        <v>210.99999999998801</v>
      </c>
      <c r="C143" s="585">
        <v>260.84399999999999</v>
      </c>
      <c r="D143" s="586">
        <v>49.844000000011</v>
      </c>
      <c r="E143" s="587">
        <v>1.236227488151</v>
      </c>
      <c r="F143" s="585">
        <v>300.98804133669302</v>
      </c>
      <c r="G143" s="586">
        <v>75.247010334172998</v>
      </c>
      <c r="H143" s="588">
        <v>25.443999999999999</v>
      </c>
      <c r="I143" s="585">
        <v>75.552000000000007</v>
      </c>
      <c r="J143" s="586">
        <v>0.30498966582600001</v>
      </c>
      <c r="K143" s="589">
        <v>0.251013294961</v>
      </c>
    </row>
    <row r="144" spans="1:11" ht="14.4" customHeight="1" thickBot="1" x14ac:dyDescent="0.35">
      <c r="A144" s="607" t="s">
        <v>458</v>
      </c>
      <c r="B144" s="585">
        <v>729.99999999995998</v>
      </c>
      <c r="C144" s="585">
        <v>480.37400000000002</v>
      </c>
      <c r="D144" s="586">
        <v>-249.62599999995999</v>
      </c>
      <c r="E144" s="587">
        <v>0.65804657534199995</v>
      </c>
      <c r="F144" s="585">
        <v>894.99999999998397</v>
      </c>
      <c r="G144" s="586">
        <v>223.74999999999599</v>
      </c>
      <c r="H144" s="588">
        <v>78.957999999999998</v>
      </c>
      <c r="I144" s="585">
        <v>227.49199999999999</v>
      </c>
      <c r="J144" s="586">
        <v>3.7420000000039999</v>
      </c>
      <c r="K144" s="589">
        <v>0.25418100558599999</v>
      </c>
    </row>
    <row r="145" spans="1:11" ht="14.4" customHeight="1" thickBot="1" x14ac:dyDescent="0.35">
      <c r="A145" s="607" t="s">
        <v>459</v>
      </c>
      <c r="B145" s="585">
        <v>17.999999999999002</v>
      </c>
      <c r="C145" s="585">
        <v>17.664000000000001</v>
      </c>
      <c r="D145" s="586">
        <v>-0.33599999999899999</v>
      </c>
      <c r="E145" s="587">
        <v>0.98133333333299999</v>
      </c>
      <c r="F145" s="585">
        <v>18.000150596234999</v>
      </c>
      <c r="G145" s="586">
        <v>4.5000376490580001</v>
      </c>
      <c r="H145" s="588">
        <v>1.472</v>
      </c>
      <c r="I145" s="585">
        <v>4.4160000000000004</v>
      </c>
      <c r="J145" s="586">
        <v>-8.4037649058E-2</v>
      </c>
      <c r="K145" s="589">
        <v>0.24533128077899999</v>
      </c>
    </row>
    <row r="146" spans="1:11" ht="14.4" customHeight="1" thickBot="1" x14ac:dyDescent="0.35">
      <c r="A146" s="607" t="s">
        <v>460</v>
      </c>
      <c r="B146" s="585">
        <v>47.999999999997002</v>
      </c>
      <c r="C146" s="585">
        <v>54.67</v>
      </c>
      <c r="D146" s="586">
        <v>6.6700000000020001</v>
      </c>
      <c r="E146" s="587">
        <v>1.138958333333</v>
      </c>
      <c r="F146" s="585">
        <v>59.999260929004002</v>
      </c>
      <c r="G146" s="586">
        <v>14.999815232251001</v>
      </c>
      <c r="H146" s="588">
        <v>4.9509999999999996</v>
      </c>
      <c r="I146" s="585">
        <v>14.702999999999999</v>
      </c>
      <c r="J146" s="586">
        <v>-0.29681523225099998</v>
      </c>
      <c r="K146" s="589">
        <v>0.245053018526</v>
      </c>
    </row>
    <row r="147" spans="1:11" ht="14.4" customHeight="1" thickBot="1" x14ac:dyDescent="0.35">
      <c r="A147" s="607" t="s">
        <v>461</v>
      </c>
      <c r="B147" s="585">
        <v>233.99999999998701</v>
      </c>
      <c r="C147" s="585">
        <v>234.65899999999999</v>
      </c>
      <c r="D147" s="586">
        <v>0.65900000001199999</v>
      </c>
      <c r="E147" s="587">
        <v>1.0028162393160001</v>
      </c>
      <c r="F147" s="585">
        <v>233.99999999999599</v>
      </c>
      <c r="G147" s="586">
        <v>58.499999999998003</v>
      </c>
      <c r="H147" s="588">
        <v>19.553999999999998</v>
      </c>
      <c r="I147" s="585">
        <v>58.661999999999999</v>
      </c>
      <c r="J147" s="586">
        <v>0.16200000000100001</v>
      </c>
      <c r="K147" s="589">
        <v>0.25069230769200002</v>
      </c>
    </row>
    <row r="148" spans="1:11" ht="14.4" customHeight="1" thickBot="1" x14ac:dyDescent="0.35">
      <c r="A148" s="606" t="s">
        <v>462</v>
      </c>
      <c r="B148" s="590">
        <v>0</v>
      </c>
      <c r="C148" s="590">
        <v>4.9406564584124654E-324</v>
      </c>
      <c r="D148" s="591">
        <v>4.9406564584124654E-324</v>
      </c>
      <c r="E148" s="592" t="s">
        <v>322</v>
      </c>
      <c r="F148" s="590">
        <v>4.9406564584124654E-324</v>
      </c>
      <c r="G148" s="591">
        <v>0</v>
      </c>
      <c r="H148" s="593">
        <v>4.9406564584124654E-324</v>
      </c>
      <c r="I148" s="590">
        <v>60.85</v>
      </c>
      <c r="J148" s="591">
        <v>60.85</v>
      </c>
      <c r="K148" s="594" t="s">
        <v>328</v>
      </c>
    </row>
    <row r="149" spans="1:11" ht="14.4" customHeight="1" thickBot="1" x14ac:dyDescent="0.35">
      <c r="A149" s="607" t="s">
        <v>463</v>
      </c>
      <c r="B149" s="585">
        <v>0</v>
      </c>
      <c r="C149" s="585">
        <v>4.9406564584124654E-324</v>
      </c>
      <c r="D149" s="586">
        <v>4.9406564584124654E-324</v>
      </c>
      <c r="E149" s="595" t="s">
        <v>322</v>
      </c>
      <c r="F149" s="585">
        <v>4.9406564584124654E-324</v>
      </c>
      <c r="G149" s="586">
        <v>0</v>
      </c>
      <c r="H149" s="588">
        <v>4.9406564584124654E-324</v>
      </c>
      <c r="I149" s="585">
        <v>60.85</v>
      </c>
      <c r="J149" s="586">
        <v>60.85</v>
      </c>
      <c r="K149" s="596" t="s">
        <v>328</v>
      </c>
    </row>
    <row r="150" spans="1:11" ht="14.4" customHeight="1" thickBot="1" x14ac:dyDescent="0.35">
      <c r="A150" s="605" t="s">
        <v>464</v>
      </c>
      <c r="B150" s="585">
        <v>4.9406564584124654E-324</v>
      </c>
      <c r="C150" s="585">
        <v>0.45100000000000001</v>
      </c>
      <c r="D150" s="586">
        <v>0.45100000000000001</v>
      </c>
      <c r="E150" s="595" t="s">
        <v>328</v>
      </c>
      <c r="F150" s="585">
        <v>0</v>
      </c>
      <c r="G150" s="586">
        <v>0</v>
      </c>
      <c r="H150" s="588">
        <v>4.9406564584124654E-324</v>
      </c>
      <c r="I150" s="585">
        <v>1.4821969375237396E-323</v>
      </c>
      <c r="J150" s="586">
        <v>1.4821969375237396E-323</v>
      </c>
      <c r="K150" s="596" t="s">
        <v>322</v>
      </c>
    </row>
    <row r="151" spans="1:11" ht="14.4" customHeight="1" thickBot="1" x14ac:dyDescent="0.35">
      <c r="A151" s="606" t="s">
        <v>465</v>
      </c>
      <c r="B151" s="590">
        <v>4.9406564584124654E-324</v>
      </c>
      <c r="C151" s="590">
        <v>0.45100000000000001</v>
      </c>
      <c r="D151" s="591">
        <v>0.45100000000000001</v>
      </c>
      <c r="E151" s="592" t="s">
        <v>328</v>
      </c>
      <c r="F151" s="590">
        <v>0</v>
      </c>
      <c r="G151" s="591">
        <v>0</v>
      </c>
      <c r="H151" s="593">
        <v>4.9406564584124654E-324</v>
      </c>
      <c r="I151" s="590">
        <v>1.4821969375237396E-323</v>
      </c>
      <c r="J151" s="591">
        <v>1.4821969375237396E-323</v>
      </c>
      <c r="K151" s="594" t="s">
        <v>322</v>
      </c>
    </row>
    <row r="152" spans="1:11" ht="14.4" customHeight="1" thickBot="1" x14ac:dyDescent="0.35">
      <c r="A152" s="607" t="s">
        <v>466</v>
      </c>
      <c r="B152" s="585">
        <v>4.9406564584124654E-324</v>
      </c>
      <c r="C152" s="585">
        <v>0.45100000000000001</v>
      </c>
      <c r="D152" s="586">
        <v>0.45100000000000001</v>
      </c>
      <c r="E152" s="595" t="s">
        <v>328</v>
      </c>
      <c r="F152" s="585">
        <v>0</v>
      </c>
      <c r="G152" s="586">
        <v>0</v>
      </c>
      <c r="H152" s="588">
        <v>4.9406564584124654E-324</v>
      </c>
      <c r="I152" s="585">
        <v>1.4821969375237396E-323</v>
      </c>
      <c r="J152" s="586">
        <v>1.4821969375237396E-323</v>
      </c>
      <c r="K152" s="596" t="s">
        <v>322</v>
      </c>
    </row>
    <row r="153" spans="1:11" ht="14.4" customHeight="1" thickBot="1" x14ac:dyDescent="0.35">
      <c r="A153" s="605" t="s">
        <v>467</v>
      </c>
      <c r="B153" s="585">
        <v>0</v>
      </c>
      <c r="C153" s="585">
        <v>403.37186000000003</v>
      </c>
      <c r="D153" s="586">
        <v>403.37186000000003</v>
      </c>
      <c r="E153" s="595" t="s">
        <v>322</v>
      </c>
      <c r="F153" s="585">
        <v>0</v>
      </c>
      <c r="G153" s="586">
        <v>0</v>
      </c>
      <c r="H153" s="588">
        <v>4.9406564584124654E-324</v>
      </c>
      <c r="I153" s="585">
        <v>1.4821969375237396E-323</v>
      </c>
      <c r="J153" s="586">
        <v>1.4821969375237396E-323</v>
      </c>
      <c r="K153" s="596" t="s">
        <v>322</v>
      </c>
    </row>
    <row r="154" spans="1:11" ht="14.4" customHeight="1" thickBot="1" x14ac:dyDescent="0.35">
      <c r="A154" s="606" t="s">
        <v>468</v>
      </c>
      <c r="B154" s="590">
        <v>0</v>
      </c>
      <c r="C154" s="590">
        <v>301.77445999999998</v>
      </c>
      <c r="D154" s="591">
        <v>301.77445999999998</v>
      </c>
      <c r="E154" s="592" t="s">
        <v>322</v>
      </c>
      <c r="F154" s="590">
        <v>0</v>
      </c>
      <c r="G154" s="591">
        <v>0</v>
      </c>
      <c r="H154" s="593">
        <v>4.9406564584124654E-324</v>
      </c>
      <c r="I154" s="590">
        <v>1.4821969375237396E-323</v>
      </c>
      <c r="J154" s="591">
        <v>1.4821969375237396E-323</v>
      </c>
      <c r="K154" s="594" t="s">
        <v>322</v>
      </c>
    </row>
    <row r="155" spans="1:11" ht="14.4" customHeight="1" thickBot="1" x14ac:dyDescent="0.35">
      <c r="A155" s="607" t="s">
        <v>469</v>
      </c>
      <c r="B155" s="585">
        <v>4.9406564584124654E-324</v>
      </c>
      <c r="C155" s="585">
        <v>301.77445999999998</v>
      </c>
      <c r="D155" s="586">
        <v>301.77445999999998</v>
      </c>
      <c r="E155" s="595" t="s">
        <v>328</v>
      </c>
      <c r="F155" s="585">
        <v>0</v>
      </c>
      <c r="G155" s="586">
        <v>0</v>
      </c>
      <c r="H155" s="588">
        <v>4.9406564584124654E-324</v>
      </c>
      <c r="I155" s="585">
        <v>1.4821969375237396E-323</v>
      </c>
      <c r="J155" s="586">
        <v>1.4821969375237396E-323</v>
      </c>
      <c r="K155" s="596" t="s">
        <v>322</v>
      </c>
    </row>
    <row r="156" spans="1:11" ht="14.4" customHeight="1" thickBot="1" x14ac:dyDescent="0.35">
      <c r="A156" s="606" t="s">
        <v>470</v>
      </c>
      <c r="B156" s="590">
        <v>0</v>
      </c>
      <c r="C156" s="590">
        <v>101.597400000001</v>
      </c>
      <c r="D156" s="591">
        <v>101.597400000001</v>
      </c>
      <c r="E156" s="592" t="s">
        <v>322</v>
      </c>
      <c r="F156" s="590">
        <v>0</v>
      </c>
      <c r="G156" s="591">
        <v>0</v>
      </c>
      <c r="H156" s="593">
        <v>4.9406564584124654E-324</v>
      </c>
      <c r="I156" s="590">
        <v>1.4821969375237396E-323</v>
      </c>
      <c r="J156" s="591">
        <v>1.4821969375237396E-323</v>
      </c>
      <c r="K156" s="594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101.597400000001</v>
      </c>
      <c r="D157" s="586">
        <v>101.597400000001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1.4821969375237396E-323</v>
      </c>
      <c r="J157" s="586">
        <v>1.4821969375237396E-323</v>
      </c>
      <c r="K157" s="596" t="s">
        <v>322</v>
      </c>
    </row>
    <row r="158" spans="1:11" ht="14.4" customHeight="1" thickBot="1" x14ac:dyDescent="0.35">
      <c r="A158" s="603" t="s">
        <v>472</v>
      </c>
      <c r="B158" s="585">
        <v>29652.0239648485</v>
      </c>
      <c r="C158" s="585">
        <v>28009.49252</v>
      </c>
      <c r="D158" s="586">
        <v>-1642.5314448485501</v>
      </c>
      <c r="E158" s="587">
        <v>0.94460643068399996</v>
      </c>
      <c r="F158" s="585">
        <v>27635.740687944301</v>
      </c>
      <c r="G158" s="586">
        <v>6908.9351719860797</v>
      </c>
      <c r="H158" s="588">
        <v>2410.8678599999998</v>
      </c>
      <c r="I158" s="585">
        <v>6742.4604200000003</v>
      </c>
      <c r="J158" s="586">
        <v>-166.474751986081</v>
      </c>
      <c r="K158" s="589">
        <v>0.24397610674199999</v>
      </c>
    </row>
    <row r="159" spans="1:11" ht="14.4" customHeight="1" thickBot="1" x14ac:dyDescent="0.35">
      <c r="A159" s="604" t="s">
        <v>473</v>
      </c>
      <c r="B159" s="585">
        <v>27885.352945256502</v>
      </c>
      <c r="C159" s="585">
        <v>26412.723409999999</v>
      </c>
      <c r="D159" s="586">
        <v>-1472.6295352565501</v>
      </c>
      <c r="E159" s="587">
        <v>0.94718985489800001</v>
      </c>
      <c r="F159" s="585">
        <v>26622.040180888602</v>
      </c>
      <c r="G159" s="586">
        <v>6655.5100452221604</v>
      </c>
      <c r="H159" s="588">
        <v>2410.6428599999999</v>
      </c>
      <c r="I159" s="585">
        <v>6742.2355200000002</v>
      </c>
      <c r="J159" s="586">
        <v>86.725474777843999</v>
      </c>
      <c r="K159" s="589">
        <v>0.253257656971</v>
      </c>
    </row>
    <row r="160" spans="1:11" ht="14.4" customHeight="1" thickBot="1" x14ac:dyDescent="0.35">
      <c r="A160" s="605" t="s">
        <v>474</v>
      </c>
      <c r="B160" s="585">
        <v>27885.352945256502</v>
      </c>
      <c r="C160" s="585">
        <v>26412.723409999999</v>
      </c>
      <c r="D160" s="586">
        <v>-1472.6295352565501</v>
      </c>
      <c r="E160" s="587">
        <v>0.94718985489800001</v>
      </c>
      <c r="F160" s="585">
        <v>26622.040180888602</v>
      </c>
      <c r="G160" s="586">
        <v>6655.5100452221604</v>
      </c>
      <c r="H160" s="588">
        <v>2410.6428599999999</v>
      </c>
      <c r="I160" s="585">
        <v>6742.2355200000002</v>
      </c>
      <c r="J160" s="586">
        <v>86.725474777843999</v>
      </c>
      <c r="K160" s="589">
        <v>0.253257656971</v>
      </c>
    </row>
    <row r="161" spans="1:11" ht="14.4" customHeight="1" thickBot="1" x14ac:dyDescent="0.35">
      <c r="A161" s="606" t="s">
        <v>475</v>
      </c>
      <c r="B161" s="590">
        <v>1627.46797864411</v>
      </c>
      <c r="C161" s="590">
        <v>1726.2323200000001</v>
      </c>
      <c r="D161" s="591">
        <v>98.764341355891005</v>
      </c>
      <c r="E161" s="597">
        <v>1.060685889155</v>
      </c>
      <c r="F161" s="590">
        <v>1599.1040600792301</v>
      </c>
      <c r="G161" s="591">
        <v>399.77601501980701</v>
      </c>
      <c r="H161" s="593">
        <v>129.18225000000001</v>
      </c>
      <c r="I161" s="590">
        <v>332.21602000000001</v>
      </c>
      <c r="J161" s="591">
        <v>-67.559995019807005</v>
      </c>
      <c r="K161" s="598">
        <v>0.207751345452</v>
      </c>
    </row>
    <row r="162" spans="1:11" ht="14.4" customHeight="1" thickBot="1" x14ac:dyDescent="0.35">
      <c r="A162" s="607" t="s">
        <v>476</v>
      </c>
      <c r="B162" s="585">
        <v>14.478243376696</v>
      </c>
      <c r="C162" s="585">
        <v>7.2888900000000003</v>
      </c>
      <c r="D162" s="586">
        <v>-7.1893533766960003</v>
      </c>
      <c r="E162" s="587">
        <v>0.50343745510799998</v>
      </c>
      <c r="F162" s="585">
        <v>6.6982549936620002</v>
      </c>
      <c r="G162" s="586">
        <v>1.674563748415</v>
      </c>
      <c r="H162" s="588">
        <v>0.69416999999999995</v>
      </c>
      <c r="I162" s="585">
        <v>1.2065399999999999</v>
      </c>
      <c r="J162" s="586">
        <v>-0.468023748415</v>
      </c>
      <c r="K162" s="589">
        <v>0.180127510992</v>
      </c>
    </row>
    <row r="163" spans="1:11" ht="14.4" customHeight="1" thickBot="1" x14ac:dyDescent="0.35">
      <c r="A163" s="607" t="s">
        <v>477</v>
      </c>
      <c r="B163" s="585">
        <v>5.8913171184469997</v>
      </c>
      <c r="C163" s="585">
        <v>3.8319999999999999</v>
      </c>
      <c r="D163" s="586">
        <v>-2.0593171184469998</v>
      </c>
      <c r="E163" s="587">
        <v>0.65044877451899996</v>
      </c>
      <c r="F163" s="585">
        <v>3.8269504612269998</v>
      </c>
      <c r="G163" s="586">
        <v>0.95673761530599999</v>
      </c>
      <c r="H163" s="588">
        <v>0.23400000000000001</v>
      </c>
      <c r="I163" s="585">
        <v>1.054</v>
      </c>
      <c r="J163" s="586">
        <v>9.7262384692999998E-2</v>
      </c>
      <c r="K163" s="589">
        <v>0.27541511463899998</v>
      </c>
    </row>
    <row r="164" spans="1:11" ht="14.4" customHeight="1" thickBot="1" x14ac:dyDescent="0.35">
      <c r="A164" s="607" t="s">
        <v>478</v>
      </c>
      <c r="B164" s="585">
        <v>83.602266541526006</v>
      </c>
      <c r="C164" s="585">
        <v>47.305750000000003</v>
      </c>
      <c r="D164" s="586">
        <v>-36.296516541526003</v>
      </c>
      <c r="E164" s="587">
        <v>0.56584291260200004</v>
      </c>
      <c r="F164" s="585">
        <v>44.117412325533003</v>
      </c>
      <c r="G164" s="586">
        <v>11.029353081383</v>
      </c>
      <c r="H164" s="588">
        <v>4.17408</v>
      </c>
      <c r="I164" s="585">
        <v>7.6524799999999997</v>
      </c>
      <c r="J164" s="586">
        <v>-3.3768730813830001</v>
      </c>
      <c r="K164" s="589">
        <v>0.17345713623299999</v>
      </c>
    </row>
    <row r="165" spans="1:11" ht="14.4" customHeight="1" thickBot="1" x14ac:dyDescent="0.35">
      <c r="A165" s="607" t="s">
        <v>479</v>
      </c>
      <c r="B165" s="585">
        <v>38.981820037616998</v>
      </c>
      <c r="C165" s="585">
        <v>66.626090000000005</v>
      </c>
      <c r="D165" s="586">
        <v>27.644269962382001</v>
      </c>
      <c r="E165" s="587">
        <v>1.709158010983</v>
      </c>
      <c r="F165" s="585">
        <v>74.125165292117003</v>
      </c>
      <c r="G165" s="586">
        <v>18.531291323028999</v>
      </c>
      <c r="H165" s="588">
        <v>2.5880000000000001</v>
      </c>
      <c r="I165" s="585">
        <v>7.7279999999999998</v>
      </c>
      <c r="J165" s="586">
        <v>-10.803291323029001</v>
      </c>
      <c r="K165" s="589">
        <v>0.10425609129500001</v>
      </c>
    </row>
    <row r="166" spans="1:11" ht="14.4" customHeight="1" thickBot="1" x14ac:dyDescent="0.35">
      <c r="A166" s="607" t="s">
        <v>480</v>
      </c>
      <c r="B166" s="585">
        <v>1484.5143315698199</v>
      </c>
      <c r="C166" s="585">
        <v>1601.17959</v>
      </c>
      <c r="D166" s="586">
        <v>116.66525843018</v>
      </c>
      <c r="E166" s="587">
        <v>1.0785881658050001</v>
      </c>
      <c r="F166" s="585">
        <v>1470.3362770066899</v>
      </c>
      <c r="G166" s="586">
        <v>367.58406925167202</v>
      </c>
      <c r="H166" s="588">
        <v>121.492</v>
      </c>
      <c r="I166" s="585">
        <v>314.57499999999999</v>
      </c>
      <c r="J166" s="586">
        <v>-53.009069251672003</v>
      </c>
      <c r="K166" s="589">
        <v>0.21394765600099999</v>
      </c>
    </row>
    <row r="167" spans="1:11" ht="14.4" customHeight="1" thickBot="1" x14ac:dyDescent="0.35">
      <c r="A167" s="606" t="s">
        <v>481</v>
      </c>
      <c r="B167" s="590">
        <v>6638.0011234014</v>
      </c>
      <c r="C167" s="590">
        <v>6913.09609</v>
      </c>
      <c r="D167" s="591">
        <v>275.09496659860201</v>
      </c>
      <c r="E167" s="597">
        <v>1.0414424405</v>
      </c>
      <c r="F167" s="590">
        <v>6606</v>
      </c>
      <c r="G167" s="591">
        <v>1651.5</v>
      </c>
      <c r="H167" s="593">
        <v>612.11599999999999</v>
      </c>
      <c r="I167" s="590">
        <v>1752.9957400000001</v>
      </c>
      <c r="J167" s="591">
        <v>101.49574000000101</v>
      </c>
      <c r="K167" s="598">
        <v>0.26536417499199999</v>
      </c>
    </row>
    <row r="168" spans="1:11" ht="14.4" customHeight="1" thickBot="1" x14ac:dyDescent="0.35">
      <c r="A168" s="607" t="s">
        <v>482</v>
      </c>
      <c r="B168" s="585">
        <v>1609.0000435382001</v>
      </c>
      <c r="C168" s="585">
        <v>1734.5730000000001</v>
      </c>
      <c r="D168" s="586">
        <v>125.572956461799</v>
      </c>
      <c r="E168" s="587">
        <v>1.0780440976150001</v>
      </c>
      <c r="F168" s="585">
        <v>1752</v>
      </c>
      <c r="G168" s="586">
        <v>438</v>
      </c>
      <c r="H168" s="588">
        <v>155.55000000000001</v>
      </c>
      <c r="I168" s="585">
        <v>393.62799999999999</v>
      </c>
      <c r="J168" s="586">
        <v>-44.371999999998998</v>
      </c>
      <c r="K168" s="589">
        <v>0.22467351598099999</v>
      </c>
    </row>
    <row r="169" spans="1:11" ht="14.4" customHeight="1" thickBot="1" x14ac:dyDescent="0.35">
      <c r="A169" s="607" t="s">
        <v>483</v>
      </c>
      <c r="B169" s="585">
        <v>4952.0001339970004</v>
      </c>
      <c r="C169" s="585">
        <v>5152.4722000000002</v>
      </c>
      <c r="D169" s="586">
        <v>200.47206600300001</v>
      </c>
      <c r="E169" s="587">
        <v>1.040483049389</v>
      </c>
      <c r="F169" s="585">
        <v>4854</v>
      </c>
      <c r="G169" s="586">
        <v>1213.5</v>
      </c>
      <c r="H169" s="588">
        <v>456.56599999999997</v>
      </c>
      <c r="I169" s="585">
        <v>1358.546</v>
      </c>
      <c r="J169" s="586">
        <v>145.04600000000099</v>
      </c>
      <c r="K169" s="589">
        <v>0.27988174701200003</v>
      </c>
    </row>
    <row r="170" spans="1:11" ht="14.4" customHeight="1" thickBot="1" x14ac:dyDescent="0.35">
      <c r="A170" s="607" t="s">
        <v>484</v>
      </c>
      <c r="B170" s="585">
        <v>68.000948469904003</v>
      </c>
      <c r="C170" s="585">
        <v>19.407889999999998</v>
      </c>
      <c r="D170" s="586">
        <v>-48.593058469904001</v>
      </c>
      <c r="E170" s="587">
        <v>0.28540616618800002</v>
      </c>
      <c r="F170" s="585">
        <v>0</v>
      </c>
      <c r="G170" s="586">
        <v>0</v>
      </c>
      <c r="H170" s="588">
        <v>4.9406564584124654E-324</v>
      </c>
      <c r="I170" s="585">
        <v>6.6739999999999994E-2</v>
      </c>
      <c r="J170" s="586">
        <v>6.6739999999999994E-2</v>
      </c>
      <c r="K170" s="596" t="s">
        <v>322</v>
      </c>
    </row>
    <row r="171" spans="1:11" ht="14.4" customHeight="1" thickBot="1" x14ac:dyDescent="0.35">
      <c r="A171" s="607" t="s">
        <v>485</v>
      </c>
      <c r="B171" s="585">
        <v>8.9999973962910005</v>
      </c>
      <c r="C171" s="585">
        <v>6.6429999999999998</v>
      </c>
      <c r="D171" s="586">
        <v>-2.3569973962909998</v>
      </c>
      <c r="E171" s="587">
        <v>0.73811132464700002</v>
      </c>
      <c r="F171" s="585">
        <v>0</v>
      </c>
      <c r="G171" s="586">
        <v>0</v>
      </c>
      <c r="H171" s="588">
        <v>4.9406564584124654E-324</v>
      </c>
      <c r="I171" s="585">
        <v>0.755</v>
      </c>
      <c r="J171" s="586">
        <v>0.755</v>
      </c>
      <c r="K171" s="596" t="s">
        <v>322</v>
      </c>
    </row>
    <row r="172" spans="1:11" ht="14.4" customHeight="1" thickBot="1" x14ac:dyDescent="0.35">
      <c r="A172" s="606" t="s">
        <v>486</v>
      </c>
      <c r="B172" s="590">
        <v>10455.8838736629</v>
      </c>
      <c r="C172" s="590">
        <v>10389.43585</v>
      </c>
      <c r="D172" s="591">
        <v>-66.448023662889</v>
      </c>
      <c r="E172" s="597">
        <v>0.99364491567900004</v>
      </c>
      <c r="F172" s="590">
        <v>9564.9361208093906</v>
      </c>
      <c r="G172" s="591">
        <v>2391.2340302023499</v>
      </c>
      <c r="H172" s="593">
        <v>1002.6254</v>
      </c>
      <c r="I172" s="590">
        <v>2727.8773200000001</v>
      </c>
      <c r="J172" s="591">
        <v>336.64328979765202</v>
      </c>
      <c r="K172" s="598">
        <v>0.28519556069599999</v>
      </c>
    </row>
    <row r="173" spans="1:11" ht="14.4" customHeight="1" thickBot="1" x14ac:dyDescent="0.35">
      <c r="A173" s="607" t="s">
        <v>487</v>
      </c>
      <c r="B173" s="585">
        <v>3663.87605513168</v>
      </c>
      <c r="C173" s="585">
        <v>3155.855</v>
      </c>
      <c r="D173" s="586">
        <v>-508.02105513168402</v>
      </c>
      <c r="E173" s="587">
        <v>0.86134327485700002</v>
      </c>
      <c r="F173" s="585">
        <v>2700.9819615584101</v>
      </c>
      <c r="G173" s="586">
        <v>675.24549038960197</v>
      </c>
      <c r="H173" s="588">
        <v>281.59800000000001</v>
      </c>
      <c r="I173" s="585">
        <v>775.26</v>
      </c>
      <c r="J173" s="586">
        <v>100.01450961039799</v>
      </c>
      <c r="K173" s="589">
        <v>0.28702894392900002</v>
      </c>
    </row>
    <row r="174" spans="1:11" ht="14.4" customHeight="1" thickBot="1" x14ac:dyDescent="0.35">
      <c r="A174" s="607" t="s">
        <v>488</v>
      </c>
      <c r="B174" s="585">
        <v>6753.0001016913302</v>
      </c>
      <c r="C174" s="585">
        <v>7233.5808500000003</v>
      </c>
      <c r="D174" s="586">
        <v>480.58074830867201</v>
      </c>
      <c r="E174" s="587">
        <v>1.071165517706</v>
      </c>
      <c r="F174" s="585">
        <v>6863.9541592509904</v>
      </c>
      <c r="G174" s="586">
        <v>1715.9885398127501</v>
      </c>
      <c r="H174" s="588">
        <v>721.02739999999994</v>
      </c>
      <c r="I174" s="585">
        <v>1952.6173200000001</v>
      </c>
      <c r="J174" s="586">
        <v>236.628780187253</v>
      </c>
      <c r="K174" s="589">
        <v>0.28447412012000001</v>
      </c>
    </row>
    <row r="175" spans="1:11" ht="14.4" customHeight="1" thickBot="1" x14ac:dyDescent="0.35">
      <c r="A175" s="606" t="s">
        <v>489</v>
      </c>
      <c r="B175" s="590">
        <v>4.9406564584124654E-324</v>
      </c>
      <c r="C175" s="590">
        <v>-3.6690800000000001</v>
      </c>
      <c r="D175" s="591">
        <v>-3.6690800000000001</v>
      </c>
      <c r="E175" s="592" t="s">
        <v>328</v>
      </c>
      <c r="F175" s="590">
        <v>0</v>
      </c>
      <c r="G175" s="591">
        <v>0</v>
      </c>
      <c r="H175" s="593">
        <v>4.9406564584124654E-324</v>
      </c>
      <c r="I175" s="590">
        <v>1.4821969375237396E-323</v>
      </c>
      <c r="J175" s="591">
        <v>1.4821969375237396E-323</v>
      </c>
      <c r="K175" s="594" t="s">
        <v>322</v>
      </c>
    </row>
    <row r="176" spans="1:11" ht="14.4" customHeight="1" thickBot="1" x14ac:dyDescent="0.35">
      <c r="A176" s="607" t="s">
        <v>490</v>
      </c>
      <c r="B176" s="585">
        <v>4.9406564584124654E-324</v>
      </c>
      <c r="C176" s="585">
        <v>-3.4988899999999998</v>
      </c>
      <c r="D176" s="586">
        <v>-3.4988899999999998</v>
      </c>
      <c r="E176" s="595" t="s">
        <v>328</v>
      </c>
      <c r="F176" s="585">
        <v>0</v>
      </c>
      <c r="G176" s="586">
        <v>0</v>
      </c>
      <c r="H176" s="588">
        <v>4.9406564584124654E-324</v>
      </c>
      <c r="I176" s="585">
        <v>1.4821969375237396E-323</v>
      </c>
      <c r="J176" s="586">
        <v>1.4821969375237396E-323</v>
      </c>
      <c r="K176" s="596" t="s">
        <v>322</v>
      </c>
    </row>
    <row r="177" spans="1:11" ht="14.4" customHeight="1" thickBot="1" x14ac:dyDescent="0.35">
      <c r="A177" s="607" t="s">
        <v>491</v>
      </c>
      <c r="B177" s="585">
        <v>4.9406564584124654E-324</v>
      </c>
      <c r="C177" s="585">
        <v>-0.17019000000000001</v>
      </c>
      <c r="D177" s="586">
        <v>-0.17019000000000001</v>
      </c>
      <c r="E177" s="595" t="s">
        <v>328</v>
      </c>
      <c r="F177" s="585">
        <v>0</v>
      </c>
      <c r="G177" s="586">
        <v>0</v>
      </c>
      <c r="H177" s="588">
        <v>4.9406564584124654E-324</v>
      </c>
      <c r="I177" s="585">
        <v>1.4821969375237396E-323</v>
      </c>
      <c r="J177" s="586">
        <v>1.4821969375237396E-323</v>
      </c>
      <c r="K177" s="596" t="s">
        <v>322</v>
      </c>
    </row>
    <row r="178" spans="1:11" ht="14.4" customHeight="1" thickBot="1" x14ac:dyDescent="0.35">
      <c r="A178" s="606" t="s">
        <v>492</v>
      </c>
      <c r="B178" s="590">
        <v>9163.9999695481492</v>
      </c>
      <c r="C178" s="590">
        <v>6936.2625200000002</v>
      </c>
      <c r="D178" s="591">
        <v>-2227.7374495481499</v>
      </c>
      <c r="E178" s="597">
        <v>0.75690337658700002</v>
      </c>
      <c r="F178" s="590">
        <v>8852</v>
      </c>
      <c r="G178" s="591">
        <v>2213</v>
      </c>
      <c r="H178" s="593">
        <v>666.71920999999998</v>
      </c>
      <c r="I178" s="590">
        <v>1888.4388899999999</v>
      </c>
      <c r="J178" s="591">
        <v>-324.56111000000101</v>
      </c>
      <c r="K178" s="598">
        <v>0.21333471418800001</v>
      </c>
    </row>
    <row r="179" spans="1:11" ht="14.4" customHeight="1" thickBot="1" x14ac:dyDescent="0.35">
      <c r="A179" s="607" t="s">
        <v>493</v>
      </c>
      <c r="B179" s="585">
        <v>4518.9999863763296</v>
      </c>
      <c r="C179" s="585">
        <v>3655.1334900000002</v>
      </c>
      <c r="D179" s="586">
        <v>-863.86649637633104</v>
      </c>
      <c r="E179" s="587">
        <v>0.80883680040200001</v>
      </c>
      <c r="F179" s="585">
        <v>4827</v>
      </c>
      <c r="G179" s="586">
        <v>1206.75</v>
      </c>
      <c r="H179" s="588">
        <v>253.74460999999999</v>
      </c>
      <c r="I179" s="585">
        <v>779.87269000000003</v>
      </c>
      <c r="J179" s="586">
        <v>-426.87731000000099</v>
      </c>
      <c r="K179" s="589">
        <v>0.16156467578200001</v>
      </c>
    </row>
    <row r="180" spans="1:11" ht="14.4" customHeight="1" thickBot="1" x14ac:dyDescent="0.35">
      <c r="A180" s="607" t="s">
        <v>494</v>
      </c>
      <c r="B180" s="585">
        <v>4644.9999831718196</v>
      </c>
      <c r="C180" s="585">
        <v>3281.1290300000001</v>
      </c>
      <c r="D180" s="586">
        <v>-1363.87095317182</v>
      </c>
      <c r="E180" s="587">
        <v>0.70637869577699997</v>
      </c>
      <c r="F180" s="585">
        <v>4025</v>
      </c>
      <c r="G180" s="586">
        <v>1006.25</v>
      </c>
      <c r="H180" s="588">
        <v>412.97460000000001</v>
      </c>
      <c r="I180" s="585">
        <v>1108.5662</v>
      </c>
      <c r="J180" s="586">
        <v>102.31619999999999</v>
      </c>
      <c r="K180" s="589">
        <v>0.275420173913</v>
      </c>
    </row>
    <row r="181" spans="1:11" ht="14.4" customHeight="1" thickBot="1" x14ac:dyDescent="0.35">
      <c r="A181" s="606" t="s">
        <v>495</v>
      </c>
      <c r="B181" s="590">
        <v>0</v>
      </c>
      <c r="C181" s="590">
        <v>451.36570999999998</v>
      </c>
      <c r="D181" s="591">
        <v>451.36570999999998</v>
      </c>
      <c r="E181" s="592" t="s">
        <v>322</v>
      </c>
      <c r="F181" s="590">
        <v>0</v>
      </c>
      <c r="G181" s="591">
        <v>0</v>
      </c>
      <c r="H181" s="593">
        <v>4.9406564584124654E-324</v>
      </c>
      <c r="I181" s="590">
        <v>40.707549999999998</v>
      </c>
      <c r="J181" s="591">
        <v>40.707549999999998</v>
      </c>
      <c r="K181" s="594" t="s">
        <v>322</v>
      </c>
    </row>
    <row r="182" spans="1:11" ht="14.4" customHeight="1" thickBot="1" x14ac:dyDescent="0.35">
      <c r="A182" s="607" t="s">
        <v>496</v>
      </c>
      <c r="B182" s="585">
        <v>4.9406564584124654E-324</v>
      </c>
      <c r="C182" s="585">
        <v>321.51245999999998</v>
      </c>
      <c r="D182" s="586">
        <v>321.51245999999998</v>
      </c>
      <c r="E182" s="595" t="s">
        <v>328</v>
      </c>
      <c r="F182" s="585">
        <v>0</v>
      </c>
      <c r="G182" s="586">
        <v>0</v>
      </c>
      <c r="H182" s="588">
        <v>4.9406564584124654E-324</v>
      </c>
      <c r="I182" s="585">
        <v>23.873629999999999</v>
      </c>
      <c r="J182" s="586">
        <v>23.873629999999999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0</v>
      </c>
      <c r="C183" s="585">
        <v>129.85325</v>
      </c>
      <c r="D183" s="586">
        <v>129.85325</v>
      </c>
      <c r="E183" s="595" t="s">
        <v>322</v>
      </c>
      <c r="F183" s="585">
        <v>0</v>
      </c>
      <c r="G183" s="586">
        <v>0</v>
      </c>
      <c r="H183" s="588">
        <v>4.9406564584124654E-324</v>
      </c>
      <c r="I183" s="585">
        <v>16.833919999999999</v>
      </c>
      <c r="J183" s="586">
        <v>16.833919999999999</v>
      </c>
      <c r="K183" s="596" t="s">
        <v>322</v>
      </c>
    </row>
    <row r="184" spans="1:11" ht="14.4" customHeight="1" thickBot="1" x14ac:dyDescent="0.35">
      <c r="A184" s="604" t="s">
        <v>498</v>
      </c>
      <c r="B184" s="585">
        <v>1766.67101959201</v>
      </c>
      <c r="C184" s="585">
        <v>1596.76911</v>
      </c>
      <c r="D184" s="586">
        <v>-169.90190959200501</v>
      </c>
      <c r="E184" s="587">
        <v>0.90382934473400001</v>
      </c>
      <c r="F184" s="585">
        <v>1013.7005070557</v>
      </c>
      <c r="G184" s="586">
        <v>253.42512676392599</v>
      </c>
      <c r="H184" s="588">
        <v>0.22500000000000001</v>
      </c>
      <c r="I184" s="585">
        <v>0.22489999999999999</v>
      </c>
      <c r="J184" s="586">
        <v>-253.200226763926</v>
      </c>
      <c r="K184" s="589">
        <v>2.2186039999999999E-4</v>
      </c>
    </row>
    <row r="185" spans="1:11" ht="14.4" customHeight="1" thickBot="1" x14ac:dyDescent="0.35">
      <c r="A185" s="605" t="s">
        <v>499</v>
      </c>
      <c r="B185" s="585">
        <v>753.37443934327803</v>
      </c>
      <c r="C185" s="585">
        <v>525.73446000000001</v>
      </c>
      <c r="D185" s="586">
        <v>-227.63997934327799</v>
      </c>
      <c r="E185" s="587">
        <v>0.69783952380699998</v>
      </c>
      <c r="F185" s="585">
        <v>0</v>
      </c>
      <c r="G185" s="586">
        <v>0</v>
      </c>
      <c r="H185" s="588">
        <v>4.9406564584124654E-324</v>
      </c>
      <c r="I185" s="585">
        <v>1.4821969375237396E-323</v>
      </c>
      <c r="J185" s="586">
        <v>1.4821969375237396E-323</v>
      </c>
      <c r="K185" s="596" t="s">
        <v>322</v>
      </c>
    </row>
    <row r="186" spans="1:11" ht="14.4" customHeight="1" thickBot="1" x14ac:dyDescent="0.35">
      <c r="A186" s="606" t="s">
        <v>500</v>
      </c>
      <c r="B186" s="590">
        <v>753.37443934327803</v>
      </c>
      <c r="C186" s="590">
        <v>525.73446000000001</v>
      </c>
      <c r="D186" s="591">
        <v>-227.63997934327799</v>
      </c>
      <c r="E186" s="597">
        <v>0.69783952380699998</v>
      </c>
      <c r="F186" s="590">
        <v>0</v>
      </c>
      <c r="G186" s="591">
        <v>0</v>
      </c>
      <c r="H186" s="593">
        <v>4.9406564584124654E-324</v>
      </c>
      <c r="I186" s="590">
        <v>1.4821969375237396E-323</v>
      </c>
      <c r="J186" s="591">
        <v>1.4821969375237396E-323</v>
      </c>
      <c r="K186" s="594" t="s">
        <v>322</v>
      </c>
    </row>
    <row r="187" spans="1:11" ht="14.4" customHeight="1" thickBot="1" x14ac:dyDescent="0.35">
      <c r="A187" s="607" t="s">
        <v>501</v>
      </c>
      <c r="B187" s="585">
        <v>0</v>
      </c>
      <c r="C187" s="585">
        <v>159.83329000000001</v>
      </c>
      <c r="D187" s="586">
        <v>159.83329000000001</v>
      </c>
      <c r="E187" s="595" t="s">
        <v>322</v>
      </c>
      <c r="F187" s="585">
        <v>0</v>
      </c>
      <c r="G187" s="586">
        <v>0</v>
      </c>
      <c r="H187" s="588">
        <v>4.9406564584124654E-324</v>
      </c>
      <c r="I187" s="585">
        <v>1.4821969375237396E-323</v>
      </c>
      <c r="J187" s="586">
        <v>1.4821969375237396E-323</v>
      </c>
      <c r="K187" s="596" t="s">
        <v>322</v>
      </c>
    </row>
    <row r="188" spans="1:11" ht="14.4" customHeight="1" thickBot="1" x14ac:dyDescent="0.35">
      <c r="A188" s="607" t="s">
        <v>502</v>
      </c>
      <c r="B188" s="585">
        <v>0</v>
      </c>
      <c r="C188" s="585">
        <v>23.97494</v>
      </c>
      <c r="D188" s="586">
        <v>23.97494</v>
      </c>
      <c r="E188" s="595" t="s">
        <v>322</v>
      </c>
      <c r="F188" s="585">
        <v>0</v>
      </c>
      <c r="G188" s="586">
        <v>0</v>
      </c>
      <c r="H188" s="588">
        <v>4.9406564584124654E-324</v>
      </c>
      <c r="I188" s="585">
        <v>1.4821969375237396E-323</v>
      </c>
      <c r="J188" s="586">
        <v>1.4821969375237396E-323</v>
      </c>
      <c r="K188" s="596" t="s">
        <v>322</v>
      </c>
    </row>
    <row r="189" spans="1:11" ht="14.4" customHeight="1" thickBot="1" x14ac:dyDescent="0.35">
      <c r="A189" s="607" t="s">
        <v>503</v>
      </c>
      <c r="B189" s="585">
        <v>0</v>
      </c>
      <c r="C189" s="585">
        <v>156.84616</v>
      </c>
      <c r="D189" s="586">
        <v>156.84616</v>
      </c>
      <c r="E189" s="595" t="s">
        <v>322</v>
      </c>
      <c r="F189" s="585">
        <v>0</v>
      </c>
      <c r="G189" s="586">
        <v>0</v>
      </c>
      <c r="H189" s="588">
        <v>4.9406564584124654E-324</v>
      </c>
      <c r="I189" s="585">
        <v>1.4821969375237396E-323</v>
      </c>
      <c r="J189" s="586">
        <v>1.4821969375237396E-323</v>
      </c>
      <c r="K189" s="596" t="s">
        <v>322</v>
      </c>
    </row>
    <row r="190" spans="1:11" ht="14.4" customHeight="1" thickBot="1" x14ac:dyDescent="0.35">
      <c r="A190" s="607" t="s">
        <v>504</v>
      </c>
      <c r="B190" s="585">
        <v>0</v>
      </c>
      <c r="C190" s="585">
        <v>185.08007000000001</v>
      </c>
      <c r="D190" s="586">
        <v>185.08007000000001</v>
      </c>
      <c r="E190" s="595" t="s">
        <v>322</v>
      </c>
      <c r="F190" s="585">
        <v>0</v>
      </c>
      <c r="G190" s="586">
        <v>0</v>
      </c>
      <c r="H190" s="588">
        <v>4.9406564584124654E-324</v>
      </c>
      <c r="I190" s="585">
        <v>1.4821969375237396E-323</v>
      </c>
      <c r="J190" s="586">
        <v>1.4821969375237396E-323</v>
      </c>
      <c r="K190" s="596" t="s">
        <v>322</v>
      </c>
    </row>
    <row r="191" spans="1:11" ht="14.4" customHeight="1" thickBot="1" x14ac:dyDescent="0.35">
      <c r="A191" s="610" t="s">
        <v>505</v>
      </c>
      <c r="B191" s="590">
        <v>1013.29658024873</v>
      </c>
      <c r="C191" s="590">
        <v>1071.0346500000001</v>
      </c>
      <c r="D191" s="591">
        <v>57.738069751272</v>
      </c>
      <c r="E191" s="597">
        <v>1.0569804249579999</v>
      </c>
      <c r="F191" s="590">
        <v>1013.7005070557</v>
      </c>
      <c r="G191" s="591">
        <v>253.42512676392599</v>
      </c>
      <c r="H191" s="593">
        <v>0.22500000000000001</v>
      </c>
      <c r="I191" s="590">
        <v>0.22489999999999999</v>
      </c>
      <c r="J191" s="591">
        <v>-253.200226763926</v>
      </c>
      <c r="K191" s="598">
        <v>2.2186039999999999E-4</v>
      </c>
    </row>
    <row r="192" spans="1:11" ht="14.4" customHeight="1" thickBot="1" x14ac:dyDescent="0.35">
      <c r="A192" s="606" t="s">
        <v>506</v>
      </c>
      <c r="B192" s="590">
        <v>4.9406564584124654E-324</v>
      </c>
      <c r="C192" s="590">
        <v>4.9406564584124654E-324</v>
      </c>
      <c r="D192" s="591">
        <v>0</v>
      </c>
      <c r="E192" s="597">
        <v>1</v>
      </c>
      <c r="F192" s="590">
        <v>4.9406564584124654E-324</v>
      </c>
      <c r="G192" s="591">
        <v>0</v>
      </c>
      <c r="H192" s="593">
        <v>0.22500000000000001</v>
      </c>
      <c r="I192" s="590">
        <v>0.22500000000000001</v>
      </c>
      <c r="J192" s="591">
        <v>0.22500000000000001</v>
      </c>
      <c r="K192" s="594" t="s">
        <v>328</v>
      </c>
    </row>
    <row r="193" spans="1:11" ht="14.4" customHeight="1" thickBot="1" x14ac:dyDescent="0.35">
      <c r="A193" s="607" t="s">
        <v>507</v>
      </c>
      <c r="B193" s="585">
        <v>4.9406564584124654E-324</v>
      </c>
      <c r="C193" s="585">
        <v>4.9406564584124654E-324</v>
      </c>
      <c r="D193" s="586">
        <v>0</v>
      </c>
      <c r="E193" s="587">
        <v>1</v>
      </c>
      <c r="F193" s="585">
        <v>4.9406564584124654E-324</v>
      </c>
      <c r="G193" s="586">
        <v>0</v>
      </c>
      <c r="H193" s="588">
        <v>0.22500000000000001</v>
      </c>
      <c r="I193" s="585">
        <v>0.22500000000000001</v>
      </c>
      <c r="J193" s="586">
        <v>0.22500000000000001</v>
      </c>
      <c r="K193" s="596" t="s">
        <v>328</v>
      </c>
    </row>
    <row r="194" spans="1:11" ht="14.4" customHeight="1" thickBot="1" x14ac:dyDescent="0.35">
      <c r="A194" s="606" t="s">
        <v>508</v>
      </c>
      <c r="B194" s="590">
        <v>0</v>
      </c>
      <c r="C194" s="590">
        <v>28.041499999999999</v>
      </c>
      <c r="D194" s="591">
        <v>28.041499999999999</v>
      </c>
      <c r="E194" s="592" t="s">
        <v>322</v>
      </c>
      <c r="F194" s="590">
        <v>0</v>
      </c>
      <c r="G194" s="591">
        <v>0</v>
      </c>
      <c r="H194" s="593">
        <v>4.9406564584124654E-324</v>
      </c>
      <c r="I194" s="590">
        <v>-1E-4</v>
      </c>
      <c r="J194" s="591">
        <v>-1E-4</v>
      </c>
      <c r="K194" s="594" t="s">
        <v>322</v>
      </c>
    </row>
    <row r="195" spans="1:11" ht="14.4" customHeight="1" thickBot="1" x14ac:dyDescent="0.35">
      <c r="A195" s="607" t="s">
        <v>509</v>
      </c>
      <c r="B195" s="585">
        <v>0</v>
      </c>
      <c r="C195" s="585">
        <v>-5.0000000000000001E-4</v>
      </c>
      <c r="D195" s="586">
        <v>-5.0000000000000001E-4</v>
      </c>
      <c r="E195" s="595" t="s">
        <v>322</v>
      </c>
      <c r="F195" s="585">
        <v>0</v>
      </c>
      <c r="G195" s="586">
        <v>0</v>
      </c>
      <c r="H195" s="588">
        <v>4.9406564584124654E-324</v>
      </c>
      <c r="I195" s="585">
        <v>-1E-4</v>
      </c>
      <c r="J195" s="586">
        <v>-1E-4</v>
      </c>
      <c r="K195" s="596" t="s">
        <v>322</v>
      </c>
    </row>
    <row r="196" spans="1:11" ht="14.4" customHeight="1" thickBot="1" x14ac:dyDescent="0.35">
      <c r="A196" s="607" t="s">
        <v>510</v>
      </c>
      <c r="B196" s="585">
        <v>4.9406564584124654E-324</v>
      </c>
      <c r="C196" s="585">
        <v>28.042000000000002</v>
      </c>
      <c r="D196" s="586">
        <v>28.042000000000002</v>
      </c>
      <c r="E196" s="595" t="s">
        <v>328</v>
      </c>
      <c r="F196" s="585">
        <v>0</v>
      </c>
      <c r="G196" s="586">
        <v>0</v>
      </c>
      <c r="H196" s="588">
        <v>4.9406564584124654E-324</v>
      </c>
      <c r="I196" s="585">
        <v>1.4821969375237396E-323</v>
      </c>
      <c r="J196" s="586">
        <v>1.4821969375237396E-323</v>
      </c>
      <c r="K196" s="596" t="s">
        <v>322</v>
      </c>
    </row>
    <row r="197" spans="1:11" ht="14.4" customHeight="1" thickBot="1" x14ac:dyDescent="0.35">
      <c r="A197" s="606" t="s">
        <v>511</v>
      </c>
      <c r="B197" s="590">
        <v>1013.29658024873</v>
      </c>
      <c r="C197" s="590">
        <v>1042.99315</v>
      </c>
      <c r="D197" s="591">
        <v>29.696569751272001</v>
      </c>
      <c r="E197" s="597">
        <v>1.0293068883580001</v>
      </c>
      <c r="F197" s="590">
        <v>1013.7005070557</v>
      </c>
      <c r="G197" s="591">
        <v>253.42512676392599</v>
      </c>
      <c r="H197" s="593">
        <v>4.9406564584124654E-324</v>
      </c>
      <c r="I197" s="590">
        <v>1.4821969375237396E-323</v>
      </c>
      <c r="J197" s="591">
        <v>-253.42512676392599</v>
      </c>
      <c r="K197" s="598">
        <v>0</v>
      </c>
    </row>
    <row r="198" spans="1:11" ht="14.4" customHeight="1" thickBot="1" x14ac:dyDescent="0.35">
      <c r="A198" s="607" t="s">
        <v>512</v>
      </c>
      <c r="B198" s="585">
        <v>2.0196340348340001</v>
      </c>
      <c r="C198" s="585">
        <v>38.765709999999999</v>
      </c>
      <c r="D198" s="586">
        <v>36.746075965164998</v>
      </c>
      <c r="E198" s="587">
        <v>19.194423014952001</v>
      </c>
      <c r="F198" s="585">
        <v>2.4235608418000001</v>
      </c>
      <c r="G198" s="586">
        <v>0.60589021045000002</v>
      </c>
      <c r="H198" s="588">
        <v>4.9406564584124654E-324</v>
      </c>
      <c r="I198" s="585">
        <v>1.4821969375237396E-323</v>
      </c>
      <c r="J198" s="586">
        <v>-0.60589021045000002</v>
      </c>
      <c r="K198" s="589">
        <v>4.9406564584124654E-324</v>
      </c>
    </row>
    <row r="199" spans="1:11" ht="14.4" customHeight="1" thickBot="1" x14ac:dyDescent="0.35">
      <c r="A199" s="607" t="s">
        <v>513</v>
      </c>
      <c r="B199" s="585">
        <v>999.99999999999204</v>
      </c>
      <c r="C199" s="585">
        <v>999.99599999999998</v>
      </c>
      <c r="D199" s="586">
        <v>-3.9999999909999997E-3</v>
      </c>
      <c r="E199" s="587">
        <v>0.999996</v>
      </c>
      <c r="F199" s="585">
        <v>1000</v>
      </c>
      <c r="G199" s="586">
        <v>250</v>
      </c>
      <c r="H199" s="588">
        <v>4.9406564584124654E-324</v>
      </c>
      <c r="I199" s="585">
        <v>1.4821969375237396E-323</v>
      </c>
      <c r="J199" s="586">
        <v>-250</v>
      </c>
      <c r="K199" s="589">
        <v>0</v>
      </c>
    </row>
    <row r="200" spans="1:11" ht="14.4" customHeight="1" thickBot="1" x14ac:dyDescent="0.35">
      <c r="A200" s="607" t="s">
        <v>514</v>
      </c>
      <c r="B200" s="585">
        <v>11.276946213901001</v>
      </c>
      <c r="C200" s="585">
        <v>4.2314400000000001</v>
      </c>
      <c r="D200" s="586">
        <v>-7.0455062139009996</v>
      </c>
      <c r="E200" s="587">
        <v>0.37522924378</v>
      </c>
      <c r="F200" s="585">
        <v>11.276946213901001</v>
      </c>
      <c r="G200" s="586">
        <v>2.8192365534750001</v>
      </c>
      <c r="H200" s="588">
        <v>4.9406564584124654E-324</v>
      </c>
      <c r="I200" s="585">
        <v>1.4821969375237396E-323</v>
      </c>
      <c r="J200" s="586">
        <v>-2.8192365534750001</v>
      </c>
      <c r="K200" s="589">
        <v>0</v>
      </c>
    </row>
    <row r="201" spans="1:11" ht="14.4" customHeight="1" thickBot="1" x14ac:dyDescent="0.35">
      <c r="A201" s="603" t="s">
        <v>515</v>
      </c>
      <c r="B201" s="585">
        <v>3943.99380794014</v>
      </c>
      <c r="C201" s="585">
        <v>4261.9953699999996</v>
      </c>
      <c r="D201" s="586">
        <v>318.001562059864</v>
      </c>
      <c r="E201" s="587">
        <v>1.0806293258919999</v>
      </c>
      <c r="F201" s="585">
        <v>3779.0245250921498</v>
      </c>
      <c r="G201" s="586">
        <v>944.756131273037</v>
      </c>
      <c r="H201" s="588">
        <v>380.01414999999997</v>
      </c>
      <c r="I201" s="585">
        <v>1107.68833</v>
      </c>
      <c r="J201" s="586">
        <v>162.93219872696301</v>
      </c>
      <c r="K201" s="589">
        <v>0.29311488259599999</v>
      </c>
    </row>
    <row r="202" spans="1:11" ht="14.4" customHeight="1" thickBot="1" x14ac:dyDescent="0.35">
      <c r="A202" s="608" t="s">
        <v>516</v>
      </c>
      <c r="B202" s="590">
        <v>3943.99380794014</v>
      </c>
      <c r="C202" s="590">
        <v>4261.9953699999996</v>
      </c>
      <c r="D202" s="591">
        <v>318.001562059864</v>
      </c>
      <c r="E202" s="597">
        <v>1.0806293258919999</v>
      </c>
      <c r="F202" s="590">
        <v>3779.0245250921498</v>
      </c>
      <c r="G202" s="591">
        <v>944.756131273037</v>
      </c>
      <c r="H202" s="593">
        <v>380.01414999999997</v>
      </c>
      <c r="I202" s="590">
        <v>1107.68833</v>
      </c>
      <c r="J202" s="591">
        <v>162.93219872696301</v>
      </c>
      <c r="K202" s="598">
        <v>0.29311488259599999</v>
      </c>
    </row>
    <row r="203" spans="1:11" ht="14.4" customHeight="1" thickBot="1" x14ac:dyDescent="0.35">
      <c r="A203" s="610" t="s">
        <v>54</v>
      </c>
      <c r="B203" s="590">
        <v>3943.99380794014</v>
      </c>
      <c r="C203" s="590">
        <v>4261.9953699999996</v>
      </c>
      <c r="D203" s="591">
        <v>318.001562059864</v>
      </c>
      <c r="E203" s="597">
        <v>1.0806293258919999</v>
      </c>
      <c r="F203" s="590">
        <v>3779.0245250921498</v>
      </c>
      <c r="G203" s="591">
        <v>944.756131273037</v>
      </c>
      <c r="H203" s="593">
        <v>380.01414999999997</v>
      </c>
      <c r="I203" s="590">
        <v>1107.68833</v>
      </c>
      <c r="J203" s="591">
        <v>162.93219872696301</v>
      </c>
      <c r="K203" s="598">
        <v>0.29311488259599999</v>
      </c>
    </row>
    <row r="204" spans="1:11" ht="14.4" customHeight="1" thickBot="1" x14ac:dyDescent="0.35">
      <c r="A204" s="606" t="s">
        <v>517</v>
      </c>
      <c r="B204" s="590">
        <v>70.999999999999005</v>
      </c>
      <c r="C204" s="590">
        <v>138.11472000000001</v>
      </c>
      <c r="D204" s="591">
        <v>67.114720000000005</v>
      </c>
      <c r="E204" s="597">
        <v>1.945277746478</v>
      </c>
      <c r="F204" s="590">
        <v>101</v>
      </c>
      <c r="G204" s="591">
        <v>25.25</v>
      </c>
      <c r="H204" s="593">
        <v>11.65521</v>
      </c>
      <c r="I204" s="590">
        <v>34.965629999999997</v>
      </c>
      <c r="J204" s="591">
        <v>9.7156300000000009</v>
      </c>
      <c r="K204" s="598">
        <v>0.34619435643500002</v>
      </c>
    </row>
    <row r="205" spans="1:11" ht="14.4" customHeight="1" thickBot="1" x14ac:dyDescent="0.35">
      <c r="A205" s="607" t="s">
        <v>518</v>
      </c>
      <c r="B205" s="585">
        <v>70.999999999999005</v>
      </c>
      <c r="C205" s="585">
        <v>138.11472000000001</v>
      </c>
      <c r="D205" s="586">
        <v>67.114720000000005</v>
      </c>
      <c r="E205" s="587">
        <v>1.945277746478</v>
      </c>
      <c r="F205" s="585">
        <v>101</v>
      </c>
      <c r="G205" s="586">
        <v>25.25</v>
      </c>
      <c r="H205" s="588">
        <v>11.65521</v>
      </c>
      <c r="I205" s="585">
        <v>34.965629999999997</v>
      </c>
      <c r="J205" s="586">
        <v>9.7156300000000009</v>
      </c>
      <c r="K205" s="589">
        <v>0.34619435643500002</v>
      </c>
    </row>
    <row r="206" spans="1:11" ht="14.4" customHeight="1" thickBot="1" x14ac:dyDescent="0.35">
      <c r="A206" s="606" t="s">
        <v>519</v>
      </c>
      <c r="B206" s="590">
        <v>206.59358830746001</v>
      </c>
      <c r="C206" s="590">
        <v>169.51400000000001</v>
      </c>
      <c r="D206" s="591">
        <v>-37.079588307458998</v>
      </c>
      <c r="E206" s="597">
        <v>0.82051917191000001</v>
      </c>
      <c r="F206" s="590">
        <v>173.02452509214601</v>
      </c>
      <c r="G206" s="591">
        <v>43.256131273035997</v>
      </c>
      <c r="H206" s="593">
        <v>29.914000000000001</v>
      </c>
      <c r="I206" s="590">
        <v>67.69</v>
      </c>
      <c r="J206" s="591">
        <v>24.433868726962999</v>
      </c>
      <c r="K206" s="598">
        <v>0.39121621610500001</v>
      </c>
    </row>
    <row r="207" spans="1:11" ht="14.4" customHeight="1" thickBot="1" x14ac:dyDescent="0.35">
      <c r="A207" s="607" t="s">
        <v>520</v>
      </c>
      <c r="B207" s="585">
        <v>206.59358830746001</v>
      </c>
      <c r="C207" s="585">
        <v>169.51400000000001</v>
      </c>
      <c r="D207" s="586">
        <v>-37.079588307458998</v>
      </c>
      <c r="E207" s="587">
        <v>0.82051917191000001</v>
      </c>
      <c r="F207" s="585">
        <v>173.02452509214601</v>
      </c>
      <c r="G207" s="586">
        <v>43.256131273035997</v>
      </c>
      <c r="H207" s="588">
        <v>29.914000000000001</v>
      </c>
      <c r="I207" s="585">
        <v>67.69</v>
      </c>
      <c r="J207" s="586">
        <v>24.433868726962999</v>
      </c>
      <c r="K207" s="589">
        <v>0.39121621610500001</v>
      </c>
    </row>
    <row r="208" spans="1:11" ht="14.4" customHeight="1" thickBot="1" x14ac:dyDescent="0.35">
      <c r="A208" s="606" t="s">
        <v>521</v>
      </c>
      <c r="B208" s="590">
        <v>614.40021963271704</v>
      </c>
      <c r="C208" s="590">
        <v>875.38314000000003</v>
      </c>
      <c r="D208" s="591">
        <v>260.98292036728299</v>
      </c>
      <c r="E208" s="597">
        <v>1.424776736771</v>
      </c>
      <c r="F208" s="590">
        <v>825</v>
      </c>
      <c r="G208" s="591">
        <v>206.25</v>
      </c>
      <c r="H208" s="593">
        <v>48.731900000000003</v>
      </c>
      <c r="I208" s="590">
        <v>131.8844</v>
      </c>
      <c r="J208" s="591">
        <v>-74.365600000000001</v>
      </c>
      <c r="K208" s="598">
        <v>0.159859878787</v>
      </c>
    </row>
    <row r="209" spans="1:11" ht="14.4" customHeight="1" thickBot="1" x14ac:dyDescent="0.35">
      <c r="A209" s="607" t="s">
        <v>522</v>
      </c>
      <c r="B209" s="585">
        <v>614.40021963271704</v>
      </c>
      <c r="C209" s="585">
        <v>700.18730000000005</v>
      </c>
      <c r="D209" s="586">
        <v>85.787080367282996</v>
      </c>
      <c r="E209" s="587">
        <v>1.139627359538</v>
      </c>
      <c r="F209" s="585">
        <v>825</v>
      </c>
      <c r="G209" s="586">
        <v>206.25</v>
      </c>
      <c r="H209" s="588">
        <v>48.731900000000003</v>
      </c>
      <c r="I209" s="585">
        <v>131.8844</v>
      </c>
      <c r="J209" s="586">
        <v>-74.365600000000001</v>
      </c>
      <c r="K209" s="589">
        <v>0.159859878787</v>
      </c>
    </row>
    <row r="210" spans="1:11" ht="14.4" customHeight="1" thickBot="1" x14ac:dyDescent="0.35">
      <c r="A210" s="607" t="s">
        <v>523</v>
      </c>
      <c r="B210" s="585">
        <v>0</v>
      </c>
      <c r="C210" s="585">
        <v>175.19584</v>
      </c>
      <c r="D210" s="586">
        <v>175.19584</v>
      </c>
      <c r="E210" s="595" t="s">
        <v>322</v>
      </c>
      <c r="F210" s="585">
        <v>4.9406564584124654E-324</v>
      </c>
      <c r="G210" s="586">
        <v>0</v>
      </c>
      <c r="H210" s="588">
        <v>4.9406564584124654E-324</v>
      </c>
      <c r="I210" s="585">
        <v>1.4821969375237396E-323</v>
      </c>
      <c r="J210" s="586">
        <v>1.4821969375237396E-323</v>
      </c>
      <c r="K210" s="589">
        <v>3</v>
      </c>
    </row>
    <row r="211" spans="1:11" ht="14.4" customHeight="1" thickBot="1" x14ac:dyDescent="0.35">
      <c r="A211" s="606" t="s">
        <v>524</v>
      </c>
      <c r="B211" s="590">
        <v>0</v>
      </c>
      <c r="C211" s="590">
        <v>6.24</v>
      </c>
      <c r="D211" s="591">
        <v>6.24</v>
      </c>
      <c r="E211" s="592" t="s">
        <v>322</v>
      </c>
      <c r="F211" s="590">
        <v>4.9406564584124654E-324</v>
      </c>
      <c r="G211" s="591">
        <v>0</v>
      </c>
      <c r="H211" s="593">
        <v>0.252</v>
      </c>
      <c r="I211" s="590">
        <v>2.6019999999999999</v>
      </c>
      <c r="J211" s="591">
        <v>2.6019999999999999</v>
      </c>
      <c r="K211" s="594" t="s">
        <v>328</v>
      </c>
    </row>
    <row r="212" spans="1:11" ht="14.4" customHeight="1" thickBot="1" x14ac:dyDescent="0.35">
      <c r="A212" s="607" t="s">
        <v>525</v>
      </c>
      <c r="B212" s="585">
        <v>0</v>
      </c>
      <c r="C212" s="585">
        <v>6.24</v>
      </c>
      <c r="D212" s="586">
        <v>6.24</v>
      </c>
      <c r="E212" s="595" t="s">
        <v>322</v>
      </c>
      <c r="F212" s="585">
        <v>4.9406564584124654E-324</v>
      </c>
      <c r="G212" s="586">
        <v>0</v>
      </c>
      <c r="H212" s="588">
        <v>0.252</v>
      </c>
      <c r="I212" s="585">
        <v>2.6019999999999999</v>
      </c>
      <c r="J212" s="586">
        <v>2.6019999999999999</v>
      </c>
      <c r="K212" s="596" t="s">
        <v>328</v>
      </c>
    </row>
    <row r="213" spans="1:11" ht="14.4" customHeight="1" thickBot="1" x14ac:dyDescent="0.35">
      <c r="A213" s="606" t="s">
        <v>526</v>
      </c>
      <c r="B213" s="590">
        <v>606.99999999999204</v>
      </c>
      <c r="C213" s="590">
        <v>537.75229999999999</v>
      </c>
      <c r="D213" s="591">
        <v>-69.247699999991994</v>
      </c>
      <c r="E213" s="597">
        <v>0.88591812191099995</v>
      </c>
      <c r="F213" s="590">
        <v>762</v>
      </c>
      <c r="G213" s="591">
        <v>190.5</v>
      </c>
      <c r="H213" s="593">
        <v>43.574910000000003</v>
      </c>
      <c r="I213" s="590">
        <v>121.98357</v>
      </c>
      <c r="J213" s="591">
        <v>-68.516429999999005</v>
      </c>
      <c r="K213" s="598">
        <v>0.160083425196</v>
      </c>
    </row>
    <row r="214" spans="1:11" ht="14.4" customHeight="1" thickBot="1" x14ac:dyDescent="0.35">
      <c r="A214" s="607" t="s">
        <v>527</v>
      </c>
      <c r="B214" s="585">
        <v>605.99999999999204</v>
      </c>
      <c r="C214" s="585">
        <v>537.47569999999996</v>
      </c>
      <c r="D214" s="586">
        <v>-68.524299999991996</v>
      </c>
      <c r="E214" s="587">
        <v>0.88692359735899995</v>
      </c>
      <c r="F214" s="585">
        <v>747</v>
      </c>
      <c r="G214" s="586">
        <v>186.75</v>
      </c>
      <c r="H214" s="588">
        <v>42.312989999999999</v>
      </c>
      <c r="I214" s="585">
        <v>118.19781</v>
      </c>
      <c r="J214" s="586">
        <v>-68.552189999999996</v>
      </c>
      <c r="K214" s="589">
        <v>0.15823000000000001</v>
      </c>
    </row>
    <row r="215" spans="1:11" ht="14.4" customHeight="1" thickBot="1" x14ac:dyDescent="0.35">
      <c r="A215" s="607" t="s">
        <v>528</v>
      </c>
      <c r="B215" s="585">
        <v>0.99999999999900002</v>
      </c>
      <c r="C215" s="585">
        <v>0.27660000000000001</v>
      </c>
      <c r="D215" s="586">
        <v>-0.72339999999899995</v>
      </c>
      <c r="E215" s="587">
        <v>0.27660000000000001</v>
      </c>
      <c r="F215" s="585">
        <v>15</v>
      </c>
      <c r="G215" s="586">
        <v>3.75</v>
      </c>
      <c r="H215" s="588">
        <v>1.2619199999999999</v>
      </c>
      <c r="I215" s="585">
        <v>3.7857599999999998</v>
      </c>
      <c r="J215" s="586">
        <v>3.576E-2</v>
      </c>
      <c r="K215" s="589">
        <v>0.252384</v>
      </c>
    </row>
    <row r="216" spans="1:11" ht="14.4" customHeight="1" thickBot="1" x14ac:dyDescent="0.35">
      <c r="A216" s="606" t="s">
        <v>529</v>
      </c>
      <c r="B216" s="590">
        <v>0</v>
      </c>
      <c r="C216" s="590">
        <v>103.10638</v>
      </c>
      <c r="D216" s="591">
        <v>103.10638</v>
      </c>
      <c r="E216" s="592" t="s">
        <v>322</v>
      </c>
      <c r="F216" s="590">
        <v>4.9406564584124654E-324</v>
      </c>
      <c r="G216" s="591">
        <v>0</v>
      </c>
      <c r="H216" s="593">
        <v>11.172800000000001</v>
      </c>
      <c r="I216" s="590">
        <v>30.166129999999999</v>
      </c>
      <c r="J216" s="591">
        <v>30.166129999999999</v>
      </c>
      <c r="K216" s="594" t="s">
        <v>328</v>
      </c>
    </row>
    <row r="217" spans="1:11" ht="14.4" customHeight="1" thickBot="1" x14ac:dyDescent="0.35">
      <c r="A217" s="607" t="s">
        <v>530</v>
      </c>
      <c r="B217" s="585">
        <v>0</v>
      </c>
      <c r="C217" s="585">
        <v>103.10638</v>
      </c>
      <c r="D217" s="586">
        <v>103.10638</v>
      </c>
      <c r="E217" s="595" t="s">
        <v>322</v>
      </c>
      <c r="F217" s="585">
        <v>4.9406564584124654E-324</v>
      </c>
      <c r="G217" s="586">
        <v>0</v>
      </c>
      <c r="H217" s="588">
        <v>11.172800000000001</v>
      </c>
      <c r="I217" s="585">
        <v>30.166129999999999</v>
      </c>
      <c r="J217" s="586">
        <v>30.166129999999999</v>
      </c>
      <c r="K217" s="596" t="s">
        <v>328</v>
      </c>
    </row>
    <row r="218" spans="1:11" ht="14.4" customHeight="1" thickBot="1" x14ac:dyDescent="0.35">
      <c r="A218" s="606" t="s">
        <v>531</v>
      </c>
      <c r="B218" s="590">
        <v>2444.99999999997</v>
      </c>
      <c r="C218" s="590">
        <v>2431.88483</v>
      </c>
      <c r="D218" s="591">
        <v>-13.115169999968</v>
      </c>
      <c r="E218" s="597">
        <v>0.99463592228999997</v>
      </c>
      <c r="F218" s="590">
        <v>1918</v>
      </c>
      <c r="G218" s="591">
        <v>479.5</v>
      </c>
      <c r="H218" s="593">
        <v>234.71333000000001</v>
      </c>
      <c r="I218" s="590">
        <v>718.39660000000003</v>
      </c>
      <c r="J218" s="591">
        <v>238.89660000000001</v>
      </c>
      <c r="K218" s="598">
        <v>0.37455505735099998</v>
      </c>
    </row>
    <row r="219" spans="1:11" ht="14.4" customHeight="1" thickBot="1" x14ac:dyDescent="0.35">
      <c r="A219" s="607" t="s">
        <v>532</v>
      </c>
      <c r="B219" s="585">
        <v>2444.99999999997</v>
      </c>
      <c r="C219" s="585">
        <v>2431.88483</v>
      </c>
      <c r="D219" s="586">
        <v>-13.115169999968</v>
      </c>
      <c r="E219" s="587">
        <v>0.99463592228999997</v>
      </c>
      <c r="F219" s="585">
        <v>1918</v>
      </c>
      <c r="G219" s="586">
        <v>479.5</v>
      </c>
      <c r="H219" s="588">
        <v>234.71333000000001</v>
      </c>
      <c r="I219" s="585">
        <v>718.39660000000003</v>
      </c>
      <c r="J219" s="586">
        <v>238.89660000000001</v>
      </c>
      <c r="K219" s="589">
        <v>0.37455505735099998</v>
      </c>
    </row>
    <row r="220" spans="1:11" ht="14.4" customHeight="1" thickBot="1" x14ac:dyDescent="0.35">
      <c r="A220" s="611"/>
      <c r="B220" s="585">
        <v>-7295.8262776083402</v>
      </c>
      <c r="C220" s="585">
        <v>-12247.41085</v>
      </c>
      <c r="D220" s="586">
        <v>-4951.58457239169</v>
      </c>
      <c r="E220" s="587">
        <v>1.6786872910590001</v>
      </c>
      <c r="F220" s="585">
        <v>-9368.6410034588898</v>
      </c>
      <c r="G220" s="586">
        <v>-2342.1602508647202</v>
      </c>
      <c r="H220" s="588">
        <v>-856.08543999999995</v>
      </c>
      <c r="I220" s="585">
        <v>-3309.9567700000198</v>
      </c>
      <c r="J220" s="586">
        <v>-967.79651913529403</v>
      </c>
      <c r="K220" s="589">
        <v>0.35330169752200002</v>
      </c>
    </row>
    <row r="221" spans="1:11" ht="14.4" customHeight="1" thickBot="1" x14ac:dyDescent="0.35">
      <c r="A221" s="612" t="s">
        <v>66</v>
      </c>
      <c r="B221" s="599">
        <v>-7295.8262776083402</v>
      </c>
      <c r="C221" s="599">
        <v>-12247.41085</v>
      </c>
      <c r="D221" s="600">
        <v>-4951.58457239169</v>
      </c>
      <c r="E221" s="601">
        <v>-1.226650230575</v>
      </c>
      <c r="F221" s="599">
        <v>-9368.6410034588898</v>
      </c>
      <c r="G221" s="600">
        <v>-2342.1602508647202</v>
      </c>
      <c r="H221" s="599">
        <v>-856.08543999999995</v>
      </c>
      <c r="I221" s="599">
        <v>-3309.9567700000198</v>
      </c>
      <c r="J221" s="600">
        <v>-967.79651913529403</v>
      </c>
      <c r="K221" s="602">
        <v>0.35330169752200002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533</v>
      </c>
      <c r="B5" s="614" t="s">
        <v>534</v>
      </c>
      <c r="C5" s="615" t="s">
        <v>535</v>
      </c>
      <c r="D5" s="615" t="s">
        <v>535</v>
      </c>
      <c r="E5" s="615"/>
      <c r="F5" s="615" t="s">
        <v>535</v>
      </c>
      <c r="G5" s="615" t="s">
        <v>535</v>
      </c>
      <c r="H5" s="615" t="s">
        <v>535</v>
      </c>
      <c r="I5" s="616" t="s">
        <v>535</v>
      </c>
      <c r="J5" s="617" t="s">
        <v>74</v>
      </c>
    </row>
    <row r="6" spans="1:10" ht="14.4" customHeight="1" x14ac:dyDescent="0.3">
      <c r="A6" s="613" t="s">
        <v>533</v>
      </c>
      <c r="B6" s="614" t="s">
        <v>331</v>
      </c>
      <c r="C6" s="615">
        <v>143.13224</v>
      </c>
      <c r="D6" s="615">
        <v>129.51483999999999</v>
      </c>
      <c r="E6" s="615"/>
      <c r="F6" s="615">
        <v>144.39294999999998</v>
      </c>
      <c r="G6" s="615">
        <v>149</v>
      </c>
      <c r="H6" s="615">
        <v>-4.6070500000000152</v>
      </c>
      <c r="I6" s="616">
        <v>0.96908020134228179</v>
      </c>
      <c r="J6" s="617" t="s">
        <v>1</v>
      </c>
    </row>
    <row r="7" spans="1:10" ht="14.4" customHeight="1" x14ac:dyDescent="0.3">
      <c r="A7" s="613" t="s">
        <v>533</v>
      </c>
      <c r="B7" s="614" t="s">
        <v>332</v>
      </c>
      <c r="C7" s="615">
        <v>0</v>
      </c>
      <c r="D7" s="615">
        <v>-3.5225500000000003</v>
      </c>
      <c r="E7" s="615"/>
      <c r="F7" s="615">
        <v>17.449930000000002</v>
      </c>
      <c r="G7" s="615">
        <v>9</v>
      </c>
      <c r="H7" s="615">
        <v>8.4499300000000019</v>
      </c>
      <c r="I7" s="616">
        <v>1.9388811111111113</v>
      </c>
      <c r="J7" s="617" t="s">
        <v>1</v>
      </c>
    </row>
    <row r="8" spans="1:10" ht="14.4" customHeight="1" x14ac:dyDescent="0.3">
      <c r="A8" s="613" t="s">
        <v>533</v>
      </c>
      <c r="B8" s="614" t="s">
        <v>536</v>
      </c>
      <c r="C8" s="615">
        <v>0</v>
      </c>
      <c r="D8" s="615" t="s">
        <v>535</v>
      </c>
      <c r="E8" s="615"/>
      <c r="F8" s="615" t="s">
        <v>535</v>
      </c>
      <c r="G8" s="615" t="s">
        <v>535</v>
      </c>
      <c r="H8" s="615" t="s">
        <v>535</v>
      </c>
      <c r="I8" s="616" t="s">
        <v>535</v>
      </c>
      <c r="J8" s="617" t="s">
        <v>1</v>
      </c>
    </row>
    <row r="9" spans="1:10" ht="14.4" customHeight="1" x14ac:dyDescent="0.3">
      <c r="A9" s="613" t="s">
        <v>533</v>
      </c>
      <c r="B9" s="614" t="s">
        <v>333</v>
      </c>
      <c r="C9" s="615" t="s">
        <v>535</v>
      </c>
      <c r="D9" s="615">
        <v>0</v>
      </c>
      <c r="E9" s="615"/>
      <c r="F9" s="615">
        <v>0</v>
      </c>
      <c r="G9" s="615">
        <v>0.25</v>
      </c>
      <c r="H9" s="615">
        <v>-0.25</v>
      </c>
      <c r="I9" s="616">
        <v>0</v>
      </c>
      <c r="J9" s="617" t="s">
        <v>1</v>
      </c>
    </row>
    <row r="10" spans="1:10" ht="14.4" customHeight="1" x14ac:dyDescent="0.3">
      <c r="A10" s="613" t="s">
        <v>533</v>
      </c>
      <c r="B10" s="614" t="s">
        <v>334</v>
      </c>
      <c r="C10" s="615">
        <v>0</v>
      </c>
      <c r="D10" s="615">
        <v>182.21086</v>
      </c>
      <c r="E10" s="615"/>
      <c r="F10" s="615">
        <v>4.4459900000000001</v>
      </c>
      <c r="G10" s="615">
        <v>13</v>
      </c>
      <c r="H10" s="615">
        <v>-8.5540099999999999</v>
      </c>
      <c r="I10" s="616">
        <v>0.34199923076923078</v>
      </c>
      <c r="J10" s="617" t="s">
        <v>1</v>
      </c>
    </row>
    <row r="11" spans="1:10" ht="14.4" customHeight="1" x14ac:dyDescent="0.3">
      <c r="A11" s="613" t="s">
        <v>533</v>
      </c>
      <c r="B11" s="614" t="s">
        <v>335</v>
      </c>
      <c r="C11" s="615">
        <v>38.904709999999994</v>
      </c>
      <c r="D11" s="615">
        <v>32.90849</v>
      </c>
      <c r="E11" s="615"/>
      <c r="F11" s="615">
        <v>33.90305</v>
      </c>
      <c r="G11" s="615">
        <v>36.75</v>
      </c>
      <c r="H11" s="615">
        <v>-2.8469499999999996</v>
      </c>
      <c r="I11" s="616">
        <v>0.9225319727891157</v>
      </c>
      <c r="J11" s="617" t="s">
        <v>1</v>
      </c>
    </row>
    <row r="12" spans="1:10" ht="14.4" customHeight="1" x14ac:dyDescent="0.3">
      <c r="A12" s="613" t="s">
        <v>533</v>
      </c>
      <c r="B12" s="614" t="s">
        <v>336</v>
      </c>
      <c r="C12" s="615">
        <v>1.88618</v>
      </c>
      <c r="D12" s="615">
        <v>0</v>
      </c>
      <c r="E12" s="615"/>
      <c r="F12" s="615">
        <v>0.31590000000000001</v>
      </c>
      <c r="G12" s="615">
        <v>0.5</v>
      </c>
      <c r="H12" s="615">
        <v>-0.18409999999999999</v>
      </c>
      <c r="I12" s="616">
        <v>0.63180000000000003</v>
      </c>
      <c r="J12" s="617" t="s">
        <v>1</v>
      </c>
    </row>
    <row r="13" spans="1:10" ht="14.4" customHeight="1" x14ac:dyDescent="0.3">
      <c r="A13" s="613" t="s">
        <v>533</v>
      </c>
      <c r="B13" s="614" t="s">
        <v>337</v>
      </c>
      <c r="C13" s="615">
        <v>19.771840000000001</v>
      </c>
      <c r="D13" s="615">
        <v>26.237290000000002</v>
      </c>
      <c r="E13" s="615"/>
      <c r="F13" s="615">
        <v>18.846969999999999</v>
      </c>
      <c r="G13" s="615">
        <v>22.75</v>
      </c>
      <c r="H13" s="615">
        <v>-3.9030300000000011</v>
      </c>
      <c r="I13" s="616">
        <v>0.82843824175824166</v>
      </c>
      <c r="J13" s="617" t="s">
        <v>1</v>
      </c>
    </row>
    <row r="14" spans="1:10" ht="14.4" customHeight="1" x14ac:dyDescent="0.3">
      <c r="A14" s="613" t="s">
        <v>533</v>
      </c>
      <c r="B14" s="614" t="s">
        <v>537</v>
      </c>
      <c r="C14" s="615">
        <v>203.69496999999998</v>
      </c>
      <c r="D14" s="615">
        <v>367.34893</v>
      </c>
      <c r="E14" s="615"/>
      <c r="F14" s="615">
        <v>219.35478999999998</v>
      </c>
      <c r="G14" s="615">
        <v>231.25</v>
      </c>
      <c r="H14" s="615">
        <v>-11.89521000000002</v>
      </c>
      <c r="I14" s="616">
        <v>0.948561254054054</v>
      </c>
      <c r="J14" s="617" t="s">
        <v>538</v>
      </c>
    </row>
    <row r="16" spans="1:10" ht="14.4" customHeight="1" x14ac:dyDescent="0.3">
      <c r="A16" s="613" t="s">
        <v>533</v>
      </c>
      <c r="B16" s="614" t="s">
        <v>534</v>
      </c>
      <c r="C16" s="615" t="s">
        <v>535</v>
      </c>
      <c r="D16" s="615" t="s">
        <v>535</v>
      </c>
      <c r="E16" s="615"/>
      <c r="F16" s="615" t="s">
        <v>535</v>
      </c>
      <c r="G16" s="615" t="s">
        <v>535</v>
      </c>
      <c r="H16" s="615" t="s">
        <v>535</v>
      </c>
      <c r="I16" s="616" t="s">
        <v>535</v>
      </c>
      <c r="J16" s="617" t="s">
        <v>74</v>
      </c>
    </row>
    <row r="17" spans="1:10" ht="14.4" customHeight="1" x14ac:dyDescent="0.3">
      <c r="A17" s="613" t="s">
        <v>539</v>
      </c>
      <c r="B17" s="614" t="s">
        <v>540</v>
      </c>
      <c r="C17" s="615" t="s">
        <v>535</v>
      </c>
      <c r="D17" s="615" t="s">
        <v>535</v>
      </c>
      <c r="E17" s="615"/>
      <c r="F17" s="615" t="s">
        <v>535</v>
      </c>
      <c r="G17" s="615" t="s">
        <v>535</v>
      </c>
      <c r="H17" s="615" t="s">
        <v>535</v>
      </c>
      <c r="I17" s="616" t="s">
        <v>535</v>
      </c>
      <c r="J17" s="617" t="s">
        <v>0</v>
      </c>
    </row>
    <row r="18" spans="1:10" ht="14.4" customHeight="1" x14ac:dyDescent="0.3">
      <c r="A18" s="613" t="s">
        <v>539</v>
      </c>
      <c r="B18" s="614" t="s">
        <v>331</v>
      </c>
      <c r="C18" s="615">
        <v>0.13800000000000001</v>
      </c>
      <c r="D18" s="615" t="s">
        <v>535</v>
      </c>
      <c r="E18" s="615"/>
      <c r="F18" s="615" t="s">
        <v>535</v>
      </c>
      <c r="G18" s="615" t="s">
        <v>535</v>
      </c>
      <c r="H18" s="615" t="s">
        <v>535</v>
      </c>
      <c r="I18" s="616" t="s">
        <v>535</v>
      </c>
      <c r="J18" s="617" t="s">
        <v>1</v>
      </c>
    </row>
    <row r="19" spans="1:10" ht="14.4" customHeight="1" x14ac:dyDescent="0.3">
      <c r="A19" s="613" t="s">
        <v>539</v>
      </c>
      <c r="B19" s="614" t="s">
        <v>541</v>
      </c>
      <c r="C19" s="615">
        <v>0.13800000000000001</v>
      </c>
      <c r="D19" s="615" t="s">
        <v>535</v>
      </c>
      <c r="E19" s="615"/>
      <c r="F19" s="615" t="s">
        <v>535</v>
      </c>
      <c r="G19" s="615" t="s">
        <v>535</v>
      </c>
      <c r="H19" s="615" t="s">
        <v>535</v>
      </c>
      <c r="I19" s="616" t="s">
        <v>535</v>
      </c>
      <c r="J19" s="617" t="s">
        <v>542</v>
      </c>
    </row>
    <row r="20" spans="1:10" ht="14.4" customHeight="1" x14ac:dyDescent="0.3">
      <c r="A20" s="613" t="s">
        <v>535</v>
      </c>
      <c r="B20" s="614" t="s">
        <v>535</v>
      </c>
      <c r="C20" s="615" t="s">
        <v>535</v>
      </c>
      <c r="D20" s="615" t="s">
        <v>535</v>
      </c>
      <c r="E20" s="615"/>
      <c r="F20" s="615" t="s">
        <v>535</v>
      </c>
      <c r="G20" s="615" t="s">
        <v>535</v>
      </c>
      <c r="H20" s="615" t="s">
        <v>535</v>
      </c>
      <c r="I20" s="616" t="s">
        <v>535</v>
      </c>
      <c r="J20" s="617" t="s">
        <v>543</v>
      </c>
    </row>
    <row r="21" spans="1:10" ht="14.4" customHeight="1" x14ac:dyDescent="0.3">
      <c r="A21" s="613" t="s">
        <v>544</v>
      </c>
      <c r="B21" s="614" t="s">
        <v>545</v>
      </c>
      <c r="C21" s="615" t="s">
        <v>535</v>
      </c>
      <c r="D21" s="615" t="s">
        <v>535</v>
      </c>
      <c r="E21" s="615"/>
      <c r="F21" s="615" t="s">
        <v>535</v>
      </c>
      <c r="G21" s="615" t="s">
        <v>535</v>
      </c>
      <c r="H21" s="615" t="s">
        <v>535</v>
      </c>
      <c r="I21" s="616" t="s">
        <v>535</v>
      </c>
      <c r="J21" s="617" t="s">
        <v>0</v>
      </c>
    </row>
    <row r="22" spans="1:10" ht="14.4" customHeight="1" x14ac:dyDescent="0.3">
      <c r="A22" s="613" t="s">
        <v>544</v>
      </c>
      <c r="B22" s="614" t="s">
        <v>331</v>
      </c>
      <c r="C22" s="615">
        <v>57.219439999999999</v>
      </c>
      <c r="D22" s="615">
        <v>29.754599999999996</v>
      </c>
      <c r="E22" s="615"/>
      <c r="F22" s="615">
        <v>33.37321</v>
      </c>
      <c r="G22" s="615">
        <v>48.75</v>
      </c>
      <c r="H22" s="615">
        <v>-15.37679</v>
      </c>
      <c r="I22" s="616">
        <v>0.68457866666666667</v>
      </c>
      <c r="J22" s="617" t="s">
        <v>1</v>
      </c>
    </row>
    <row r="23" spans="1:10" ht="14.4" customHeight="1" x14ac:dyDescent="0.3">
      <c r="A23" s="613" t="s">
        <v>544</v>
      </c>
      <c r="B23" s="614" t="s">
        <v>332</v>
      </c>
      <c r="C23" s="615">
        <v>0</v>
      </c>
      <c r="D23" s="615">
        <v>-3.5225500000000003</v>
      </c>
      <c r="E23" s="615"/>
      <c r="F23" s="615">
        <v>17.449930000000002</v>
      </c>
      <c r="G23" s="615">
        <v>9</v>
      </c>
      <c r="H23" s="615">
        <v>8.4499300000000019</v>
      </c>
      <c r="I23" s="616">
        <v>1.9388811111111113</v>
      </c>
      <c r="J23" s="617" t="s">
        <v>1</v>
      </c>
    </row>
    <row r="24" spans="1:10" ht="14.4" customHeight="1" x14ac:dyDescent="0.3">
      <c r="A24" s="613" t="s">
        <v>544</v>
      </c>
      <c r="B24" s="614" t="s">
        <v>536</v>
      </c>
      <c r="C24" s="615">
        <v>0</v>
      </c>
      <c r="D24" s="615" t="s">
        <v>535</v>
      </c>
      <c r="E24" s="615"/>
      <c r="F24" s="615" t="s">
        <v>535</v>
      </c>
      <c r="G24" s="615" t="s">
        <v>535</v>
      </c>
      <c r="H24" s="615" t="s">
        <v>535</v>
      </c>
      <c r="I24" s="616" t="s">
        <v>535</v>
      </c>
      <c r="J24" s="617" t="s">
        <v>1</v>
      </c>
    </row>
    <row r="25" spans="1:10" ht="14.4" customHeight="1" x14ac:dyDescent="0.3">
      <c r="A25" s="613" t="s">
        <v>544</v>
      </c>
      <c r="B25" s="614" t="s">
        <v>333</v>
      </c>
      <c r="C25" s="615" t="s">
        <v>535</v>
      </c>
      <c r="D25" s="615">
        <v>0</v>
      </c>
      <c r="E25" s="615"/>
      <c r="F25" s="615">
        <v>0</v>
      </c>
      <c r="G25" s="615">
        <v>0.25</v>
      </c>
      <c r="H25" s="615">
        <v>-0.25</v>
      </c>
      <c r="I25" s="616">
        <v>0</v>
      </c>
      <c r="J25" s="617" t="s">
        <v>1</v>
      </c>
    </row>
    <row r="26" spans="1:10" ht="14.4" customHeight="1" x14ac:dyDescent="0.3">
      <c r="A26" s="613" t="s">
        <v>544</v>
      </c>
      <c r="B26" s="614" t="s">
        <v>334</v>
      </c>
      <c r="C26" s="615">
        <v>0</v>
      </c>
      <c r="D26" s="615">
        <v>182.21086</v>
      </c>
      <c r="E26" s="615"/>
      <c r="F26" s="615">
        <v>4.4459900000000001</v>
      </c>
      <c r="G26" s="615">
        <v>13</v>
      </c>
      <c r="H26" s="615">
        <v>-8.5540099999999999</v>
      </c>
      <c r="I26" s="616">
        <v>0.34199923076923078</v>
      </c>
      <c r="J26" s="617" t="s">
        <v>1</v>
      </c>
    </row>
    <row r="27" spans="1:10" ht="14.4" customHeight="1" x14ac:dyDescent="0.3">
      <c r="A27" s="613" t="s">
        <v>544</v>
      </c>
      <c r="B27" s="614" t="s">
        <v>335</v>
      </c>
      <c r="C27" s="615">
        <v>33.799880000000002</v>
      </c>
      <c r="D27" s="615">
        <v>28.034849999999999</v>
      </c>
      <c r="E27" s="615"/>
      <c r="F27" s="615">
        <v>30.91545</v>
      </c>
      <c r="G27" s="615">
        <v>32.25</v>
      </c>
      <c r="H27" s="615">
        <v>-1.3345500000000001</v>
      </c>
      <c r="I27" s="616">
        <v>0.95861860465116278</v>
      </c>
      <c r="J27" s="617" t="s">
        <v>1</v>
      </c>
    </row>
    <row r="28" spans="1:10" ht="14.4" customHeight="1" x14ac:dyDescent="0.3">
      <c r="A28" s="613" t="s">
        <v>544</v>
      </c>
      <c r="B28" s="614" t="s">
        <v>336</v>
      </c>
      <c r="C28" s="615">
        <v>1.88618</v>
      </c>
      <c r="D28" s="615">
        <v>0</v>
      </c>
      <c r="E28" s="615"/>
      <c r="F28" s="615">
        <v>0.31590000000000001</v>
      </c>
      <c r="G28" s="615">
        <v>0.5</v>
      </c>
      <c r="H28" s="615">
        <v>-0.18409999999999999</v>
      </c>
      <c r="I28" s="616">
        <v>0.63180000000000003</v>
      </c>
      <c r="J28" s="617" t="s">
        <v>1</v>
      </c>
    </row>
    <row r="29" spans="1:10" ht="14.4" customHeight="1" x14ac:dyDescent="0.3">
      <c r="A29" s="613" t="s">
        <v>544</v>
      </c>
      <c r="B29" s="614" t="s">
        <v>337</v>
      </c>
      <c r="C29" s="615">
        <v>0</v>
      </c>
      <c r="D29" s="615">
        <v>0</v>
      </c>
      <c r="E29" s="615"/>
      <c r="F29" s="615" t="s">
        <v>535</v>
      </c>
      <c r="G29" s="615" t="s">
        <v>535</v>
      </c>
      <c r="H29" s="615" t="s">
        <v>535</v>
      </c>
      <c r="I29" s="616" t="s">
        <v>535</v>
      </c>
      <c r="J29" s="617" t="s">
        <v>1</v>
      </c>
    </row>
    <row r="30" spans="1:10" ht="14.4" customHeight="1" x14ac:dyDescent="0.3">
      <c r="A30" s="613" t="s">
        <v>544</v>
      </c>
      <c r="B30" s="614" t="s">
        <v>546</v>
      </c>
      <c r="C30" s="615">
        <v>92.905499999999989</v>
      </c>
      <c r="D30" s="615">
        <v>236.47775999999999</v>
      </c>
      <c r="E30" s="615"/>
      <c r="F30" s="615">
        <v>86.50048000000001</v>
      </c>
      <c r="G30" s="615">
        <v>103.75</v>
      </c>
      <c r="H30" s="615">
        <v>-17.24951999999999</v>
      </c>
      <c r="I30" s="616">
        <v>0.83373956626506029</v>
      </c>
      <c r="J30" s="617" t="s">
        <v>542</v>
      </c>
    </row>
    <row r="31" spans="1:10" ht="14.4" customHeight="1" x14ac:dyDescent="0.3">
      <c r="A31" s="613" t="s">
        <v>535</v>
      </c>
      <c r="B31" s="614" t="s">
        <v>535</v>
      </c>
      <c r="C31" s="615" t="s">
        <v>535</v>
      </c>
      <c r="D31" s="615" t="s">
        <v>535</v>
      </c>
      <c r="E31" s="615"/>
      <c r="F31" s="615" t="s">
        <v>535</v>
      </c>
      <c r="G31" s="615" t="s">
        <v>535</v>
      </c>
      <c r="H31" s="615" t="s">
        <v>535</v>
      </c>
      <c r="I31" s="616" t="s">
        <v>535</v>
      </c>
      <c r="J31" s="617" t="s">
        <v>543</v>
      </c>
    </row>
    <row r="32" spans="1:10" ht="14.4" customHeight="1" x14ac:dyDescent="0.3">
      <c r="A32" s="613" t="s">
        <v>547</v>
      </c>
      <c r="B32" s="614" t="s">
        <v>548</v>
      </c>
      <c r="C32" s="615" t="s">
        <v>535</v>
      </c>
      <c r="D32" s="615" t="s">
        <v>535</v>
      </c>
      <c r="E32" s="615"/>
      <c r="F32" s="615" t="s">
        <v>535</v>
      </c>
      <c r="G32" s="615" t="s">
        <v>535</v>
      </c>
      <c r="H32" s="615" t="s">
        <v>535</v>
      </c>
      <c r="I32" s="616" t="s">
        <v>535</v>
      </c>
      <c r="J32" s="617" t="s">
        <v>0</v>
      </c>
    </row>
    <row r="33" spans="1:10" ht="14.4" customHeight="1" x14ac:dyDescent="0.3">
      <c r="A33" s="613" t="s">
        <v>547</v>
      </c>
      <c r="B33" s="614" t="s">
        <v>331</v>
      </c>
      <c r="C33" s="615">
        <v>34.11168</v>
      </c>
      <c r="D33" s="615">
        <v>43.942530000000005</v>
      </c>
      <c r="E33" s="615"/>
      <c r="F33" s="615">
        <v>42.810369999999999</v>
      </c>
      <c r="G33" s="615">
        <v>41.75</v>
      </c>
      <c r="H33" s="615">
        <v>1.0603699999999989</v>
      </c>
      <c r="I33" s="616">
        <v>1.0253980838323353</v>
      </c>
      <c r="J33" s="617" t="s">
        <v>1</v>
      </c>
    </row>
    <row r="34" spans="1:10" ht="14.4" customHeight="1" x14ac:dyDescent="0.3">
      <c r="A34" s="613" t="s">
        <v>547</v>
      </c>
      <c r="B34" s="614" t="s">
        <v>335</v>
      </c>
      <c r="C34" s="615">
        <v>2.04765</v>
      </c>
      <c r="D34" s="615">
        <v>1.3682400000000001</v>
      </c>
      <c r="E34" s="615"/>
      <c r="F34" s="615">
        <v>0.34311000000000003</v>
      </c>
      <c r="G34" s="615">
        <v>1.25</v>
      </c>
      <c r="H34" s="615">
        <v>-0.90688999999999997</v>
      </c>
      <c r="I34" s="616">
        <v>0.27448800000000001</v>
      </c>
      <c r="J34" s="617" t="s">
        <v>1</v>
      </c>
    </row>
    <row r="35" spans="1:10" ht="14.4" customHeight="1" x14ac:dyDescent="0.3">
      <c r="A35" s="613" t="s">
        <v>547</v>
      </c>
      <c r="B35" s="614" t="s">
        <v>337</v>
      </c>
      <c r="C35" s="615">
        <v>0</v>
      </c>
      <c r="D35" s="615" t="s">
        <v>535</v>
      </c>
      <c r="E35" s="615"/>
      <c r="F35" s="615" t="s">
        <v>535</v>
      </c>
      <c r="G35" s="615" t="s">
        <v>535</v>
      </c>
      <c r="H35" s="615" t="s">
        <v>535</v>
      </c>
      <c r="I35" s="616" t="s">
        <v>535</v>
      </c>
      <c r="J35" s="617" t="s">
        <v>1</v>
      </c>
    </row>
    <row r="36" spans="1:10" ht="14.4" customHeight="1" x14ac:dyDescent="0.3">
      <c r="A36" s="613" t="s">
        <v>547</v>
      </c>
      <c r="B36" s="614" t="s">
        <v>549</v>
      </c>
      <c r="C36" s="615">
        <v>36.159329999999997</v>
      </c>
      <c r="D36" s="615">
        <v>45.310770000000005</v>
      </c>
      <c r="E36" s="615"/>
      <c r="F36" s="615">
        <v>43.153480000000002</v>
      </c>
      <c r="G36" s="615">
        <v>43</v>
      </c>
      <c r="H36" s="615">
        <v>0.15348000000000184</v>
      </c>
      <c r="I36" s="616">
        <v>1.0035693023255814</v>
      </c>
      <c r="J36" s="617" t="s">
        <v>542</v>
      </c>
    </row>
    <row r="37" spans="1:10" ht="14.4" customHeight="1" x14ac:dyDescent="0.3">
      <c r="A37" s="613" t="s">
        <v>535</v>
      </c>
      <c r="B37" s="614" t="s">
        <v>535</v>
      </c>
      <c r="C37" s="615" t="s">
        <v>535</v>
      </c>
      <c r="D37" s="615" t="s">
        <v>535</v>
      </c>
      <c r="E37" s="615"/>
      <c r="F37" s="615" t="s">
        <v>535</v>
      </c>
      <c r="G37" s="615" t="s">
        <v>535</v>
      </c>
      <c r="H37" s="615" t="s">
        <v>535</v>
      </c>
      <c r="I37" s="616" t="s">
        <v>535</v>
      </c>
      <c r="J37" s="617" t="s">
        <v>543</v>
      </c>
    </row>
    <row r="38" spans="1:10" ht="14.4" customHeight="1" x14ac:dyDescent="0.3">
      <c r="A38" s="613" t="s">
        <v>550</v>
      </c>
      <c r="B38" s="614" t="s">
        <v>551</v>
      </c>
      <c r="C38" s="615" t="s">
        <v>535</v>
      </c>
      <c r="D38" s="615" t="s">
        <v>535</v>
      </c>
      <c r="E38" s="615"/>
      <c r="F38" s="615" t="s">
        <v>535</v>
      </c>
      <c r="G38" s="615" t="s">
        <v>535</v>
      </c>
      <c r="H38" s="615" t="s">
        <v>535</v>
      </c>
      <c r="I38" s="616" t="s">
        <v>535</v>
      </c>
      <c r="J38" s="617" t="s">
        <v>0</v>
      </c>
    </row>
    <row r="39" spans="1:10" ht="14.4" customHeight="1" x14ac:dyDescent="0.3">
      <c r="A39" s="613" t="s">
        <v>550</v>
      </c>
      <c r="B39" s="614" t="s">
        <v>331</v>
      </c>
      <c r="C39" s="615">
        <v>30.897769999999998</v>
      </c>
      <c r="D39" s="615">
        <v>38.127969999999998</v>
      </c>
      <c r="E39" s="615"/>
      <c r="F39" s="615">
        <v>44.182509999999994</v>
      </c>
      <c r="G39" s="615">
        <v>39</v>
      </c>
      <c r="H39" s="615">
        <v>5.1825099999999935</v>
      </c>
      <c r="I39" s="616">
        <v>1.1328848717948716</v>
      </c>
      <c r="J39" s="617" t="s">
        <v>1</v>
      </c>
    </row>
    <row r="40" spans="1:10" ht="14.4" customHeight="1" x14ac:dyDescent="0.3">
      <c r="A40" s="613" t="s">
        <v>550</v>
      </c>
      <c r="B40" s="614" t="s">
        <v>335</v>
      </c>
      <c r="C40" s="615">
        <v>3.0034399999999999</v>
      </c>
      <c r="D40" s="615">
        <v>3.5053999999999998</v>
      </c>
      <c r="E40" s="615"/>
      <c r="F40" s="615">
        <v>2.2386500000000003</v>
      </c>
      <c r="G40" s="615">
        <v>2.75</v>
      </c>
      <c r="H40" s="615">
        <v>-0.51134999999999975</v>
      </c>
      <c r="I40" s="616">
        <v>0.81405454545454559</v>
      </c>
      <c r="J40" s="617" t="s">
        <v>1</v>
      </c>
    </row>
    <row r="41" spans="1:10" ht="14.4" customHeight="1" x14ac:dyDescent="0.3">
      <c r="A41" s="613" t="s">
        <v>550</v>
      </c>
      <c r="B41" s="614" t="s">
        <v>552</v>
      </c>
      <c r="C41" s="615">
        <v>33.901209999999999</v>
      </c>
      <c r="D41" s="615">
        <v>41.633369999999999</v>
      </c>
      <c r="E41" s="615"/>
      <c r="F41" s="615">
        <v>46.421159999999993</v>
      </c>
      <c r="G41" s="615">
        <v>41.75</v>
      </c>
      <c r="H41" s="615">
        <v>4.6711599999999933</v>
      </c>
      <c r="I41" s="616">
        <v>1.1118840718562872</v>
      </c>
      <c r="J41" s="617" t="s">
        <v>542</v>
      </c>
    </row>
    <row r="42" spans="1:10" ht="14.4" customHeight="1" x14ac:dyDescent="0.3">
      <c r="A42" s="613" t="s">
        <v>535</v>
      </c>
      <c r="B42" s="614" t="s">
        <v>535</v>
      </c>
      <c r="C42" s="615" t="s">
        <v>535</v>
      </c>
      <c r="D42" s="615" t="s">
        <v>535</v>
      </c>
      <c r="E42" s="615"/>
      <c r="F42" s="615" t="s">
        <v>535</v>
      </c>
      <c r="G42" s="615" t="s">
        <v>535</v>
      </c>
      <c r="H42" s="615" t="s">
        <v>535</v>
      </c>
      <c r="I42" s="616" t="s">
        <v>535</v>
      </c>
      <c r="J42" s="617" t="s">
        <v>543</v>
      </c>
    </row>
    <row r="43" spans="1:10" ht="14.4" customHeight="1" x14ac:dyDescent="0.3">
      <c r="A43" s="613" t="s">
        <v>553</v>
      </c>
      <c r="B43" s="614" t="s">
        <v>554</v>
      </c>
      <c r="C43" s="615" t="s">
        <v>535</v>
      </c>
      <c r="D43" s="615" t="s">
        <v>535</v>
      </c>
      <c r="E43" s="615"/>
      <c r="F43" s="615" t="s">
        <v>535</v>
      </c>
      <c r="G43" s="615" t="s">
        <v>535</v>
      </c>
      <c r="H43" s="615" t="s">
        <v>535</v>
      </c>
      <c r="I43" s="616" t="s">
        <v>535</v>
      </c>
      <c r="J43" s="617" t="s">
        <v>0</v>
      </c>
    </row>
    <row r="44" spans="1:10" ht="14.4" customHeight="1" x14ac:dyDescent="0.3">
      <c r="A44" s="613" t="s">
        <v>553</v>
      </c>
      <c r="B44" s="614" t="s">
        <v>331</v>
      </c>
      <c r="C44" s="615">
        <v>20.765350000000002</v>
      </c>
      <c r="D44" s="615">
        <v>17.68974</v>
      </c>
      <c r="E44" s="615"/>
      <c r="F44" s="615">
        <v>24.026859999999999</v>
      </c>
      <c r="G44" s="615">
        <v>19.5</v>
      </c>
      <c r="H44" s="615">
        <v>4.5268599999999992</v>
      </c>
      <c r="I44" s="616">
        <v>1.2321466666666667</v>
      </c>
      <c r="J44" s="617" t="s">
        <v>1</v>
      </c>
    </row>
    <row r="45" spans="1:10" ht="14.4" customHeight="1" x14ac:dyDescent="0.3">
      <c r="A45" s="613" t="s">
        <v>553</v>
      </c>
      <c r="B45" s="614" t="s">
        <v>335</v>
      </c>
      <c r="C45" s="615">
        <v>5.3740000000000003E-2</v>
      </c>
      <c r="D45" s="615">
        <v>0</v>
      </c>
      <c r="E45" s="615"/>
      <c r="F45" s="615">
        <v>0.40583999999999998</v>
      </c>
      <c r="G45" s="615">
        <v>0.5</v>
      </c>
      <c r="H45" s="615">
        <v>-9.4160000000000021E-2</v>
      </c>
      <c r="I45" s="616">
        <v>0.81167999999999996</v>
      </c>
      <c r="J45" s="617" t="s">
        <v>1</v>
      </c>
    </row>
    <row r="46" spans="1:10" ht="14.4" customHeight="1" x14ac:dyDescent="0.3">
      <c r="A46" s="613" t="s">
        <v>553</v>
      </c>
      <c r="B46" s="614" t="s">
        <v>337</v>
      </c>
      <c r="C46" s="615">
        <v>19.771840000000001</v>
      </c>
      <c r="D46" s="615">
        <v>26.237290000000002</v>
      </c>
      <c r="E46" s="615"/>
      <c r="F46" s="615">
        <v>18.846969999999999</v>
      </c>
      <c r="G46" s="615">
        <v>22.75</v>
      </c>
      <c r="H46" s="615">
        <v>-3.9030300000000011</v>
      </c>
      <c r="I46" s="616">
        <v>0.82843824175824166</v>
      </c>
      <c r="J46" s="617" t="s">
        <v>1</v>
      </c>
    </row>
    <row r="47" spans="1:10" ht="14.4" customHeight="1" x14ac:dyDescent="0.3">
      <c r="A47" s="613" t="s">
        <v>553</v>
      </c>
      <c r="B47" s="614" t="s">
        <v>555</v>
      </c>
      <c r="C47" s="615">
        <v>40.59093</v>
      </c>
      <c r="D47" s="615">
        <v>43.927030000000002</v>
      </c>
      <c r="E47" s="615"/>
      <c r="F47" s="615">
        <v>43.279669999999996</v>
      </c>
      <c r="G47" s="615">
        <v>42.75</v>
      </c>
      <c r="H47" s="615">
        <v>0.52966999999999587</v>
      </c>
      <c r="I47" s="616">
        <v>1.0123899415204678</v>
      </c>
      <c r="J47" s="617" t="s">
        <v>542</v>
      </c>
    </row>
    <row r="48" spans="1:10" ht="14.4" customHeight="1" x14ac:dyDescent="0.3">
      <c r="A48" s="613" t="s">
        <v>535</v>
      </c>
      <c r="B48" s="614" t="s">
        <v>535</v>
      </c>
      <c r="C48" s="615" t="s">
        <v>535</v>
      </c>
      <c r="D48" s="615" t="s">
        <v>535</v>
      </c>
      <c r="E48" s="615"/>
      <c r="F48" s="615" t="s">
        <v>535</v>
      </c>
      <c r="G48" s="615" t="s">
        <v>535</v>
      </c>
      <c r="H48" s="615" t="s">
        <v>535</v>
      </c>
      <c r="I48" s="616" t="s">
        <v>535</v>
      </c>
      <c r="J48" s="617" t="s">
        <v>543</v>
      </c>
    </row>
    <row r="49" spans="1:10" ht="14.4" customHeight="1" x14ac:dyDescent="0.3">
      <c r="A49" s="613" t="s">
        <v>533</v>
      </c>
      <c r="B49" s="614" t="s">
        <v>537</v>
      </c>
      <c r="C49" s="615">
        <v>203.69497000000004</v>
      </c>
      <c r="D49" s="615">
        <v>367.34893000000011</v>
      </c>
      <c r="E49" s="615"/>
      <c r="F49" s="615">
        <v>219.35479000000004</v>
      </c>
      <c r="G49" s="615">
        <v>231.25</v>
      </c>
      <c r="H49" s="615">
        <v>-11.895209999999963</v>
      </c>
      <c r="I49" s="616">
        <v>0.94856125405405423</v>
      </c>
      <c r="J49" s="617" t="s">
        <v>538</v>
      </c>
    </row>
  </sheetData>
  <mergeCells count="3">
    <mergeCell ref="F3:I3"/>
    <mergeCell ref="C4:D4"/>
    <mergeCell ref="A1:I1"/>
  </mergeCells>
  <conditionalFormatting sqref="F15 F50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49">
    <cfRule type="expression" dxfId="60" priority="5">
      <formula>$H16&gt;0</formula>
    </cfRule>
  </conditionalFormatting>
  <conditionalFormatting sqref="A16:A49">
    <cfRule type="expression" dxfId="59" priority="2">
      <formula>AND($J16&lt;&gt;"mezeraKL",$J16&lt;&gt;"")</formula>
    </cfRule>
  </conditionalFormatting>
  <conditionalFormatting sqref="I16:I49">
    <cfRule type="expression" dxfId="58" priority="6">
      <formula>$I16&gt;1</formula>
    </cfRule>
  </conditionalFormatting>
  <conditionalFormatting sqref="B16:B49">
    <cfRule type="expression" dxfId="57" priority="1">
      <formula>OR($J16="NS",$J16="SumaNS",$J16="Účet")</formula>
    </cfRule>
  </conditionalFormatting>
  <conditionalFormatting sqref="A16:D49 F16:I49">
    <cfRule type="expression" dxfId="56" priority="8">
      <formula>AND($J16&lt;&gt;"",$J16&lt;&gt;"mezeraKL")</formula>
    </cfRule>
  </conditionalFormatting>
  <conditionalFormatting sqref="B16:D49 F16:I49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108.47035864344519</v>
      </c>
      <c r="M3" s="210">
        <f>SUBTOTAL(9,M5:M1048576)</f>
        <v>1848.5030000000002</v>
      </c>
      <c r="N3" s="211">
        <f>SUBTOTAL(9,N5:N1048576)</f>
        <v>200507.7833634844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3" t="s">
        <v>533</v>
      </c>
      <c r="B5" s="624" t="s">
        <v>1026</v>
      </c>
      <c r="C5" s="625" t="s">
        <v>544</v>
      </c>
      <c r="D5" s="626" t="s">
        <v>1027</v>
      </c>
      <c r="E5" s="625" t="s">
        <v>556</v>
      </c>
      <c r="F5" s="626" t="s">
        <v>1031</v>
      </c>
      <c r="G5" s="625" t="s">
        <v>557</v>
      </c>
      <c r="H5" s="625" t="s">
        <v>558</v>
      </c>
      <c r="I5" s="625" t="s">
        <v>558</v>
      </c>
      <c r="J5" s="625" t="s">
        <v>559</v>
      </c>
      <c r="K5" s="625" t="s">
        <v>560</v>
      </c>
      <c r="L5" s="627">
        <v>179.39999999999998</v>
      </c>
      <c r="M5" s="627">
        <v>11</v>
      </c>
      <c r="N5" s="628">
        <v>1973.3999999999999</v>
      </c>
    </row>
    <row r="6" spans="1:14" ht="14.4" customHeight="1" x14ac:dyDescent="0.3">
      <c r="A6" s="629" t="s">
        <v>533</v>
      </c>
      <c r="B6" s="630" t="s">
        <v>1026</v>
      </c>
      <c r="C6" s="631" t="s">
        <v>544</v>
      </c>
      <c r="D6" s="632" t="s">
        <v>1027</v>
      </c>
      <c r="E6" s="631" t="s">
        <v>556</v>
      </c>
      <c r="F6" s="632" t="s">
        <v>1031</v>
      </c>
      <c r="G6" s="631" t="s">
        <v>557</v>
      </c>
      <c r="H6" s="631" t="s">
        <v>561</v>
      </c>
      <c r="I6" s="631" t="s">
        <v>561</v>
      </c>
      <c r="J6" s="631" t="s">
        <v>559</v>
      </c>
      <c r="K6" s="631" t="s">
        <v>562</v>
      </c>
      <c r="L6" s="633">
        <v>97.75</v>
      </c>
      <c r="M6" s="633">
        <v>13</v>
      </c>
      <c r="N6" s="634">
        <v>1270.75</v>
      </c>
    </row>
    <row r="7" spans="1:14" ht="14.4" customHeight="1" x14ac:dyDescent="0.3">
      <c r="A7" s="629" t="s">
        <v>533</v>
      </c>
      <c r="B7" s="630" t="s">
        <v>1026</v>
      </c>
      <c r="C7" s="631" t="s">
        <v>544</v>
      </c>
      <c r="D7" s="632" t="s">
        <v>1027</v>
      </c>
      <c r="E7" s="631" t="s">
        <v>556</v>
      </c>
      <c r="F7" s="632" t="s">
        <v>1031</v>
      </c>
      <c r="G7" s="631" t="s">
        <v>557</v>
      </c>
      <c r="H7" s="631" t="s">
        <v>563</v>
      </c>
      <c r="I7" s="631" t="s">
        <v>564</v>
      </c>
      <c r="J7" s="631" t="s">
        <v>565</v>
      </c>
      <c r="K7" s="631" t="s">
        <v>566</v>
      </c>
      <c r="L7" s="633">
        <v>84.740000000000009</v>
      </c>
      <c r="M7" s="633">
        <v>3</v>
      </c>
      <c r="N7" s="634">
        <v>254.22000000000003</v>
      </c>
    </row>
    <row r="8" spans="1:14" ht="14.4" customHeight="1" x14ac:dyDescent="0.3">
      <c r="A8" s="629" t="s">
        <v>533</v>
      </c>
      <c r="B8" s="630" t="s">
        <v>1026</v>
      </c>
      <c r="C8" s="631" t="s">
        <v>544</v>
      </c>
      <c r="D8" s="632" t="s">
        <v>1027</v>
      </c>
      <c r="E8" s="631" t="s">
        <v>556</v>
      </c>
      <c r="F8" s="632" t="s">
        <v>1031</v>
      </c>
      <c r="G8" s="631" t="s">
        <v>557</v>
      </c>
      <c r="H8" s="631" t="s">
        <v>567</v>
      </c>
      <c r="I8" s="631" t="s">
        <v>568</v>
      </c>
      <c r="J8" s="631" t="s">
        <v>569</v>
      </c>
      <c r="K8" s="631" t="s">
        <v>570</v>
      </c>
      <c r="L8" s="633">
        <v>95.0800956937629</v>
      </c>
      <c r="M8" s="633">
        <v>2</v>
      </c>
      <c r="N8" s="634">
        <v>190.1601913875258</v>
      </c>
    </row>
    <row r="9" spans="1:14" ht="14.4" customHeight="1" x14ac:dyDescent="0.3">
      <c r="A9" s="629" t="s">
        <v>533</v>
      </c>
      <c r="B9" s="630" t="s">
        <v>1026</v>
      </c>
      <c r="C9" s="631" t="s">
        <v>544</v>
      </c>
      <c r="D9" s="632" t="s">
        <v>1027</v>
      </c>
      <c r="E9" s="631" t="s">
        <v>556</v>
      </c>
      <c r="F9" s="632" t="s">
        <v>1031</v>
      </c>
      <c r="G9" s="631" t="s">
        <v>557</v>
      </c>
      <c r="H9" s="631" t="s">
        <v>571</v>
      </c>
      <c r="I9" s="631" t="s">
        <v>572</v>
      </c>
      <c r="J9" s="631" t="s">
        <v>573</v>
      </c>
      <c r="K9" s="631" t="s">
        <v>574</v>
      </c>
      <c r="L9" s="633">
        <v>67.930000000000021</v>
      </c>
      <c r="M9" s="633">
        <v>1</v>
      </c>
      <c r="N9" s="634">
        <v>67.930000000000021</v>
      </c>
    </row>
    <row r="10" spans="1:14" ht="14.4" customHeight="1" x14ac:dyDescent="0.3">
      <c r="A10" s="629" t="s">
        <v>533</v>
      </c>
      <c r="B10" s="630" t="s">
        <v>1026</v>
      </c>
      <c r="C10" s="631" t="s">
        <v>544</v>
      </c>
      <c r="D10" s="632" t="s">
        <v>1027</v>
      </c>
      <c r="E10" s="631" t="s">
        <v>556</v>
      </c>
      <c r="F10" s="632" t="s">
        <v>1031</v>
      </c>
      <c r="G10" s="631" t="s">
        <v>557</v>
      </c>
      <c r="H10" s="631" t="s">
        <v>575</v>
      </c>
      <c r="I10" s="631" t="s">
        <v>576</v>
      </c>
      <c r="J10" s="631" t="s">
        <v>577</v>
      </c>
      <c r="K10" s="631" t="s">
        <v>578</v>
      </c>
      <c r="L10" s="633">
        <v>58.97</v>
      </c>
      <c r="M10" s="633">
        <v>4</v>
      </c>
      <c r="N10" s="634">
        <v>235.88</v>
      </c>
    </row>
    <row r="11" spans="1:14" ht="14.4" customHeight="1" x14ac:dyDescent="0.3">
      <c r="A11" s="629" t="s">
        <v>533</v>
      </c>
      <c r="B11" s="630" t="s">
        <v>1026</v>
      </c>
      <c r="C11" s="631" t="s">
        <v>544</v>
      </c>
      <c r="D11" s="632" t="s">
        <v>1027</v>
      </c>
      <c r="E11" s="631" t="s">
        <v>556</v>
      </c>
      <c r="F11" s="632" t="s">
        <v>1031</v>
      </c>
      <c r="G11" s="631" t="s">
        <v>557</v>
      </c>
      <c r="H11" s="631" t="s">
        <v>579</v>
      </c>
      <c r="I11" s="631" t="s">
        <v>580</v>
      </c>
      <c r="J11" s="631" t="s">
        <v>581</v>
      </c>
      <c r="K11" s="631" t="s">
        <v>582</v>
      </c>
      <c r="L11" s="633">
        <v>89.96505790796482</v>
      </c>
      <c r="M11" s="633">
        <v>2</v>
      </c>
      <c r="N11" s="634">
        <v>179.93011581592964</v>
      </c>
    </row>
    <row r="12" spans="1:14" ht="14.4" customHeight="1" x14ac:dyDescent="0.3">
      <c r="A12" s="629" t="s">
        <v>533</v>
      </c>
      <c r="B12" s="630" t="s">
        <v>1026</v>
      </c>
      <c r="C12" s="631" t="s">
        <v>544</v>
      </c>
      <c r="D12" s="632" t="s">
        <v>1027</v>
      </c>
      <c r="E12" s="631" t="s">
        <v>556</v>
      </c>
      <c r="F12" s="632" t="s">
        <v>1031</v>
      </c>
      <c r="G12" s="631" t="s">
        <v>557</v>
      </c>
      <c r="H12" s="631" t="s">
        <v>583</v>
      </c>
      <c r="I12" s="631" t="s">
        <v>584</v>
      </c>
      <c r="J12" s="631" t="s">
        <v>577</v>
      </c>
      <c r="K12" s="631" t="s">
        <v>585</v>
      </c>
      <c r="L12" s="633">
        <v>65.097104574709405</v>
      </c>
      <c r="M12" s="633">
        <v>3</v>
      </c>
      <c r="N12" s="634">
        <v>195.2913137241282</v>
      </c>
    </row>
    <row r="13" spans="1:14" ht="14.4" customHeight="1" x14ac:dyDescent="0.3">
      <c r="A13" s="629" t="s">
        <v>533</v>
      </c>
      <c r="B13" s="630" t="s">
        <v>1026</v>
      </c>
      <c r="C13" s="631" t="s">
        <v>544</v>
      </c>
      <c r="D13" s="632" t="s">
        <v>1027</v>
      </c>
      <c r="E13" s="631" t="s">
        <v>556</v>
      </c>
      <c r="F13" s="632" t="s">
        <v>1031</v>
      </c>
      <c r="G13" s="631" t="s">
        <v>557</v>
      </c>
      <c r="H13" s="631" t="s">
        <v>586</v>
      </c>
      <c r="I13" s="631" t="s">
        <v>587</v>
      </c>
      <c r="J13" s="631" t="s">
        <v>588</v>
      </c>
      <c r="K13" s="631" t="s">
        <v>589</v>
      </c>
      <c r="L13" s="633">
        <v>42</v>
      </c>
      <c r="M13" s="633">
        <v>1</v>
      </c>
      <c r="N13" s="634">
        <v>42</v>
      </c>
    </row>
    <row r="14" spans="1:14" ht="14.4" customHeight="1" x14ac:dyDescent="0.3">
      <c r="A14" s="629" t="s">
        <v>533</v>
      </c>
      <c r="B14" s="630" t="s">
        <v>1026</v>
      </c>
      <c r="C14" s="631" t="s">
        <v>544</v>
      </c>
      <c r="D14" s="632" t="s">
        <v>1027</v>
      </c>
      <c r="E14" s="631" t="s">
        <v>556</v>
      </c>
      <c r="F14" s="632" t="s">
        <v>1031</v>
      </c>
      <c r="G14" s="631" t="s">
        <v>557</v>
      </c>
      <c r="H14" s="631" t="s">
        <v>590</v>
      </c>
      <c r="I14" s="631" t="s">
        <v>591</v>
      </c>
      <c r="J14" s="631" t="s">
        <v>588</v>
      </c>
      <c r="K14" s="631" t="s">
        <v>592</v>
      </c>
      <c r="L14" s="633">
        <v>81.20999999999998</v>
      </c>
      <c r="M14" s="633">
        <v>4</v>
      </c>
      <c r="N14" s="634">
        <v>324.83999999999992</v>
      </c>
    </row>
    <row r="15" spans="1:14" ht="14.4" customHeight="1" x14ac:dyDescent="0.3">
      <c r="A15" s="629" t="s">
        <v>533</v>
      </c>
      <c r="B15" s="630" t="s">
        <v>1026</v>
      </c>
      <c r="C15" s="631" t="s">
        <v>544</v>
      </c>
      <c r="D15" s="632" t="s">
        <v>1027</v>
      </c>
      <c r="E15" s="631" t="s">
        <v>556</v>
      </c>
      <c r="F15" s="632" t="s">
        <v>1031</v>
      </c>
      <c r="G15" s="631" t="s">
        <v>557</v>
      </c>
      <c r="H15" s="631" t="s">
        <v>593</v>
      </c>
      <c r="I15" s="631" t="s">
        <v>594</v>
      </c>
      <c r="J15" s="631" t="s">
        <v>595</v>
      </c>
      <c r="K15" s="631" t="s">
        <v>596</v>
      </c>
      <c r="L15" s="633">
        <v>61.9</v>
      </c>
      <c r="M15" s="633">
        <v>1</v>
      </c>
      <c r="N15" s="634">
        <v>61.9</v>
      </c>
    </row>
    <row r="16" spans="1:14" ht="14.4" customHeight="1" x14ac:dyDescent="0.3">
      <c r="A16" s="629" t="s">
        <v>533</v>
      </c>
      <c r="B16" s="630" t="s">
        <v>1026</v>
      </c>
      <c r="C16" s="631" t="s">
        <v>544</v>
      </c>
      <c r="D16" s="632" t="s">
        <v>1027</v>
      </c>
      <c r="E16" s="631" t="s">
        <v>556</v>
      </c>
      <c r="F16" s="632" t="s">
        <v>1031</v>
      </c>
      <c r="G16" s="631" t="s">
        <v>557</v>
      </c>
      <c r="H16" s="631" t="s">
        <v>597</v>
      </c>
      <c r="I16" s="631" t="s">
        <v>598</v>
      </c>
      <c r="J16" s="631" t="s">
        <v>599</v>
      </c>
      <c r="K16" s="631" t="s">
        <v>600</v>
      </c>
      <c r="L16" s="633">
        <v>73.738</v>
      </c>
      <c r="M16" s="633">
        <v>1</v>
      </c>
      <c r="N16" s="634">
        <v>73.738</v>
      </c>
    </row>
    <row r="17" spans="1:14" ht="14.4" customHeight="1" x14ac:dyDescent="0.3">
      <c r="A17" s="629" t="s">
        <v>533</v>
      </c>
      <c r="B17" s="630" t="s">
        <v>1026</v>
      </c>
      <c r="C17" s="631" t="s">
        <v>544</v>
      </c>
      <c r="D17" s="632" t="s">
        <v>1027</v>
      </c>
      <c r="E17" s="631" t="s">
        <v>556</v>
      </c>
      <c r="F17" s="632" t="s">
        <v>1031</v>
      </c>
      <c r="G17" s="631" t="s">
        <v>557</v>
      </c>
      <c r="H17" s="631" t="s">
        <v>601</v>
      </c>
      <c r="I17" s="631" t="s">
        <v>602</v>
      </c>
      <c r="J17" s="631" t="s">
        <v>603</v>
      </c>
      <c r="K17" s="631" t="s">
        <v>604</v>
      </c>
      <c r="L17" s="633">
        <v>75.12</v>
      </c>
      <c r="M17" s="633">
        <v>4</v>
      </c>
      <c r="N17" s="634">
        <v>300.48</v>
      </c>
    </row>
    <row r="18" spans="1:14" ht="14.4" customHeight="1" x14ac:dyDescent="0.3">
      <c r="A18" s="629" t="s">
        <v>533</v>
      </c>
      <c r="B18" s="630" t="s">
        <v>1026</v>
      </c>
      <c r="C18" s="631" t="s">
        <v>544</v>
      </c>
      <c r="D18" s="632" t="s">
        <v>1027</v>
      </c>
      <c r="E18" s="631" t="s">
        <v>556</v>
      </c>
      <c r="F18" s="632" t="s">
        <v>1031</v>
      </c>
      <c r="G18" s="631" t="s">
        <v>557</v>
      </c>
      <c r="H18" s="631" t="s">
        <v>605</v>
      </c>
      <c r="I18" s="631" t="s">
        <v>606</v>
      </c>
      <c r="J18" s="631" t="s">
        <v>607</v>
      </c>
      <c r="K18" s="631" t="s">
        <v>608</v>
      </c>
      <c r="L18" s="633">
        <v>44.969999999999985</v>
      </c>
      <c r="M18" s="633">
        <v>1</v>
      </c>
      <c r="N18" s="634">
        <v>44.969999999999985</v>
      </c>
    </row>
    <row r="19" spans="1:14" ht="14.4" customHeight="1" x14ac:dyDescent="0.3">
      <c r="A19" s="629" t="s">
        <v>533</v>
      </c>
      <c r="B19" s="630" t="s">
        <v>1026</v>
      </c>
      <c r="C19" s="631" t="s">
        <v>544</v>
      </c>
      <c r="D19" s="632" t="s">
        <v>1027</v>
      </c>
      <c r="E19" s="631" t="s">
        <v>556</v>
      </c>
      <c r="F19" s="632" t="s">
        <v>1031</v>
      </c>
      <c r="G19" s="631" t="s">
        <v>557</v>
      </c>
      <c r="H19" s="631" t="s">
        <v>609</v>
      </c>
      <c r="I19" s="631" t="s">
        <v>610</v>
      </c>
      <c r="J19" s="631" t="s">
        <v>611</v>
      </c>
      <c r="K19" s="631" t="s">
        <v>612</v>
      </c>
      <c r="L19" s="633">
        <v>22.624999953154756</v>
      </c>
      <c r="M19" s="633">
        <v>2</v>
      </c>
      <c r="N19" s="634">
        <v>45.249999906309512</v>
      </c>
    </row>
    <row r="20" spans="1:14" ht="14.4" customHeight="1" x14ac:dyDescent="0.3">
      <c r="A20" s="629" t="s">
        <v>533</v>
      </c>
      <c r="B20" s="630" t="s">
        <v>1026</v>
      </c>
      <c r="C20" s="631" t="s">
        <v>544</v>
      </c>
      <c r="D20" s="632" t="s">
        <v>1027</v>
      </c>
      <c r="E20" s="631" t="s">
        <v>556</v>
      </c>
      <c r="F20" s="632" t="s">
        <v>1031</v>
      </c>
      <c r="G20" s="631" t="s">
        <v>557</v>
      </c>
      <c r="H20" s="631" t="s">
        <v>613</v>
      </c>
      <c r="I20" s="631" t="s">
        <v>614</v>
      </c>
      <c r="J20" s="631" t="s">
        <v>615</v>
      </c>
      <c r="K20" s="631"/>
      <c r="L20" s="633">
        <v>100.30999999999997</v>
      </c>
      <c r="M20" s="633">
        <v>1</v>
      </c>
      <c r="N20" s="634">
        <v>100.30999999999997</v>
      </c>
    </row>
    <row r="21" spans="1:14" ht="14.4" customHeight="1" x14ac:dyDescent="0.3">
      <c r="A21" s="629" t="s">
        <v>533</v>
      </c>
      <c r="B21" s="630" t="s">
        <v>1026</v>
      </c>
      <c r="C21" s="631" t="s">
        <v>544</v>
      </c>
      <c r="D21" s="632" t="s">
        <v>1027</v>
      </c>
      <c r="E21" s="631" t="s">
        <v>556</v>
      </c>
      <c r="F21" s="632" t="s">
        <v>1031</v>
      </c>
      <c r="G21" s="631" t="s">
        <v>557</v>
      </c>
      <c r="H21" s="631" t="s">
        <v>616</v>
      </c>
      <c r="I21" s="631" t="s">
        <v>617</v>
      </c>
      <c r="J21" s="631" t="s">
        <v>618</v>
      </c>
      <c r="K21" s="631" t="s">
        <v>619</v>
      </c>
      <c r="L21" s="633">
        <v>103.47</v>
      </c>
      <c r="M21" s="633">
        <v>2</v>
      </c>
      <c r="N21" s="634">
        <v>206.94</v>
      </c>
    </row>
    <row r="22" spans="1:14" ht="14.4" customHeight="1" x14ac:dyDescent="0.3">
      <c r="A22" s="629" t="s">
        <v>533</v>
      </c>
      <c r="B22" s="630" t="s">
        <v>1026</v>
      </c>
      <c r="C22" s="631" t="s">
        <v>544</v>
      </c>
      <c r="D22" s="632" t="s">
        <v>1027</v>
      </c>
      <c r="E22" s="631" t="s">
        <v>556</v>
      </c>
      <c r="F22" s="632" t="s">
        <v>1031</v>
      </c>
      <c r="G22" s="631" t="s">
        <v>557</v>
      </c>
      <c r="H22" s="631" t="s">
        <v>620</v>
      </c>
      <c r="I22" s="631" t="s">
        <v>621</v>
      </c>
      <c r="J22" s="631" t="s">
        <v>622</v>
      </c>
      <c r="K22" s="631" t="s">
        <v>623</v>
      </c>
      <c r="L22" s="633">
        <v>87.83</v>
      </c>
      <c r="M22" s="633">
        <v>1</v>
      </c>
      <c r="N22" s="634">
        <v>87.83</v>
      </c>
    </row>
    <row r="23" spans="1:14" ht="14.4" customHeight="1" x14ac:dyDescent="0.3">
      <c r="A23" s="629" t="s">
        <v>533</v>
      </c>
      <c r="B23" s="630" t="s">
        <v>1026</v>
      </c>
      <c r="C23" s="631" t="s">
        <v>544</v>
      </c>
      <c r="D23" s="632" t="s">
        <v>1027</v>
      </c>
      <c r="E23" s="631" t="s">
        <v>556</v>
      </c>
      <c r="F23" s="632" t="s">
        <v>1031</v>
      </c>
      <c r="G23" s="631" t="s">
        <v>557</v>
      </c>
      <c r="H23" s="631" t="s">
        <v>624</v>
      </c>
      <c r="I23" s="631" t="s">
        <v>625</v>
      </c>
      <c r="J23" s="631" t="s">
        <v>626</v>
      </c>
      <c r="K23" s="631" t="s">
        <v>627</v>
      </c>
      <c r="L23" s="633">
        <v>112.77000000000002</v>
      </c>
      <c r="M23" s="633">
        <v>1</v>
      </c>
      <c r="N23" s="634">
        <v>112.77000000000002</v>
      </c>
    </row>
    <row r="24" spans="1:14" ht="14.4" customHeight="1" x14ac:dyDescent="0.3">
      <c r="A24" s="629" t="s">
        <v>533</v>
      </c>
      <c r="B24" s="630" t="s">
        <v>1026</v>
      </c>
      <c r="C24" s="631" t="s">
        <v>544</v>
      </c>
      <c r="D24" s="632" t="s">
        <v>1027</v>
      </c>
      <c r="E24" s="631" t="s">
        <v>556</v>
      </c>
      <c r="F24" s="632" t="s">
        <v>1031</v>
      </c>
      <c r="G24" s="631" t="s">
        <v>557</v>
      </c>
      <c r="H24" s="631" t="s">
        <v>628</v>
      </c>
      <c r="I24" s="631" t="s">
        <v>629</v>
      </c>
      <c r="J24" s="631" t="s">
        <v>630</v>
      </c>
      <c r="K24" s="631" t="s">
        <v>631</v>
      </c>
      <c r="L24" s="633">
        <v>122.74973762721623</v>
      </c>
      <c r="M24" s="633">
        <v>2</v>
      </c>
      <c r="N24" s="634">
        <v>245.49947525443247</v>
      </c>
    </row>
    <row r="25" spans="1:14" ht="14.4" customHeight="1" x14ac:dyDescent="0.3">
      <c r="A25" s="629" t="s">
        <v>533</v>
      </c>
      <c r="B25" s="630" t="s">
        <v>1026</v>
      </c>
      <c r="C25" s="631" t="s">
        <v>544</v>
      </c>
      <c r="D25" s="632" t="s">
        <v>1027</v>
      </c>
      <c r="E25" s="631" t="s">
        <v>556</v>
      </c>
      <c r="F25" s="632" t="s">
        <v>1031</v>
      </c>
      <c r="G25" s="631" t="s">
        <v>557</v>
      </c>
      <c r="H25" s="631" t="s">
        <v>632</v>
      </c>
      <c r="I25" s="631" t="s">
        <v>633</v>
      </c>
      <c r="J25" s="631" t="s">
        <v>634</v>
      </c>
      <c r="K25" s="631" t="s">
        <v>635</v>
      </c>
      <c r="L25" s="633">
        <v>47.100230240038407</v>
      </c>
      <c r="M25" s="633">
        <v>1</v>
      </c>
      <c r="N25" s="634">
        <v>47.100230240038407</v>
      </c>
    </row>
    <row r="26" spans="1:14" ht="14.4" customHeight="1" x14ac:dyDescent="0.3">
      <c r="A26" s="629" t="s">
        <v>533</v>
      </c>
      <c r="B26" s="630" t="s">
        <v>1026</v>
      </c>
      <c r="C26" s="631" t="s">
        <v>544</v>
      </c>
      <c r="D26" s="632" t="s">
        <v>1027</v>
      </c>
      <c r="E26" s="631" t="s">
        <v>556</v>
      </c>
      <c r="F26" s="632" t="s">
        <v>1031</v>
      </c>
      <c r="G26" s="631" t="s">
        <v>557</v>
      </c>
      <c r="H26" s="631" t="s">
        <v>636</v>
      </c>
      <c r="I26" s="631" t="s">
        <v>637</v>
      </c>
      <c r="J26" s="631" t="s">
        <v>638</v>
      </c>
      <c r="K26" s="631" t="s">
        <v>639</v>
      </c>
      <c r="L26" s="633">
        <v>91.569666269515977</v>
      </c>
      <c r="M26" s="633">
        <v>4</v>
      </c>
      <c r="N26" s="634">
        <v>366.27866507806391</v>
      </c>
    </row>
    <row r="27" spans="1:14" ht="14.4" customHeight="1" x14ac:dyDescent="0.3">
      <c r="A27" s="629" t="s">
        <v>533</v>
      </c>
      <c r="B27" s="630" t="s">
        <v>1026</v>
      </c>
      <c r="C27" s="631" t="s">
        <v>544</v>
      </c>
      <c r="D27" s="632" t="s">
        <v>1027</v>
      </c>
      <c r="E27" s="631" t="s">
        <v>556</v>
      </c>
      <c r="F27" s="632" t="s">
        <v>1031</v>
      </c>
      <c r="G27" s="631" t="s">
        <v>557</v>
      </c>
      <c r="H27" s="631" t="s">
        <v>640</v>
      </c>
      <c r="I27" s="631" t="s">
        <v>641</v>
      </c>
      <c r="J27" s="631" t="s">
        <v>642</v>
      </c>
      <c r="K27" s="631" t="s">
        <v>643</v>
      </c>
      <c r="L27" s="633">
        <v>166.91</v>
      </c>
      <c r="M27" s="633">
        <v>1</v>
      </c>
      <c r="N27" s="634">
        <v>166.91</v>
      </c>
    </row>
    <row r="28" spans="1:14" ht="14.4" customHeight="1" x14ac:dyDescent="0.3">
      <c r="A28" s="629" t="s">
        <v>533</v>
      </c>
      <c r="B28" s="630" t="s">
        <v>1026</v>
      </c>
      <c r="C28" s="631" t="s">
        <v>544</v>
      </c>
      <c r="D28" s="632" t="s">
        <v>1027</v>
      </c>
      <c r="E28" s="631" t="s">
        <v>556</v>
      </c>
      <c r="F28" s="632" t="s">
        <v>1031</v>
      </c>
      <c r="G28" s="631" t="s">
        <v>557</v>
      </c>
      <c r="H28" s="631" t="s">
        <v>644</v>
      </c>
      <c r="I28" s="631" t="s">
        <v>238</v>
      </c>
      <c r="J28" s="631" t="s">
        <v>645</v>
      </c>
      <c r="K28" s="631"/>
      <c r="L28" s="633">
        <v>97.32031205820374</v>
      </c>
      <c r="M28" s="633">
        <v>4</v>
      </c>
      <c r="N28" s="634">
        <v>389.28124823281496</v>
      </c>
    </row>
    <row r="29" spans="1:14" ht="14.4" customHeight="1" x14ac:dyDescent="0.3">
      <c r="A29" s="629" t="s">
        <v>533</v>
      </c>
      <c r="B29" s="630" t="s">
        <v>1026</v>
      </c>
      <c r="C29" s="631" t="s">
        <v>544</v>
      </c>
      <c r="D29" s="632" t="s">
        <v>1027</v>
      </c>
      <c r="E29" s="631" t="s">
        <v>556</v>
      </c>
      <c r="F29" s="632" t="s">
        <v>1031</v>
      </c>
      <c r="G29" s="631" t="s">
        <v>557</v>
      </c>
      <c r="H29" s="631" t="s">
        <v>646</v>
      </c>
      <c r="I29" s="631" t="s">
        <v>238</v>
      </c>
      <c r="J29" s="631" t="s">
        <v>647</v>
      </c>
      <c r="K29" s="631"/>
      <c r="L29" s="633">
        <v>22.55</v>
      </c>
      <c r="M29" s="633">
        <v>5</v>
      </c>
      <c r="N29" s="634">
        <v>112.75</v>
      </c>
    </row>
    <row r="30" spans="1:14" ht="14.4" customHeight="1" x14ac:dyDescent="0.3">
      <c r="A30" s="629" t="s">
        <v>533</v>
      </c>
      <c r="B30" s="630" t="s">
        <v>1026</v>
      </c>
      <c r="C30" s="631" t="s">
        <v>544</v>
      </c>
      <c r="D30" s="632" t="s">
        <v>1027</v>
      </c>
      <c r="E30" s="631" t="s">
        <v>556</v>
      </c>
      <c r="F30" s="632" t="s">
        <v>1031</v>
      </c>
      <c r="G30" s="631" t="s">
        <v>557</v>
      </c>
      <c r="H30" s="631" t="s">
        <v>648</v>
      </c>
      <c r="I30" s="631" t="s">
        <v>649</v>
      </c>
      <c r="J30" s="631" t="s">
        <v>650</v>
      </c>
      <c r="K30" s="631" t="s">
        <v>651</v>
      </c>
      <c r="L30" s="633">
        <v>70.219797387664173</v>
      </c>
      <c r="M30" s="633">
        <v>2</v>
      </c>
      <c r="N30" s="634">
        <v>140.43959477532835</v>
      </c>
    </row>
    <row r="31" spans="1:14" ht="14.4" customHeight="1" x14ac:dyDescent="0.3">
      <c r="A31" s="629" t="s">
        <v>533</v>
      </c>
      <c r="B31" s="630" t="s">
        <v>1026</v>
      </c>
      <c r="C31" s="631" t="s">
        <v>544</v>
      </c>
      <c r="D31" s="632" t="s">
        <v>1027</v>
      </c>
      <c r="E31" s="631" t="s">
        <v>556</v>
      </c>
      <c r="F31" s="632" t="s">
        <v>1031</v>
      </c>
      <c r="G31" s="631" t="s">
        <v>557</v>
      </c>
      <c r="H31" s="631" t="s">
        <v>652</v>
      </c>
      <c r="I31" s="631" t="s">
        <v>653</v>
      </c>
      <c r="J31" s="631" t="s">
        <v>654</v>
      </c>
      <c r="K31" s="631" t="s">
        <v>655</v>
      </c>
      <c r="L31" s="633">
        <v>42.419999999999995</v>
      </c>
      <c r="M31" s="633">
        <v>1</v>
      </c>
      <c r="N31" s="634">
        <v>42.419999999999995</v>
      </c>
    </row>
    <row r="32" spans="1:14" ht="14.4" customHeight="1" x14ac:dyDescent="0.3">
      <c r="A32" s="629" t="s">
        <v>533</v>
      </c>
      <c r="B32" s="630" t="s">
        <v>1026</v>
      </c>
      <c r="C32" s="631" t="s">
        <v>544</v>
      </c>
      <c r="D32" s="632" t="s">
        <v>1027</v>
      </c>
      <c r="E32" s="631" t="s">
        <v>556</v>
      </c>
      <c r="F32" s="632" t="s">
        <v>1031</v>
      </c>
      <c r="G32" s="631" t="s">
        <v>557</v>
      </c>
      <c r="H32" s="631" t="s">
        <v>656</v>
      </c>
      <c r="I32" s="631" t="s">
        <v>657</v>
      </c>
      <c r="J32" s="631" t="s">
        <v>658</v>
      </c>
      <c r="K32" s="631" t="s">
        <v>659</v>
      </c>
      <c r="L32" s="633">
        <v>0</v>
      </c>
      <c r="M32" s="633">
        <v>0</v>
      </c>
      <c r="N32" s="634">
        <v>0</v>
      </c>
    </row>
    <row r="33" spans="1:14" ht="14.4" customHeight="1" x14ac:dyDescent="0.3">
      <c r="A33" s="629" t="s">
        <v>533</v>
      </c>
      <c r="B33" s="630" t="s">
        <v>1026</v>
      </c>
      <c r="C33" s="631" t="s">
        <v>544</v>
      </c>
      <c r="D33" s="632" t="s">
        <v>1027</v>
      </c>
      <c r="E33" s="631" t="s">
        <v>556</v>
      </c>
      <c r="F33" s="632" t="s">
        <v>1031</v>
      </c>
      <c r="G33" s="631" t="s">
        <v>557</v>
      </c>
      <c r="H33" s="631" t="s">
        <v>660</v>
      </c>
      <c r="I33" s="631" t="s">
        <v>661</v>
      </c>
      <c r="J33" s="631" t="s">
        <v>662</v>
      </c>
      <c r="K33" s="631" t="s">
        <v>663</v>
      </c>
      <c r="L33" s="633">
        <v>19.079999999999998</v>
      </c>
      <c r="M33" s="633">
        <v>3</v>
      </c>
      <c r="N33" s="634">
        <v>57.239999999999995</v>
      </c>
    </row>
    <row r="34" spans="1:14" ht="14.4" customHeight="1" x14ac:dyDescent="0.3">
      <c r="A34" s="629" t="s">
        <v>533</v>
      </c>
      <c r="B34" s="630" t="s">
        <v>1026</v>
      </c>
      <c r="C34" s="631" t="s">
        <v>544</v>
      </c>
      <c r="D34" s="632" t="s">
        <v>1027</v>
      </c>
      <c r="E34" s="631" t="s">
        <v>556</v>
      </c>
      <c r="F34" s="632" t="s">
        <v>1031</v>
      </c>
      <c r="G34" s="631" t="s">
        <v>557</v>
      </c>
      <c r="H34" s="631" t="s">
        <v>664</v>
      </c>
      <c r="I34" s="631" t="s">
        <v>665</v>
      </c>
      <c r="J34" s="631" t="s">
        <v>662</v>
      </c>
      <c r="K34" s="631" t="s">
        <v>666</v>
      </c>
      <c r="L34" s="633">
        <v>28.189951216633322</v>
      </c>
      <c r="M34" s="633">
        <v>3</v>
      </c>
      <c r="N34" s="634">
        <v>84.569853649899969</v>
      </c>
    </row>
    <row r="35" spans="1:14" ht="14.4" customHeight="1" x14ac:dyDescent="0.3">
      <c r="A35" s="629" t="s">
        <v>533</v>
      </c>
      <c r="B35" s="630" t="s">
        <v>1026</v>
      </c>
      <c r="C35" s="631" t="s">
        <v>544</v>
      </c>
      <c r="D35" s="632" t="s">
        <v>1027</v>
      </c>
      <c r="E35" s="631" t="s">
        <v>556</v>
      </c>
      <c r="F35" s="632" t="s">
        <v>1031</v>
      </c>
      <c r="G35" s="631" t="s">
        <v>557</v>
      </c>
      <c r="H35" s="631" t="s">
        <v>667</v>
      </c>
      <c r="I35" s="631" t="s">
        <v>668</v>
      </c>
      <c r="J35" s="631" t="s">
        <v>669</v>
      </c>
      <c r="K35" s="631" t="s">
        <v>670</v>
      </c>
      <c r="L35" s="633">
        <v>69.66</v>
      </c>
      <c r="M35" s="633">
        <v>1</v>
      </c>
      <c r="N35" s="634">
        <v>69.66</v>
      </c>
    </row>
    <row r="36" spans="1:14" ht="14.4" customHeight="1" x14ac:dyDescent="0.3">
      <c r="A36" s="629" t="s">
        <v>533</v>
      </c>
      <c r="B36" s="630" t="s">
        <v>1026</v>
      </c>
      <c r="C36" s="631" t="s">
        <v>544</v>
      </c>
      <c r="D36" s="632" t="s">
        <v>1027</v>
      </c>
      <c r="E36" s="631" t="s">
        <v>556</v>
      </c>
      <c r="F36" s="632" t="s">
        <v>1031</v>
      </c>
      <c r="G36" s="631" t="s">
        <v>557</v>
      </c>
      <c r="H36" s="631" t="s">
        <v>671</v>
      </c>
      <c r="I36" s="631" t="s">
        <v>672</v>
      </c>
      <c r="J36" s="631" t="s">
        <v>673</v>
      </c>
      <c r="K36" s="631" t="s">
        <v>674</v>
      </c>
      <c r="L36" s="633">
        <v>91.75</v>
      </c>
      <c r="M36" s="633">
        <v>1</v>
      </c>
      <c r="N36" s="634">
        <v>91.75</v>
      </c>
    </row>
    <row r="37" spans="1:14" ht="14.4" customHeight="1" x14ac:dyDescent="0.3">
      <c r="A37" s="629" t="s">
        <v>533</v>
      </c>
      <c r="B37" s="630" t="s">
        <v>1026</v>
      </c>
      <c r="C37" s="631" t="s">
        <v>544</v>
      </c>
      <c r="D37" s="632" t="s">
        <v>1027</v>
      </c>
      <c r="E37" s="631" t="s">
        <v>556</v>
      </c>
      <c r="F37" s="632" t="s">
        <v>1031</v>
      </c>
      <c r="G37" s="631" t="s">
        <v>557</v>
      </c>
      <c r="H37" s="631" t="s">
        <v>675</v>
      </c>
      <c r="I37" s="631" t="s">
        <v>676</v>
      </c>
      <c r="J37" s="631" t="s">
        <v>611</v>
      </c>
      <c r="K37" s="631" t="s">
        <v>677</v>
      </c>
      <c r="L37" s="633">
        <v>60.350000000000051</v>
      </c>
      <c r="M37" s="633">
        <v>1</v>
      </c>
      <c r="N37" s="634">
        <v>60.350000000000051</v>
      </c>
    </row>
    <row r="38" spans="1:14" ht="14.4" customHeight="1" x14ac:dyDescent="0.3">
      <c r="A38" s="629" t="s">
        <v>533</v>
      </c>
      <c r="B38" s="630" t="s">
        <v>1026</v>
      </c>
      <c r="C38" s="631" t="s">
        <v>544</v>
      </c>
      <c r="D38" s="632" t="s">
        <v>1027</v>
      </c>
      <c r="E38" s="631" t="s">
        <v>556</v>
      </c>
      <c r="F38" s="632" t="s">
        <v>1031</v>
      </c>
      <c r="G38" s="631" t="s">
        <v>557</v>
      </c>
      <c r="H38" s="631" t="s">
        <v>678</v>
      </c>
      <c r="I38" s="631" t="s">
        <v>679</v>
      </c>
      <c r="J38" s="631" t="s">
        <v>680</v>
      </c>
      <c r="K38" s="631" t="s">
        <v>681</v>
      </c>
      <c r="L38" s="633">
        <v>64.8</v>
      </c>
      <c r="M38" s="633">
        <v>1</v>
      </c>
      <c r="N38" s="634">
        <v>64.8</v>
      </c>
    </row>
    <row r="39" spans="1:14" ht="14.4" customHeight="1" x14ac:dyDescent="0.3">
      <c r="A39" s="629" t="s">
        <v>533</v>
      </c>
      <c r="B39" s="630" t="s">
        <v>1026</v>
      </c>
      <c r="C39" s="631" t="s">
        <v>544</v>
      </c>
      <c r="D39" s="632" t="s">
        <v>1027</v>
      </c>
      <c r="E39" s="631" t="s">
        <v>556</v>
      </c>
      <c r="F39" s="632" t="s">
        <v>1031</v>
      </c>
      <c r="G39" s="631" t="s">
        <v>557</v>
      </c>
      <c r="H39" s="631" t="s">
        <v>682</v>
      </c>
      <c r="I39" s="631" t="s">
        <v>683</v>
      </c>
      <c r="J39" s="631" t="s">
        <v>684</v>
      </c>
      <c r="K39" s="631" t="s">
        <v>685</v>
      </c>
      <c r="L39" s="633">
        <v>54.613333333333344</v>
      </c>
      <c r="M39" s="633">
        <v>3</v>
      </c>
      <c r="N39" s="634">
        <v>163.84000000000003</v>
      </c>
    </row>
    <row r="40" spans="1:14" ht="14.4" customHeight="1" x14ac:dyDescent="0.3">
      <c r="A40" s="629" t="s">
        <v>533</v>
      </c>
      <c r="B40" s="630" t="s">
        <v>1026</v>
      </c>
      <c r="C40" s="631" t="s">
        <v>544</v>
      </c>
      <c r="D40" s="632" t="s">
        <v>1027</v>
      </c>
      <c r="E40" s="631" t="s">
        <v>556</v>
      </c>
      <c r="F40" s="632" t="s">
        <v>1031</v>
      </c>
      <c r="G40" s="631" t="s">
        <v>557</v>
      </c>
      <c r="H40" s="631" t="s">
        <v>686</v>
      </c>
      <c r="I40" s="631" t="s">
        <v>238</v>
      </c>
      <c r="J40" s="631" t="s">
        <v>687</v>
      </c>
      <c r="K40" s="631"/>
      <c r="L40" s="633">
        <v>199.35</v>
      </c>
      <c r="M40" s="633">
        <v>1</v>
      </c>
      <c r="N40" s="634">
        <v>199.35</v>
      </c>
    </row>
    <row r="41" spans="1:14" ht="14.4" customHeight="1" x14ac:dyDescent="0.3">
      <c r="A41" s="629" t="s">
        <v>533</v>
      </c>
      <c r="B41" s="630" t="s">
        <v>1026</v>
      </c>
      <c r="C41" s="631" t="s">
        <v>544</v>
      </c>
      <c r="D41" s="632" t="s">
        <v>1027</v>
      </c>
      <c r="E41" s="631" t="s">
        <v>556</v>
      </c>
      <c r="F41" s="632" t="s">
        <v>1031</v>
      </c>
      <c r="G41" s="631" t="s">
        <v>557</v>
      </c>
      <c r="H41" s="631" t="s">
        <v>688</v>
      </c>
      <c r="I41" s="631" t="s">
        <v>689</v>
      </c>
      <c r="J41" s="631" t="s">
        <v>690</v>
      </c>
      <c r="K41" s="631" t="s">
        <v>691</v>
      </c>
      <c r="L41" s="633">
        <v>116.77000000000004</v>
      </c>
      <c r="M41" s="633">
        <v>1</v>
      </c>
      <c r="N41" s="634">
        <v>116.77000000000004</v>
      </c>
    </row>
    <row r="42" spans="1:14" ht="14.4" customHeight="1" x14ac:dyDescent="0.3">
      <c r="A42" s="629" t="s">
        <v>533</v>
      </c>
      <c r="B42" s="630" t="s">
        <v>1026</v>
      </c>
      <c r="C42" s="631" t="s">
        <v>544</v>
      </c>
      <c r="D42" s="632" t="s">
        <v>1027</v>
      </c>
      <c r="E42" s="631" t="s">
        <v>556</v>
      </c>
      <c r="F42" s="632" t="s">
        <v>1031</v>
      </c>
      <c r="G42" s="631" t="s">
        <v>557</v>
      </c>
      <c r="H42" s="631" t="s">
        <v>692</v>
      </c>
      <c r="I42" s="631" t="s">
        <v>693</v>
      </c>
      <c r="J42" s="631" t="s">
        <v>694</v>
      </c>
      <c r="K42" s="631" t="s">
        <v>695</v>
      </c>
      <c r="L42" s="633">
        <v>64.399958661306769</v>
      </c>
      <c r="M42" s="633">
        <v>1</v>
      </c>
      <c r="N42" s="634">
        <v>64.399958661306769</v>
      </c>
    </row>
    <row r="43" spans="1:14" ht="14.4" customHeight="1" x14ac:dyDescent="0.3">
      <c r="A43" s="629" t="s">
        <v>533</v>
      </c>
      <c r="B43" s="630" t="s">
        <v>1026</v>
      </c>
      <c r="C43" s="631" t="s">
        <v>544</v>
      </c>
      <c r="D43" s="632" t="s">
        <v>1027</v>
      </c>
      <c r="E43" s="631" t="s">
        <v>556</v>
      </c>
      <c r="F43" s="632" t="s">
        <v>1031</v>
      </c>
      <c r="G43" s="631" t="s">
        <v>557</v>
      </c>
      <c r="H43" s="631" t="s">
        <v>696</v>
      </c>
      <c r="I43" s="631" t="s">
        <v>697</v>
      </c>
      <c r="J43" s="631" t="s">
        <v>698</v>
      </c>
      <c r="K43" s="631" t="s">
        <v>585</v>
      </c>
      <c r="L43" s="633">
        <v>41.765999999999998</v>
      </c>
      <c r="M43" s="633">
        <v>5</v>
      </c>
      <c r="N43" s="634">
        <v>208.82999999999998</v>
      </c>
    </row>
    <row r="44" spans="1:14" ht="14.4" customHeight="1" x14ac:dyDescent="0.3">
      <c r="A44" s="629" t="s">
        <v>533</v>
      </c>
      <c r="B44" s="630" t="s">
        <v>1026</v>
      </c>
      <c r="C44" s="631" t="s">
        <v>544</v>
      </c>
      <c r="D44" s="632" t="s">
        <v>1027</v>
      </c>
      <c r="E44" s="631" t="s">
        <v>556</v>
      </c>
      <c r="F44" s="632" t="s">
        <v>1031</v>
      </c>
      <c r="G44" s="631" t="s">
        <v>557</v>
      </c>
      <c r="H44" s="631" t="s">
        <v>699</v>
      </c>
      <c r="I44" s="631" t="s">
        <v>700</v>
      </c>
      <c r="J44" s="631" t="s">
        <v>701</v>
      </c>
      <c r="K44" s="631" t="s">
        <v>702</v>
      </c>
      <c r="L44" s="633">
        <v>118.98550447984536</v>
      </c>
      <c r="M44" s="633">
        <v>18</v>
      </c>
      <c r="N44" s="634">
        <v>2141.7390806372164</v>
      </c>
    </row>
    <row r="45" spans="1:14" ht="14.4" customHeight="1" x14ac:dyDescent="0.3">
      <c r="A45" s="629" t="s">
        <v>533</v>
      </c>
      <c r="B45" s="630" t="s">
        <v>1026</v>
      </c>
      <c r="C45" s="631" t="s">
        <v>544</v>
      </c>
      <c r="D45" s="632" t="s">
        <v>1027</v>
      </c>
      <c r="E45" s="631" t="s">
        <v>556</v>
      </c>
      <c r="F45" s="632" t="s">
        <v>1031</v>
      </c>
      <c r="G45" s="631" t="s">
        <v>557</v>
      </c>
      <c r="H45" s="631" t="s">
        <v>703</v>
      </c>
      <c r="I45" s="631" t="s">
        <v>238</v>
      </c>
      <c r="J45" s="631" t="s">
        <v>704</v>
      </c>
      <c r="K45" s="631"/>
      <c r="L45" s="633">
        <v>98.913896431817932</v>
      </c>
      <c r="M45" s="633">
        <v>2</v>
      </c>
      <c r="N45" s="634">
        <v>197.82779286363586</v>
      </c>
    </row>
    <row r="46" spans="1:14" ht="14.4" customHeight="1" x14ac:dyDescent="0.3">
      <c r="A46" s="629" t="s">
        <v>533</v>
      </c>
      <c r="B46" s="630" t="s">
        <v>1026</v>
      </c>
      <c r="C46" s="631" t="s">
        <v>544</v>
      </c>
      <c r="D46" s="632" t="s">
        <v>1027</v>
      </c>
      <c r="E46" s="631" t="s">
        <v>556</v>
      </c>
      <c r="F46" s="632" t="s">
        <v>1031</v>
      </c>
      <c r="G46" s="631" t="s">
        <v>557</v>
      </c>
      <c r="H46" s="631" t="s">
        <v>705</v>
      </c>
      <c r="I46" s="631" t="s">
        <v>238</v>
      </c>
      <c r="J46" s="631" t="s">
        <v>706</v>
      </c>
      <c r="K46" s="631"/>
      <c r="L46" s="633">
        <v>591.55554879897272</v>
      </c>
      <c r="M46" s="633">
        <v>1</v>
      </c>
      <c r="N46" s="634">
        <v>591.55554879897272</v>
      </c>
    </row>
    <row r="47" spans="1:14" ht="14.4" customHeight="1" x14ac:dyDescent="0.3">
      <c r="A47" s="629" t="s">
        <v>533</v>
      </c>
      <c r="B47" s="630" t="s">
        <v>1026</v>
      </c>
      <c r="C47" s="631" t="s">
        <v>544</v>
      </c>
      <c r="D47" s="632" t="s">
        <v>1027</v>
      </c>
      <c r="E47" s="631" t="s">
        <v>556</v>
      </c>
      <c r="F47" s="632" t="s">
        <v>1031</v>
      </c>
      <c r="G47" s="631" t="s">
        <v>557</v>
      </c>
      <c r="H47" s="631" t="s">
        <v>707</v>
      </c>
      <c r="I47" s="631" t="s">
        <v>708</v>
      </c>
      <c r="J47" s="631" t="s">
        <v>709</v>
      </c>
      <c r="K47" s="631" t="s">
        <v>710</v>
      </c>
      <c r="L47" s="633">
        <v>111.19000000000001</v>
      </c>
      <c r="M47" s="633">
        <v>5</v>
      </c>
      <c r="N47" s="634">
        <v>555.95000000000005</v>
      </c>
    </row>
    <row r="48" spans="1:14" ht="14.4" customHeight="1" x14ac:dyDescent="0.3">
      <c r="A48" s="629" t="s">
        <v>533</v>
      </c>
      <c r="B48" s="630" t="s">
        <v>1026</v>
      </c>
      <c r="C48" s="631" t="s">
        <v>544</v>
      </c>
      <c r="D48" s="632" t="s">
        <v>1027</v>
      </c>
      <c r="E48" s="631" t="s">
        <v>556</v>
      </c>
      <c r="F48" s="632" t="s">
        <v>1031</v>
      </c>
      <c r="G48" s="631" t="s">
        <v>557</v>
      </c>
      <c r="H48" s="631" t="s">
        <v>711</v>
      </c>
      <c r="I48" s="631" t="s">
        <v>238</v>
      </c>
      <c r="J48" s="631" t="s">
        <v>712</v>
      </c>
      <c r="K48" s="631" t="s">
        <v>713</v>
      </c>
      <c r="L48" s="633">
        <v>23.7</v>
      </c>
      <c r="M48" s="633">
        <v>42</v>
      </c>
      <c r="N48" s="634">
        <v>995.4</v>
      </c>
    </row>
    <row r="49" spans="1:14" ht="14.4" customHeight="1" x14ac:dyDescent="0.3">
      <c r="A49" s="629" t="s">
        <v>533</v>
      </c>
      <c r="B49" s="630" t="s">
        <v>1026</v>
      </c>
      <c r="C49" s="631" t="s">
        <v>544</v>
      </c>
      <c r="D49" s="632" t="s">
        <v>1027</v>
      </c>
      <c r="E49" s="631" t="s">
        <v>556</v>
      </c>
      <c r="F49" s="632" t="s">
        <v>1031</v>
      </c>
      <c r="G49" s="631" t="s">
        <v>557</v>
      </c>
      <c r="H49" s="631" t="s">
        <v>714</v>
      </c>
      <c r="I49" s="631" t="s">
        <v>238</v>
      </c>
      <c r="J49" s="631" t="s">
        <v>715</v>
      </c>
      <c r="K49" s="631" t="s">
        <v>713</v>
      </c>
      <c r="L49" s="633">
        <v>24.037194261613497</v>
      </c>
      <c r="M49" s="633">
        <v>6</v>
      </c>
      <c r="N49" s="634">
        <v>144.22316556968099</v>
      </c>
    </row>
    <row r="50" spans="1:14" ht="14.4" customHeight="1" x14ac:dyDescent="0.3">
      <c r="A50" s="629" t="s">
        <v>533</v>
      </c>
      <c r="B50" s="630" t="s">
        <v>1026</v>
      </c>
      <c r="C50" s="631" t="s">
        <v>544</v>
      </c>
      <c r="D50" s="632" t="s">
        <v>1027</v>
      </c>
      <c r="E50" s="631" t="s">
        <v>556</v>
      </c>
      <c r="F50" s="632" t="s">
        <v>1031</v>
      </c>
      <c r="G50" s="631" t="s">
        <v>557</v>
      </c>
      <c r="H50" s="631" t="s">
        <v>716</v>
      </c>
      <c r="I50" s="631" t="s">
        <v>717</v>
      </c>
      <c r="J50" s="631" t="s">
        <v>718</v>
      </c>
      <c r="K50" s="631" t="s">
        <v>719</v>
      </c>
      <c r="L50" s="633">
        <v>38.94</v>
      </c>
      <c r="M50" s="633">
        <v>2</v>
      </c>
      <c r="N50" s="634">
        <v>77.88</v>
      </c>
    </row>
    <row r="51" spans="1:14" ht="14.4" customHeight="1" x14ac:dyDescent="0.3">
      <c r="A51" s="629" t="s">
        <v>533</v>
      </c>
      <c r="B51" s="630" t="s">
        <v>1026</v>
      </c>
      <c r="C51" s="631" t="s">
        <v>544</v>
      </c>
      <c r="D51" s="632" t="s">
        <v>1027</v>
      </c>
      <c r="E51" s="631" t="s">
        <v>556</v>
      </c>
      <c r="F51" s="632" t="s">
        <v>1031</v>
      </c>
      <c r="G51" s="631" t="s">
        <v>557</v>
      </c>
      <c r="H51" s="631" t="s">
        <v>720</v>
      </c>
      <c r="I51" s="631" t="s">
        <v>721</v>
      </c>
      <c r="J51" s="631" t="s">
        <v>722</v>
      </c>
      <c r="K51" s="631" t="s">
        <v>723</v>
      </c>
      <c r="L51" s="633">
        <v>243.27999999999989</v>
      </c>
      <c r="M51" s="633">
        <v>1</v>
      </c>
      <c r="N51" s="634">
        <v>243.27999999999989</v>
      </c>
    </row>
    <row r="52" spans="1:14" ht="14.4" customHeight="1" x14ac:dyDescent="0.3">
      <c r="A52" s="629" t="s">
        <v>533</v>
      </c>
      <c r="B52" s="630" t="s">
        <v>1026</v>
      </c>
      <c r="C52" s="631" t="s">
        <v>544</v>
      </c>
      <c r="D52" s="632" t="s">
        <v>1027</v>
      </c>
      <c r="E52" s="631" t="s">
        <v>556</v>
      </c>
      <c r="F52" s="632" t="s">
        <v>1031</v>
      </c>
      <c r="G52" s="631" t="s">
        <v>557</v>
      </c>
      <c r="H52" s="631" t="s">
        <v>724</v>
      </c>
      <c r="I52" s="631" t="s">
        <v>238</v>
      </c>
      <c r="J52" s="631" t="s">
        <v>725</v>
      </c>
      <c r="K52" s="631"/>
      <c r="L52" s="633">
        <v>50.552</v>
      </c>
      <c r="M52" s="633">
        <v>1</v>
      </c>
      <c r="N52" s="634">
        <v>50.552</v>
      </c>
    </row>
    <row r="53" spans="1:14" ht="14.4" customHeight="1" x14ac:dyDescent="0.3">
      <c r="A53" s="629" t="s">
        <v>533</v>
      </c>
      <c r="B53" s="630" t="s">
        <v>1026</v>
      </c>
      <c r="C53" s="631" t="s">
        <v>544</v>
      </c>
      <c r="D53" s="632" t="s">
        <v>1027</v>
      </c>
      <c r="E53" s="631" t="s">
        <v>556</v>
      </c>
      <c r="F53" s="632" t="s">
        <v>1031</v>
      </c>
      <c r="G53" s="631" t="s">
        <v>557</v>
      </c>
      <c r="H53" s="631" t="s">
        <v>726</v>
      </c>
      <c r="I53" s="631" t="s">
        <v>727</v>
      </c>
      <c r="J53" s="631" t="s">
        <v>728</v>
      </c>
      <c r="K53" s="631" t="s">
        <v>729</v>
      </c>
      <c r="L53" s="633">
        <v>45.093636363636364</v>
      </c>
      <c r="M53" s="633">
        <v>11</v>
      </c>
      <c r="N53" s="634">
        <v>496.03000000000003</v>
      </c>
    </row>
    <row r="54" spans="1:14" ht="14.4" customHeight="1" x14ac:dyDescent="0.3">
      <c r="A54" s="629" t="s">
        <v>533</v>
      </c>
      <c r="B54" s="630" t="s">
        <v>1026</v>
      </c>
      <c r="C54" s="631" t="s">
        <v>544</v>
      </c>
      <c r="D54" s="632" t="s">
        <v>1027</v>
      </c>
      <c r="E54" s="631" t="s">
        <v>556</v>
      </c>
      <c r="F54" s="632" t="s">
        <v>1031</v>
      </c>
      <c r="G54" s="631" t="s">
        <v>557</v>
      </c>
      <c r="H54" s="631" t="s">
        <v>730</v>
      </c>
      <c r="I54" s="631" t="s">
        <v>731</v>
      </c>
      <c r="J54" s="631" t="s">
        <v>732</v>
      </c>
      <c r="K54" s="631" t="s">
        <v>733</v>
      </c>
      <c r="L54" s="633">
        <v>0</v>
      </c>
      <c r="M54" s="633">
        <v>0</v>
      </c>
      <c r="N54" s="634">
        <v>0</v>
      </c>
    </row>
    <row r="55" spans="1:14" ht="14.4" customHeight="1" x14ac:dyDescent="0.3">
      <c r="A55" s="629" t="s">
        <v>533</v>
      </c>
      <c r="B55" s="630" t="s">
        <v>1026</v>
      </c>
      <c r="C55" s="631" t="s">
        <v>544</v>
      </c>
      <c r="D55" s="632" t="s">
        <v>1027</v>
      </c>
      <c r="E55" s="631" t="s">
        <v>556</v>
      </c>
      <c r="F55" s="632" t="s">
        <v>1031</v>
      </c>
      <c r="G55" s="631" t="s">
        <v>557</v>
      </c>
      <c r="H55" s="631" t="s">
        <v>734</v>
      </c>
      <c r="I55" s="631" t="s">
        <v>735</v>
      </c>
      <c r="J55" s="631" t="s">
        <v>736</v>
      </c>
      <c r="K55" s="631" t="s">
        <v>737</v>
      </c>
      <c r="L55" s="633">
        <v>101.89</v>
      </c>
      <c r="M55" s="633">
        <v>5</v>
      </c>
      <c r="N55" s="634">
        <v>509.45</v>
      </c>
    </row>
    <row r="56" spans="1:14" ht="14.4" customHeight="1" x14ac:dyDescent="0.3">
      <c r="A56" s="629" t="s">
        <v>533</v>
      </c>
      <c r="B56" s="630" t="s">
        <v>1026</v>
      </c>
      <c r="C56" s="631" t="s">
        <v>544</v>
      </c>
      <c r="D56" s="632" t="s">
        <v>1027</v>
      </c>
      <c r="E56" s="631" t="s">
        <v>556</v>
      </c>
      <c r="F56" s="632" t="s">
        <v>1031</v>
      </c>
      <c r="G56" s="631" t="s">
        <v>557</v>
      </c>
      <c r="H56" s="631" t="s">
        <v>738</v>
      </c>
      <c r="I56" s="631" t="s">
        <v>739</v>
      </c>
      <c r="J56" s="631" t="s">
        <v>740</v>
      </c>
      <c r="K56" s="631" t="s">
        <v>741</v>
      </c>
      <c r="L56" s="633">
        <v>88.419999999999959</v>
      </c>
      <c r="M56" s="633">
        <v>1</v>
      </c>
      <c r="N56" s="634">
        <v>88.419999999999959</v>
      </c>
    </row>
    <row r="57" spans="1:14" ht="14.4" customHeight="1" x14ac:dyDescent="0.3">
      <c r="A57" s="629" t="s">
        <v>533</v>
      </c>
      <c r="B57" s="630" t="s">
        <v>1026</v>
      </c>
      <c r="C57" s="631" t="s">
        <v>544</v>
      </c>
      <c r="D57" s="632" t="s">
        <v>1027</v>
      </c>
      <c r="E57" s="631" t="s">
        <v>556</v>
      </c>
      <c r="F57" s="632" t="s">
        <v>1031</v>
      </c>
      <c r="G57" s="631" t="s">
        <v>557</v>
      </c>
      <c r="H57" s="631" t="s">
        <v>742</v>
      </c>
      <c r="I57" s="631" t="s">
        <v>743</v>
      </c>
      <c r="J57" s="631" t="s">
        <v>744</v>
      </c>
      <c r="K57" s="631" t="s">
        <v>745</v>
      </c>
      <c r="L57" s="633">
        <v>339.93997967764562</v>
      </c>
      <c r="M57" s="633">
        <v>5</v>
      </c>
      <c r="N57" s="634">
        <v>1699.6998983882281</v>
      </c>
    </row>
    <row r="58" spans="1:14" ht="14.4" customHeight="1" x14ac:dyDescent="0.3">
      <c r="A58" s="629" t="s">
        <v>533</v>
      </c>
      <c r="B58" s="630" t="s">
        <v>1026</v>
      </c>
      <c r="C58" s="631" t="s">
        <v>544</v>
      </c>
      <c r="D58" s="632" t="s">
        <v>1027</v>
      </c>
      <c r="E58" s="631" t="s">
        <v>556</v>
      </c>
      <c r="F58" s="632" t="s">
        <v>1031</v>
      </c>
      <c r="G58" s="631" t="s">
        <v>557</v>
      </c>
      <c r="H58" s="631" t="s">
        <v>746</v>
      </c>
      <c r="I58" s="631" t="s">
        <v>238</v>
      </c>
      <c r="J58" s="631" t="s">
        <v>747</v>
      </c>
      <c r="K58" s="631"/>
      <c r="L58" s="633">
        <v>264.47710627246801</v>
      </c>
      <c r="M58" s="633">
        <v>1</v>
      </c>
      <c r="N58" s="634">
        <v>264.47710627246801</v>
      </c>
    </row>
    <row r="59" spans="1:14" ht="14.4" customHeight="1" x14ac:dyDescent="0.3">
      <c r="A59" s="629" t="s">
        <v>533</v>
      </c>
      <c r="B59" s="630" t="s">
        <v>1026</v>
      </c>
      <c r="C59" s="631" t="s">
        <v>544</v>
      </c>
      <c r="D59" s="632" t="s">
        <v>1027</v>
      </c>
      <c r="E59" s="631" t="s">
        <v>556</v>
      </c>
      <c r="F59" s="632" t="s">
        <v>1031</v>
      </c>
      <c r="G59" s="631" t="s">
        <v>557</v>
      </c>
      <c r="H59" s="631" t="s">
        <v>748</v>
      </c>
      <c r="I59" s="631" t="s">
        <v>748</v>
      </c>
      <c r="J59" s="631" t="s">
        <v>749</v>
      </c>
      <c r="K59" s="631" t="s">
        <v>750</v>
      </c>
      <c r="L59" s="633">
        <v>113.61999999999998</v>
      </c>
      <c r="M59" s="633">
        <v>2</v>
      </c>
      <c r="N59" s="634">
        <v>227.23999999999995</v>
      </c>
    </row>
    <row r="60" spans="1:14" ht="14.4" customHeight="1" x14ac:dyDescent="0.3">
      <c r="A60" s="629" t="s">
        <v>533</v>
      </c>
      <c r="B60" s="630" t="s">
        <v>1026</v>
      </c>
      <c r="C60" s="631" t="s">
        <v>544</v>
      </c>
      <c r="D60" s="632" t="s">
        <v>1027</v>
      </c>
      <c r="E60" s="631" t="s">
        <v>556</v>
      </c>
      <c r="F60" s="632" t="s">
        <v>1031</v>
      </c>
      <c r="G60" s="631" t="s">
        <v>557</v>
      </c>
      <c r="H60" s="631" t="s">
        <v>751</v>
      </c>
      <c r="I60" s="631" t="s">
        <v>238</v>
      </c>
      <c r="J60" s="631" t="s">
        <v>752</v>
      </c>
      <c r="K60" s="631"/>
      <c r="L60" s="633">
        <v>133.45377689589782</v>
      </c>
      <c r="M60" s="633">
        <v>3</v>
      </c>
      <c r="N60" s="634">
        <v>400.36133068769345</v>
      </c>
    </row>
    <row r="61" spans="1:14" ht="14.4" customHeight="1" x14ac:dyDescent="0.3">
      <c r="A61" s="629" t="s">
        <v>533</v>
      </c>
      <c r="B61" s="630" t="s">
        <v>1026</v>
      </c>
      <c r="C61" s="631" t="s">
        <v>544</v>
      </c>
      <c r="D61" s="632" t="s">
        <v>1027</v>
      </c>
      <c r="E61" s="631" t="s">
        <v>556</v>
      </c>
      <c r="F61" s="632" t="s">
        <v>1031</v>
      </c>
      <c r="G61" s="631" t="s">
        <v>557</v>
      </c>
      <c r="H61" s="631" t="s">
        <v>753</v>
      </c>
      <c r="I61" s="631" t="s">
        <v>754</v>
      </c>
      <c r="J61" s="631" t="s">
        <v>755</v>
      </c>
      <c r="K61" s="631" t="s">
        <v>756</v>
      </c>
      <c r="L61" s="633">
        <v>29.529999999999994</v>
      </c>
      <c r="M61" s="633">
        <v>1</v>
      </c>
      <c r="N61" s="634">
        <v>29.529999999999994</v>
      </c>
    </row>
    <row r="62" spans="1:14" ht="14.4" customHeight="1" x14ac:dyDescent="0.3">
      <c r="A62" s="629" t="s">
        <v>533</v>
      </c>
      <c r="B62" s="630" t="s">
        <v>1026</v>
      </c>
      <c r="C62" s="631" t="s">
        <v>544</v>
      </c>
      <c r="D62" s="632" t="s">
        <v>1027</v>
      </c>
      <c r="E62" s="631" t="s">
        <v>556</v>
      </c>
      <c r="F62" s="632" t="s">
        <v>1031</v>
      </c>
      <c r="G62" s="631" t="s">
        <v>557</v>
      </c>
      <c r="H62" s="631" t="s">
        <v>757</v>
      </c>
      <c r="I62" s="631" t="s">
        <v>758</v>
      </c>
      <c r="J62" s="631" t="s">
        <v>759</v>
      </c>
      <c r="K62" s="631" t="s">
        <v>760</v>
      </c>
      <c r="L62" s="633">
        <v>50.15</v>
      </c>
      <c r="M62" s="633">
        <v>3</v>
      </c>
      <c r="N62" s="634">
        <v>150.44999999999999</v>
      </c>
    </row>
    <row r="63" spans="1:14" ht="14.4" customHeight="1" x14ac:dyDescent="0.3">
      <c r="A63" s="629" t="s">
        <v>533</v>
      </c>
      <c r="B63" s="630" t="s">
        <v>1026</v>
      </c>
      <c r="C63" s="631" t="s">
        <v>544</v>
      </c>
      <c r="D63" s="632" t="s">
        <v>1027</v>
      </c>
      <c r="E63" s="631" t="s">
        <v>556</v>
      </c>
      <c r="F63" s="632" t="s">
        <v>1031</v>
      </c>
      <c r="G63" s="631" t="s">
        <v>557</v>
      </c>
      <c r="H63" s="631" t="s">
        <v>761</v>
      </c>
      <c r="I63" s="631" t="s">
        <v>762</v>
      </c>
      <c r="J63" s="631" t="s">
        <v>763</v>
      </c>
      <c r="K63" s="631" t="s">
        <v>764</v>
      </c>
      <c r="L63" s="633">
        <v>73.841606843599067</v>
      </c>
      <c r="M63" s="633">
        <v>4</v>
      </c>
      <c r="N63" s="634">
        <v>295.36642737439627</v>
      </c>
    </row>
    <row r="64" spans="1:14" ht="14.4" customHeight="1" x14ac:dyDescent="0.3">
      <c r="A64" s="629" t="s">
        <v>533</v>
      </c>
      <c r="B64" s="630" t="s">
        <v>1026</v>
      </c>
      <c r="C64" s="631" t="s">
        <v>544</v>
      </c>
      <c r="D64" s="632" t="s">
        <v>1027</v>
      </c>
      <c r="E64" s="631" t="s">
        <v>556</v>
      </c>
      <c r="F64" s="632" t="s">
        <v>1031</v>
      </c>
      <c r="G64" s="631" t="s">
        <v>557</v>
      </c>
      <c r="H64" s="631" t="s">
        <v>765</v>
      </c>
      <c r="I64" s="631" t="s">
        <v>766</v>
      </c>
      <c r="J64" s="631" t="s">
        <v>767</v>
      </c>
      <c r="K64" s="631"/>
      <c r="L64" s="633">
        <v>177.5</v>
      </c>
      <c r="M64" s="633">
        <v>1</v>
      </c>
      <c r="N64" s="634">
        <v>177.5</v>
      </c>
    </row>
    <row r="65" spans="1:14" ht="14.4" customHeight="1" x14ac:dyDescent="0.3">
      <c r="A65" s="629" t="s">
        <v>533</v>
      </c>
      <c r="B65" s="630" t="s">
        <v>1026</v>
      </c>
      <c r="C65" s="631" t="s">
        <v>544</v>
      </c>
      <c r="D65" s="632" t="s">
        <v>1027</v>
      </c>
      <c r="E65" s="631" t="s">
        <v>556</v>
      </c>
      <c r="F65" s="632" t="s">
        <v>1031</v>
      </c>
      <c r="G65" s="631" t="s">
        <v>557</v>
      </c>
      <c r="H65" s="631" t="s">
        <v>768</v>
      </c>
      <c r="I65" s="631" t="s">
        <v>238</v>
      </c>
      <c r="J65" s="631" t="s">
        <v>769</v>
      </c>
      <c r="K65" s="631"/>
      <c r="L65" s="633">
        <v>110.89628691860202</v>
      </c>
      <c r="M65" s="633">
        <v>1</v>
      </c>
      <c r="N65" s="634">
        <v>110.89628691860202</v>
      </c>
    </row>
    <row r="66" spans="1:14" ht="14.4" customHeight="1" x14ac:dyDescent="0.3">
      <c r="A66" s="629" t="s">
        <v>533</v>
      </c>
      <c r="B66" s="630" t="s">
        <v>1026</v>
      </c>
      <c r="C66" s="631" t="s">
        <v>544</v>
      </c>
      <c r="D66" s="632" t="s">
        <v>1027</v>
      </c>
      <c r="E66" s="631" t="s">
        <v>556</v>
      </c>
      <c r="F66" s="632" t="s">
        <v>1031</v>
      </c>
      <c r="G66" s="631" t="s">
        <v>557</v>
      </c>
      <c r="H66" s="631" t="s">
        <v>770</v>
      </c>
      <c r="I66" s="631" t="s">
        <v>238</v>
      </c>
      <c r="J66" s="631" t="s">
        <v>771</v>
      </c>
      <c r="K66" s="631"/>
      <c r="L66" s="633">
        <v>38.7106716763207</v>
      </c>
      <c r="M66" s="633">
        <v>1</v>
      </c>
      <c r="N66" s="634">
        <v>38.7106716763207</v>
      </c>
    </row>
    <row r="67" spans="1:14" ht="14.4" customHeight="1" x14ac:dyDescent="0.3">
      <c r="A67" s="629" t="s">
        <v>533</v>
      </c>
      <c r="B67" s="630" t="s">
        <v>1026</v>
      </c>
      <c r="C67" s="631" t="s">
        <v>544</v>
      </c>
      <c r="D67" s="632" t="s">
        <v>1027</v>
      </c>
      <c r="E67" s="631" t="s">
        <v>556</v>
      </c>
      <c r="F67" s="632" t="s">
        <v>1031</v>
      </c>
      <c r="G67" s="631" t="s">
        <v>557</v>
      </c>
      <c r="H67" s="631" t="s">
        <v>772</v>
      </c>
      <c r="I67" s="631" t="s">
        <v>238</v>
      </c>
      <c r="J67" s="631" t="s">
        <v>773</v>
      </c>
      <c r="K67" s="631"/>
      <c r="L67" s="633">
        <v>80.870308540509214</v>
      </c>
      <c r="M67" s="633">
        <v>3</v>
      </c>
      <c r="N67" s="634">
        <v>242.61092562152763</v>
      </c>
    </row>
    <row r="68" spans="1:14" ht="14.4" customHeight="1" x14ac:dyDescent="0.3">
      <c r="A68" s="629" t="s">
        <v>533</v>
      </c>
      <c r="B68" s="630" t="s">
        <v>1026</v>
      </c>
      <c r="C68" s="631" t="s">
        <v>544</v>
      </c>
      <c r="D68" s="632" t="s">
        <v>1027</v>
      </c>
      <c r="E68" s="631" t="s">
        <v>556</v>
      </c>
      <c r="F68" s="632" t="s">
        <v>1031</v>
      </c>
      <c r="G68" s="631" t="s">
        <v>557</v>
      </c>
      <c r="H68" s="631" t="s">
        <v>774</v>
      </c>
      <c r="I68" s="631" t="s">
        <v>238</v>
      </c>
      <c r="J68" s="631" t="s">
        <v>775</v>
      </c>
      <c r="K68" s="631" t="s">
        <v>776</v>
      </c>
      <c r="L68" s="633">
        <v>146.21091896567299</v>
      </c>
      <c r="M68" s="633">
        <v>7</v>
      </c>
      <c r="N68" s="634">
        <v>1023.4764327597109</v>
      </c>
    </row>
    <row r="69" spans="1:14" ht="14.4" customHeight="1" x14ac:dyDescent="0.3">
      <c r="A69" s="629" t="s">
        <v>533</v>
      </c>
      <c r="B69" s="630" t="s">
        <v>1026</v>
      </c>
      <c r="C69" s="631" t="s">
        <v>544</v>
      </c>
      <c r="D69" s="632" t="s">
        <v>1027</v>
      </c>
      <c r="E69" s="631" t="s">
        <v>556</v>
      </c>
      <c r="F69" s="632" t="s">
        <v>1031</v>
      </c>
      <c r="G69" s="631" t="s">
        <v>557</v>
      </c>
      <c r="H69" s="631" t="s">
        <v>777</v>
      </c>
      <c r="I69" s="631" t="s">
        <v>778</v>
      </c>
      <c r="J69" s="631" t="s">
        <v>603</v>
      </c>
      <c r="K69" s="631" t="s">
        <v>779</v>
      </c>
      <c r="L69" s="633">
        <v>130.27800001010326</v>
      </c>
      <c r="M69" s="633">
        <v>17</v>
      </c>
      <c r="N69" s="634">
        <v>2214.7260001717555</v>
      </c>
    </row>
    <row r="70" spans="1:14" ht="14.4" customHeight="1" x14ac:dyDescent="0.3">
      <c r="A70" s="629" t="s">
        <v>533</v>
      </c>
      <c r="B70" s="630" t="s">
        <v>1026</v>
      </c>
      <c r="C70" s="631" t="s">
        <v>544</v>
      </c>
      <c r="D70" s="632" t="s">
        <v>1027</v>
      </c>
      <c r="E70" s="631" t="s">
        <v>556</v>
      </c>
      <c r="F70" s="632" t="s">
        <v>1031</v>
      </c>
      <c r="G70" s="631" t="s">
        <v>557</v>
      </c>
      <c r="H70" s="631" t="s">
        <v>780</v>
      </c>
      <c r="I70" s="631" t="s">
        <v>781</v>
      </c>
      <c r="J70" s="631" t="s">
        <v>782</v>
      </c>
      <c r="K70" s="631" t="s">
        <v>783</v>
      </c>
      <c r="L70" s="633">
        <v>141.06</v>
      </c>
      <c r="M70" s="633">
        <v>1</v>
      </c>
      <c r="N70" s="634">
        <v>141.06</v>
      </c>
    </row>
    <row r="71" spans="1:14" ht="14.4" customHeight="1" x14ac:dyDescent="0.3">
      <c r="A71" s="629" t="s">
        <v>533</v>
      </c>
      <c r="B71" s="630" t="s">
        <v>1026</v>
      </c>
      <c r="C71" s="631" t="s">
        <v>544</v>
      </c>
      <c r="D71" s="632" t="s">
        <v>1027</v>
      </c>
      <c r="E71" s="631" t="s">
        <v>556</v>
      </c>
      <c r="F71" s="632" t="s">
        <v>1031</v>
      </c>
      <c r="G71" s="631" t="s">
        <v>557</v>
      </c>
      <c r="H71" s="631" t="s">
        <v>784</v>
      </c>
      <c r="I71" s="631" t="s">
        <v>785</v>
      </c>
      <c r="J71" s="631" t="s">
        <v>786</v>
      </c>
      <c r="K71" s="631" t="s">
        <v>787</v>
      </c>
      <c r="L71" s="633">
        <v>31.09</v>
      </c>
      <c r="M71" s="633">
        <v>12</v>
      </c>
      <c r="N71" s="634">
        <v>373.08</v>
      </c>
    </row>
    <row r="72" spans="1:14" ht="14.4" customHeight="1" x14ac:dyDescent="0.3">
      <c r="A72" s="629" t="s">
        <v>533</v>
      </c>
      <c r="B72" s="630" t="s">
        <v>1026</v>
      </c>
      <c r="C72" s="631" t="s">
        <v>544</v>
      </c>
      <c r="D72" s="632" t="s">
        <v>1027</v>
      </c>
      <c r="E72" s="631" t="s">
        <v>556</v>
      </c>
      <c r="F72" s="632" t="s">
        <v>1031</v>
      </c>
      <c r="G72" s="631" t="s">
        <v>557</v>
      </c>
      <c r="H72" s="631" t="s">
        <v>788</v>
      </c>
      <c r="I72" s="631" t="s">
        <v>788</v>
      </c>
      <c r="J72" s="631" t="s">
        <v>789</v>
      </c>
      <c r="K72" s="631" t="s">
        <v>790</v>
      </c>
      <c r="L72" s="633">
        <v>172.69910854623868</v>
      </c>
      <c r="M72" s="633">
        <v>1</v>
      </c>
      <c r="N72" s="634">
        <v>172.69910854623868</v>
      </c>
    </row>
    <row r="73" spans="1:14" ht="14.4" customHeight="1" x14ac:dyDescent="0.3">
      <c r="A73" s="629" t="s">
        <v>533</v>
      </c>
      <c r="B73" s="630" t="s">
        <v>1026</v>
      </c>
      <c r="C73" s="631" t="s">
        <v>544</v>
      </c>
      <c r="D73" s="632" t="s">
        <v>1027</v>
      </c>
      <c r="E73" s="631" t="s">
        <v>556</v>
      </c>
      <c r="F73" s="632" t="s">
        <v>1031</v>
      </c>
      <c r="G73" s="631" t="s">
        <v>557</v>
      </c>
      <c r="H73" s="631" t="s">
        <v>791</v>
      </c>
      <c r="I73" s="631" t="s">
        <v>792</v>
      </c>
      <c r="J73" s="631" t="s">
        <v>793</v>
      </c>
      <c r="K73" s="631" t="s">
        <v>794</v>
      </c>
      <c r="L73" s="633">
        <v>31</v>
      </c>
      <c r="M73" s="633">
        <v>1</v>
      </c>
      <c r="N73" s="634">
        <v>31</v>
      </c>
    </row>
    <row r="74" spans="1:14" ht="14.4" customHeight="1" x14ac:dyDescent="0.3">
      <c r="A74" s="629" t="s">
        <v>533</v>
      </c>
      <c r="B74" s="630" t="s">
        <v>1026</v>
      </c>
      <c r="C74" s="631" t="s">
        <v>544</v>
      </c>
      <c r="D74" s="632" t="s">
        <v>1027</v>
      </c>
      <c r="E74" s="631" t="s">
        <v>556</v>
      </c>
      <c r="F74" s="632" t="s">
        <v>1031</v>
      </c>
      <c r="G74" s="631" t="s">
        <v>557</v>
      </c>
      <c r="H74" s="631" t="s">
        <v>795</v>
      </c>
      <c r="I74" s="631" t="s">
        <v>238</v>
      </c>
      <c r="J74" s="631" t="s">
        <v>796</v>
      </c>
      <c r="K74" s="631"/>
      <c r="L74" s="633">
        <v>165.34982877168946</v>
      </c>
      <c r="M74" s="633">
        <v>1</v>
      </c>
      <c r="N74" s="634">
        <v>165.34982877168946</v>
      </c>
    </row>
    <row r="75" spans="1:14" ht="14.4" customHeight="1" x14ac:dyDescent="0.3">
      <c r="A75" s="629" t="s">
        <v>533</v>
      </c>
      <c r="B75" s="630" t="s">
        <v>1026</v>
      </c>
      <c r="C75" s="631" t="s">
        <v>544</v>
      </c>
      <c r="D75" s="632" t="s">
        <v>1027</v>
      </c>
      <c r="E75" s="631" t="s">
        <v>556</v>
      </c>
      <c r="F75" s="632" t="s">
        <v>1031</v>
      </c>
      <c r="G75" s="631" t="s">
        <v>557</v>
      </c>
      <c r="H75" s="631" t="s">
        <v>797</v>
      </c>
      <c r="I75" s="631" t="s">
        <v>798</v>
      </c>
      <c r="J75" s="631" t="s">
        <v>799</v>
      </c>
      <c r="K75" s="631" t="s">
        <v>800</v>
      </c>
      <c r="L75" s="633">
        <v>201.78023806337498</v>
      </c>
      <c r="M75" s="633">
        <v>1</v>
      </c>
      <c r="N75" s="634">
        <v>201.78023806337498</v>
      </c>
    </row>
    <row r="76" spans="1:14" ht="14.4" customHeight="1" x14ac:dyDescent="0.3">
      <c r="A76" s="629" t="s">
        <v>533</v>
      </c>
      <c r="B76" s="630" t="s">
        <v>1026</v>
      </c>
      <c r="C76" s="631" t="s">
        <v>544</v>
      </c>
      <c r="D76" s="632" t="s">
        <v>1027</v>
      </c>
      <c r="E76" s="631" t="s">
        <v>556</v>
      </c>
      <c r="F76" s="632" t="s">
        <v>1031</v>
      </c>
      <c r="G76" s="631" t="s">
        <v>557</v>
      </c>
      <c r="H76" s="631" t="s">
        <v>801</v>
      </c>
      <c r="I76" s="631" t="s">
        <v>238</v>
      </c>
      <c r="J76" s="631" t="s">
        <v>802</v>
      </c>
      <c r="K76" s="631"/>
      <c r="L76" s="633">
        <v>115.9492685442985</v>
      </c>
      <c r="M76" s="633">
        <v>2</v>
      </c>
      <c r="N76" s="634">
        <v>231.89853708859701</v>
      </c>
    </row>
    <row r="77" spans="1:14" ht="14.4" customHeight="1" x14ac:dyDescent="0.3">
      <c r="A77" s="629" t="s">
        <v>533</v>
      </c>
      <c r="B77" s="630" t="s">
        <v>1026</v>
      </c>
      <c r="C77" s="631" t="s">
        <v>544</v>
      </c>
      <c r="D77" s="632" t="s">
        <v>1027</v>
      </c>
      <c r="E77" s="631" t="s">
        <v>556</v>
      </c>
      <c r="F77" s="632" t="s">
        <v>1031</v>
      </c>
      <c r="G77" s="631" t="s">
        <v>557</v>
      </c>
      <c r="H77" s="631" t="s">
        <v>803</v>
      </c>
      <c r="I77" s="631" t="s">
        <v>238</v>
      </c>
      <c r="J77" s="631" t="s">
        <v>804</v>
      </c>
      <c r="K77" s="631"/>
      <c r="L77" s="633">
        <v>156.92784584821499</v>
      </c>
      <c r="M77" s="633">
        <v>2</v>
      </c>
      <c r="N77" s="634">
        <v>313.85569169642997</v>
      </c>
    </row>
    <row r="78" spans="1:14" ht="14.4" customHeight="1" x14ac:dyDescent="0.3">
      <c r="A78" s="629" t="s">
        <v>533</v>
      </c>
      <c r="B78" s="630" t="s">
        <v>1026</v>
      </c>
      <c r="C78" s="631" t="s">
        <v>544</v>
      </c>
      <c r="D78" s="632" t="s">
        <v>1027</v>
      </c>
      <c r="E78" s="631" t="s">
        <v>556</v>
      </c>
      <c r="F78" s="632" t="s">
        <v>1031</v>
      </c>
      <c r="G78" s="631" t="s">
        <v>557</v>
      </c>
      <c r="H78" s="631" t="s">
        <v>805</v>
      </c>
      <c r="I78" s="631" t="s">
        <v>806</v>
      </c>
      <c r="J78" s="631" t="s">
        <v>807</v>
      </c>
      <c r="K78" s="631" t="s">
        <v>808</v>
      </c>
      <c r="L78" s="633">
        <v>32.96</v>
      </c>
      <c r="M78" s="633">
        <v>1</v>
      </c>
      <c r="N78" s="634">
        <v>32.96</v>
      </c>
    </row>
    <row r="79" spans="1:14" ht="14.4" customHeight="1" x14ac:dyDescent="0.3">
      <c r="A79" s="629" t="s">
        <v>533</v>
      </c>
      <c r="B79" s="630" t="s">
        <v>1026</v>
      </c>
      <c r="C79" s="631" t="s">
        <v>544</v>
      </c>
      <c r="D79" s="632" t="s">
        <v>1027</v>
      </c>
      <c r="E79" s="631" t="s">
        <v>556</v>
      </c>
      <c r="F79" s="632" t="s">
        <v>1031</v>
      </c>
      <c r="G79" s="631" t="s">
        <v>557</v>
      </c>
      <c r="H79" s="631" t="s">
        <v>809</v>
      </c>
      <c r="I79" s="631" t="s">
        <v>238</v>
      </c>
      <c r="J79" s="631" t="s">
        <v>810</v>
      </c>
      <c r="K79" s="631"/>
      <c r="L79" s="633">
        <v>265.74</v>
      </c>
      <c r="M79" s="633">
        <v>1</v>
      </c>
      <c r="N79" s="634">
        <v>265.74</v>
      </c>
    </row>
    <row r="80" spans="1:14" ht="14.4" customHeight="1" x14ac:dyDescent="0.3">
      <c r="A80" s="629" t="s">
        <v>533</v>
      </c>
      <c r="B80" s="630" t="s">
        <v>1026</v>
      </c>
      <c r="C80" s="631" t="s">
        <v>544</v>
      </c>
      <c r="D80" s="632" t="s">
        <v>1027</v>
      </c>
      <c r="E80" s="631" t="s">
        <v>556</v>
      </c>
      <c r="F80" s="632" t="s">
        <v>1031</v>
      </c>
      <c r="G80" s="631" t="s">
        <v>557</v>
      </c>
      <c r="H80" s="631" t="s">
        <v>811</v>
      </c>
      <c r="I80" s="631" t="s">
        <v>811</v>
      </c>
      <c r="J80" s="631" t="s">
        <v>577</v>
      </c>
      <c r="K80" s="631" t="s">
        <v>812</v>
      </c>
      <c r="L80" s="633">
        <v>60.259489333438339</v>
      </c>
      <c r="M80" s="633">
        <v>7</v>
      </c>
      <c r="N80" s="634">
        <v>421.81642533406836</v>
      </c>
    </row>
    <row r="81" spans="1:14" ht="14.4" customHeight="1" x14ac:dyDescent="0.3">
      <c r="A81" s="629" t="s">
        <v>533</v>
      </c>
      <c r="B81" s="630" t="s">
        <v>1026</v>
      </c>
      <c r="C81" s="631" t="s">
        <v>544</v>
      </c>
      <c r="D81" s="632" t="s">
        <v>1027</v>
      </c>
      <c r="E81" s="631" t="s">
        <v>556</v>
      </c>
      <c r="F81" s="632" t="s">
        <v>1031</v>
      </c>
      <c r="G81" s="631" t="s">
        <v>557</v>
      </c>
      <c r="H81" s="631" t="s">
        <v>813</v>
      </c>
      <c r="I81" s="631" t="s">
        <v>238</v>
      </c>
      <c r="J81" s="631" t="s">
        <v>814</v>
      </c>
      <c r="K81" s="631"/>
      <c r="L81" s="633">
        <v>19.170005503934437</v>
      </c>
      <c r="M81" s="633">
        <v>3</v>
      </c>
      <c r="N81" s="634">
        <v>57.510016511803315</v>
      </c>
    </row>
    <row r="82" spans="1:14" ht="14.4" customHeight="1" x14ac:dyDescent="0.3">
      <c r="A82" s="629" t="s">
        <v>533</v>
      </c>
      <c r="B82" s="630" t="s">
        <v>1026</v>
      </c>
      <c r="C82" s="631" t="s">
        <v>544</v>
      </c>
      <c r="D82" s="632" t="s">
        <v>1027</v>
      </c>
      <c r="E82" s="631" t="s">
        <v>556</v>
      </c>
      <c r="F82" s="632" t="s">
        <v>1031</v>
      </c>
      <c r="G82" s="631" t="s">
        <v>815</v>
      </c>
      <c r="H82" s="631" t="s">
        <v>816</v>
      </c>
      <c r="I82" s="631" t="s">
        <v>817</v>
      </c>
      <c r="J82" s="631" t="s">
        <v>818</v>
      </c>
      <c r="K82" s="631" t="s">
        <v>819</v>
      </c>
      <c r="L82" s="633">
        <v>36.381791961365415</v>
      </c>
      <c r="M82" s="633">
        <v>121</v>
      </c>
      <c r="N82" s="634">
        <v>4402.1968273252151</v>
      </c>
    </row>
    <row r="83" spans="1:14" ht="14.4" customHeight="1" x14ac:dyDescent="0.3">
      <c r="A83" s="629" t="s">
        <v>533</v>
      </c>
      <c r="B83" s="630" t="s">
        <v>1026</v>
      </c>
      <c r="C83" s="631" t="s">
        <v>544</v>
      </c>
      <c r="D83" s="632" t="s">
        <v>1027</v>
      </c>
      <c r="E83" s="631" t="s">
        <v>556</v>
      </c>
      <c r="F83" s="632" t="s">
        <v>1031</v>
      </c>
      <c r="G83" s="631" t="s">
        <v>815</v>
      </c>
      <c r="H83" s="631" t="s">
        <v>820</v>
      </c>
      <c r="I83" s="631" t="s">
        <v>821</v>
      </c>
      <c r="J83" s="631" t="s">
        <v>603</v>
      </c>
      <c r="K83" s="631" t="s">
        <v>822</v>
      </c>
      <c r="L83" s="633">
        <v>133.94720786865125</v>
      </c>
      <c r="M83" s="633">
        <v>3</v>
      </c>
      <c r="N83" s="634">
        <v>401.84162360595371</v>
      </c>
    </row>
    <row r="84" spans="1:14" ht="14.4" customHeight="1" x14ac:dyDescent="0.3">
      <c r="A84" s="629" t="s">
        <v>533</v>
      </c>
      <c r="B84" s="630" t="s">
        <v>1026</v>
      </c>
      <c r="C84" s="631" t="s">
        <v>544</v>
      </c>
      <c r="D84" s="632" t="s">
        <v>1027</v>
      </c>
      <c r="E84" s="631" t="s">
        <v>556</v>
      </c>
      <c r="F84" s="632" t="s">
        <v>1031</v>
      </c>
      <c r="G84" s="631" t="s">
        <v>815</v>
      </c>
      <c r="H84" s="631" t="s">
        <v>823</v>
      </c>
      <c r="I84" s="631" t="s">
        <v>824</v>
      </c>
      <c r="J84" s="631" t="s">
        <v>825</v>
      </c>
      <c r="K84" s="631" t="s">
        <v>826</v>
      </c>
      <c r="L84" s="633">
        <v>101.27</v>
      </c>
      <c r="M84" s="633">
        <v>1</v>
      </c>
      <c r="N84" s="634">
        <v>101.27</v>
      </c>
    </row>
    <row r="85" spans="1:14" ht="14.4" customHeight="1" x14ac:dyDescent="0.3">
      <c r="A85" s="629" t="s">
        <v>533</v>
      </c>
      <c r="B85" s="630" t="s">
        <v>1026</v>
      </c>
      <c r="C85" s="631" t="s">
        <v>544</v>
      </c>
      <c r="D85" s="632" t="s">
        <v>1027</v>
      </c>
      <c r="E85" s="631" t="s">
        <v>556</v>
      </c>
      <c r="F85" s="632" t="s">
        <v>1031</v>
      </c>
      <c r="G85" s="631" t="s">
        <v>815</v>
      </c>
      <c r="H85" s="631" t="s">
        <v>827</v>
      </c>
      <c r="I85" s="631" t="s">
        <v>828</v>
      </c>
      <c r="J85" s="631" t="s">
        <v>829</v>
      </c>
      <c r="K85" s="631" t="s">
        <v>830</v>
      </c>
      <c r="L85" s="633">
        <v>492.2000000000001</v>
      </c>
      <c r="M85" s="633">
        <v>1</v>
      </c>
      <c r="N85" s="634">
        <v>492.2000000000001</v>
      </c>
    </row>
    <row r="86" spans="1:14" ht="14.4" customHeight="1" x14ac:dyDescent="0.3">
      <c r="A86" s="629" t="s">
        <v>533</v>
      </c>
      <c r="B86" s="630" t="s">
        <v>1026</v>
      </c>
      <c r="C86" s="631" t="s">
        <v>544</v>
      </c>
      <c r="D86" s="632" t="s">
        <v>1027</v>
      </c>
      <c r="E86" s="631" t="s">
        <v>556</v>
      </c>
      <c r="F86" s="632" t="s">
        <v>1031</v>
      </c>
      <c r="G86" s="631" t="s">
        <v>815</v>
      </c>
      <c r="H86" s="631" t="s">
        <v>831</v>
      </c>
      <c r="I86" s="631" t="s">
        <v>832</v>
      </c>
      <c r="J86" s="631" t="s">
        <v>833</v>
      </c>
      <c r="K86" s="631" t="s">
        <v>834</v>
      </c>
      <c r="L86" s="633">
        <v>218.52000000000004</v>
      </c>
      <c r="M86" s="633">
        <v>1</v>
      </c>
      <c r="N86" s="634">
        <v>218.52000000000004</v>
      </c>
    </row>
    <row r="87" spans="1:14" ht="14.4" customHeight="1" x14ac:dyDescent="0.3">
      <c r="A87" s="629" t="s">
        <v>533</v>
      </c>
      <c r="B87" s="630" t="s">
        <v>1026</v>
      </c>
      <c r="C87" s="631" t="s">
        <v>544</v>
      </c>
      <c r="D87" s="632" t="s">
        <v>1027</v>
      </c>
      <c r="E87" s="631" t="s">
        <v>556</v>
      </c>
      <c r="F87" s="632" t="s">
        <v>1031</v>
      </c>
      <c r="G87" s="631" t="s">
        <v>815</v>
      </c>
      <c r="H87" s="631" t="s">
        <v>835</v>
      </c>
      <c r="I87" s="631" t="s">
        <v>836</v>
      </c>
      <c r="J87" s="631" t="s">
        <v>837</v>
      </c>
      <c r="K87" s="631" t="s">
        <v>838</v>
      </c>
      <c r="L87" s="633">
        <v>171.96</v>
      </c>
      <c r="M87" s="633">
        <v>1</v>
      </c>
      <c r="N87" s="634">
        <v>171.96</v>
      </c>
    </row>
    <row r="88" spans="1:14" ht="14.4" customHeight="1" x14ac:dyDescent="0.3">
      <c r="A88" s="629" t="s">
        <v>533</v>
      </c>
      <c r="B88" s="630" t="s">
        <v>1026</v>
      </c>
      <c r="C88" s="631" t="s">
        <v>544</v>
      </c>
      <c r="D88" s="632" t="s">
        <v>1027</v>
      </c>
      <c r="E88" s="631" t="s">
        <v>556</v>
      </c>
      <c r="F88" s="632" t="s">
        <v>1031</v>
      </c>
      <c r="G88" s="631" t="s">
        <v>815</v>
      </c>
      <c r="H88" s="631" t="s">
        <v>839</v>
      </c>
      <c r="I88" s="631" t="s">
        <v>840</v>
      </c>
      <c r="J88" s="631" t="s">
        <v>841</v>
      </c>
      <c r="K88" s="631" t="s">
        <v>842</v>
      </c>
      <c r="L88" s="633">
        <v>99.21</v>
      </c>
      <c r="M88" s="633">
        <v>1</v>
      </c>
      <c r="N88" s="634">
        <v>99.21</v>
      </c>
    </row>
    <row r="89" spans="1:14" ht="14.4" customHeight="1" x14ac:dyDescent="0.3">
      <c r="A89" s="629" t="s">
        <v>533</v>
      </c>
      <c r="B89" s="630" t="s">
        <v>1026</v>
      </c>
      <c r="C89" s="631" t="s">
        <v>544</v>
      </c>
      <c r="D89" s="632" t="s">
        <v>1027</v>
      </c>
      <c r="E89" s="631" t="s">
        <v>556</v>
      </c>
      <c r="F89" s="632" t="s">
        <v>1031</v>
      </c>
      <c r="G89" s="631" t="s">
        <v>815</v>
      </c>
      <c r="H89" s="631" t="s">
        <v>843</v>
      </c>
      <c r="I89" s="631" t="s">
        <v>844</v>
      </c>
      <c r="J89" s="631" t="s">
        <v>845</v>
      </c>
      <c r="K89" s="631" t="s">
        <v>846</v>
      </c>
      <c r="L89" s="633">
        <v>135.21000000000004</v>
      </c>
      <c r="M89" s="633">
        <v>1</v>
      </c>
      <c r="N89" s="634">
        <v>135.21000000000004</v>
      </c>
    </row>
    <row r="90" spans="1:14" ht="14.4" customHeight="1" x14ac:dyDescent="0.3">
      <c r="A90" s="629" t="s">
        <v>533</v>
      </c>
      <c r="B90" s="630" t="s">
        <v>1026</v>
      </c>
      <c r="C90" s="631" t="s">
        <v>544</v>
      </c>
      <c r="D90" s="632" t="s">
        <v>1027</v>
      </c>
      <c r="E90" s="631" t="s">
        <v>556</v>
      </c>
      <c r="F90" s="632" t="s">
        <v>1031</v>
      </c>
      <c r="G90" s="631" t="s">
        <v>815</v>
      </c>
      <c r="H90" s="631" t="s">
        <v>847</v>
      </c>
      <c r="I90" s="631" t="s">
        <v>848</v>
      </c>
      <c r="J90" s="631" t="s">
        <v>849</v>
      </c>
      <c r="K90" s="631" t="s">
        <v>850</v>
      </c>
      <c r="L90" s="633">
        <v>151.12</v>
      </c>
      <c r="M90" s="633">
        <v>1</v>
      </c>
      <c r="N90" s="634">
        <v>151.12</v>
      </c>
    </row>
    <row r="91" spans="1:14" ht="14.4" customHeight="1" x14ac:dyDescent="0.3">
      <c r="A91" s="629" t="s">
        <v>533</v>
      </c>
      <c r="B91" s="630" t="s">
        <v>1026</v>
      </c>
      <c r="C91" s="631" t="s">
        <v>544</v>
      </c>
      <c r="D91" s="632" t="s">
        <v>1027</v>
      </c>
      <c r="E91" s="631" t="s">
        <v>556</v>
      </c>
      <c r="F91" s="632" t="s">
        <v>1031</v>
      </c>
      <c r="G91" s="631" t="s">
        <v>815</v>
      </c>
      <c r="H91" s="631" t="s">
        <v>851</v>
      </c>
      <c r="I91" s="631" t="s">
        <v>852</v>
      </c>
      <c r="J91" s="631" t="s">
        <v>853</v>
      </c>
      <c r="K91" s="631" t="s">
        <v>854</v>
      </c>
      <c r="L91" s="633">
        <v>46.219624648662901</v>
      </c>
      <c r="M91" s="633">
        <v>1</v>
      </c>
      <c r="N91" s="634">
        <v>46.219624648662901</v>
      </c>
    </row>
    <row r="92" spans="1:14" ht="14.4" customHeight="1" x14ac:dyDescent="0.3">
      <c r="A92" s="629" t="s">
        <v>533</v>
      </c>
      <c r="B92" s="630" t="s">
        <v>1026</v>
      </c>
      <c r="C92" s="631" t="s">
        <v>544</v>
      </c>
      <c r="D92" s="632" t="s">
        <v>1027</v>
      </c>
      <c r="E92" s="631" t="s">
        <v>556</v>
      </c>
      <c r="F92" s="632" t="s">
        <v>1031</v>
      </c>
      <c r="G92" s="631" t="s">
        <v>815</v>
      </c>
      <c r="H92" s="631" t="s">
        <v>855</v>
      </c>
      <c r="I92" s="631" t="s">
        <v>856</v>
      </c>
      <c r="J92" s="631" t="s">
        <v>857</v>
      </c>
      <c r="K92" s="631" t="s">
        <v>858</v>
      </c>
      <c r="L92" s="633">
        <v>174.23962756958173</v>
      </c>
      <c r="M92" s="633">
        <v>1</v>
      </c>
      <c r="N92" s="634">
        <v>174.23962756958173</v>
      </c>
    </row>
    <row r="93" spans="1:14" ht="14.4" customHeight="1" x14ac:dyDescent="0.3">
      <c r="A93" s="629" t="s">
        <v>533</v>
      </c>
      <c r="B93" s="630" t="s">
        <v>1026</v>
      </c>
      <c r="C93" s="631" t="s">
        <v>544</v>
      </c>
      <c r="D93" s="632" t="s">
        <v>1027</v>
      </c>
      <c r="E93" s="631" t="s">
        <v>556</v>
      </c>
      <c r="F93" s="632" t="s">
        <v>1031</v>
      </c>
      <c r="G93" s="631" t="s">
        <v>815</v>
      </c>
      <c r="H93" s="631" t="s">
        <v>859</v>
      </c>
      <c r="I93" s="631" t="s">
        <v>860</v>
      </c>
      <c r="J93" s="631" t="s">
        <v>861</v>
      </c>
      <c r="K93" s="631" t="s">
        <v>862</v>
      </c>
      <c r="L93" s="633">
        <v>658.28</v>
      </c>
      <c r="M93" s="633">
        <v>1</v>
      </c>
      <c r="N93" s="634">
        <v>658.28</v>
      </c>
    </row>
    <row r="94" spans="1:14" ht="14.4" customHeight="1" x14ac:dyDescent="0.3">
      <c r="A94" s="629" t="s">
        <v>533</v>
      </c>
      <c r="B94" s="630" t="s">
        <v>1026</v>
      </c>
      <c r="C94" s="631" t="s">
        <v>544</v>
      </c>
      <c r="D94" s="632" t="s">
        <v>1027</v>
      </c>
      <c r="E94" s="631" t="s">
        <v>556</v>
      </c>
      <c r="F94" s="632" t="s">
        <v>1031</v>
      </c>
      <c r="G94" s="631" t="s">
        <v>815</v>
      </c>
      <c r="H94" s="631" t="s">
        <v>863</v>
      </c>
      <c r="I94" s="631" t="s">
        <v>864</v>
      </c>
      <c r="J94" s="631" t="s">
        <v>829</v>
      </c>
      <c r="K94" s="631" t="s">
        <v>865</v>
      </c>
      <c r="L94" s="633">
        <v>413.99999999999994</v>
      </c>
      <c r="M94" s="633">
        <v>6</v>
      </c>
      <c r="N94" s="634">
        <v>2483.9999999999995</v>
      </c>
    </row>
    <row r="95" spans="1:14" ht="14.4" customHeight="1" x14ac:dyDescent="0.3">
      <c r="A95" s="629" t="s">
        <v>533</v>
      </c>
      <c r="B95" s="630" t="s">
        <v>1026</v>
      </c>
      <c r="C95" s="631" t="s">
        <v>544</v>
      </c>
      <c r="D95" s="632" t="s">
        <v>1027</v>
      </c>
      <c r="E95" s="631" t="s">
        <v>866</v>
      </c>
      <c r="F95" s="632" t="s">
        <v>1032</v>
      </c>
      <c r="G95" s="631" t="s">
        <v>815</v>
      </c>
      <c r="H95" s="631" t="s">
        <v>867</v>
      </c>
      <c r="I95" s="631" t="s">
        <v>868</v>
      </c>
      <c r="J95" s="631" t="s">
        <v>869</v>
      </c>
      <c r="K95" s="631" t="s">
        <v>870</v>
      </c>
      <c r="L95" s="633">
        <v>198.26</v>
      </c>
      <c r="M95" s="633">
        <v>2</v>
      </c>
      <c r="N95" s="634">
        <v>396.52</v>
      </c>
    </row>
    <row r="96" spans="1:14" ht="14.4" customHeight="1" x14ac:dyDescent="0.3">
      <c r="A96" s="629" t="s">
        <v>533</v>
      </c>
      <c r="B96" s="630" t="s">
        <v>1026</v>
      </c>
      <c r="C96" s="631" t="s">
        <v>544</v>
      </c>
      <c r="D96" s="632" t="s">
        <v>1027</v>
      </c>
      <c r="E96" s="631" t="s">
        <v>866</v>
      </c>
      <c r="F96" s="632" t="s">
        <v>1032</v>
      </c>
      <c r="G96" s="631" t="s">
        <v>815</v>
      </c>
      <c r="H96" s="631" t="s">
        <v>871</v>
      </c>
      <c r="I96" s="631" t="s">
        <v>871</v>
      </c>
      <c r="J96" s="631" t="s">
        <v>872</v>
      </c>
      <c r="K96" s="631" t="s">
        <v>873</v>
      </c>
      <c r="L96" s="633">
        <v>183.36999357798464</v>
      </c>
      <c r="M96" s="633">
        <v>93</v>
      </c>
      <c r="N96" s="634">
        <v>17053.409402752572</v>
      </c>
    </row>
    <row r="97" spans="1:14" ht="14.4" customHeight="1" x14ac:dyDescent="0.3">
      <c r="A97" s="629" t="s">
        <v>533</v>
      </c>
      <c r="B97" s="630" t="s">
        <v>1026</v>
      </c>
      <c r="C97" s="631" t="s">
        <v>544</v>
      </c>
      <c r="D97" s="632" t="s">
        <v>1027</v>
      </c>
      <c r="E97" s="631" t="s">
        <v>874</v>
      </c>
      <c r="F97" s="632" t="s">
        <v>1033</v>
      </c>
      <c r="G97" s="631" t="s">
        <v>557</v>
      </c>
      <c r="H97" s="631" t="s">
        <v>875</v>
      </c>
      <c r="I97" s="631" t="s">
        <v>876</v>
      </c>
      <c r="J97" s="631" t="s">
        <v>877</v>
      </c>
      <c r="K97" s="631" t="s">
        <v>878</v>
      </c>
      <c r="L97" s="633">
        <v>39.366</v>
      </c>
      <c r="M97" s="633">
        <v>5</v>
      </c>
      <c r="N97" s="634">
        <v>196.83</v>
      </c>
    </row>
    <row r="98" spans="1:14" ht="14.4" customHeight="1" x14ac:dyDescent="0.3">
      <c r="A98" s="629" t="s">
        <v>533</v>
      </c>
      <c r="B98" s="630" t="s">
        <v>1026</v>
      </c>
      <c r="C98" s="631" t="s">
        <v>544</v>
      </c>
      <c r="D98" s="632" t="s">
        <v>1027</v>
      </c>
      <c r="E98" s="631" t="s">
        <v>874</v>
      </c>
      <c r="F98" s="632" t="s">
        <v>1033</v>
      </c>
      <c r="G98" s="631" t="s">
        <v>557</v>
      </c>
      <c r="H98" s="631" t="s">
        <v>879</v>
      </c>
      <c r="I98" s="631" t="s">
        <v>880</v>
      </c>
      <c r="J98" s="631" t="s">
        <v>881</v>
      </c>
      <c r="K98" s="631" t="s">
        <v>585</v>
      </c>
      <c r="L98" s="633">
        <v>66.130000000000024</v>
      </c>
      <c r="M98" s="633">
        <v>3</v>
      </c>
      <c r="N98" s="634">
        <v>198.39000000000007</v>
      </c>
    </row>
    <row r="99" spans="1:14" ht="14.4" customHeight="1" x14ac:dyDescent="0.3">
      <c r="A99" s="629" t="s">
        <v>533</v>
      </c>
      <c r="B99" s="630" t="s">
        <v>1026</v>
      </c>
      <c r="C99" s="631" t="s">
        <v>544</v>
      </c>
      <c r="D99" s="632" t="s">
        <v>1027</v>
      </c>
      <c r="E99" s="631" t="s">
        <v>874</v>
      </c>
      <c r="F99" s="632" t="s">
        <v>1033</v>
      </c>
      <c r="G99" s="631" t="s">
        <v>557</v>
      </c>
      <c r="H99" s="631" t="s">
        <v>882</v>
      </c>
      <c r="I99" s="631" t="s">
        <v>883</v>
      </c>
      <c r="J99" s="631" t="s">
        <v>884</v>
      </c>
      <c r="K99" s="631" t="s">
        <v>885</v>
      </c>
      <c r="L99" s="633">
        <v>26.8</v>
      </c>
      <c r="M99" s="633">
        <v>3</v>
      </c>
      <c r="N99" s="634">
        <v>80.400000000000006</v>
      </c>
    </row>
    <row r="100" spans="1:14" ht="14.4" customHeight="1" x14ac:dyDescent="0.3">
      <c r="A100" s="629" t="s">
        <v>533</v>
      </c>
      <c r="B100" s="630" t="s">
        <v>1026</v>
      </c>
      <c r="C100" s="631" t="s">
        <v>544</v>
      </c>
      <c r="D100" s="632" t="s">
        <v>1027</v>
      </c>
      <c r="E100" s="631" t="s">
        <v>874</v>
      </c>
      <c r="F100" s="632" t="s">
        <v>1033</v>
      </c>
      <c r="G100" s="631" t="s">
        <v>557</v>
      </c>
      <c r="H100" s="631" t="s">
        <v>886</v>
      </c>
      <c r="I100" s="631" t="s">
        <v>887</v>
      </c>
      <c r="J100" s="631" t="s">
        <v>888</v>
      </c>
      <c r="K100" s="631" t="s">
        <v>889</v>
      </c>
      <c r="L100" s="633">
        <v>428.73154768152153</v>
      </c>
      <c r="M100" s="633">
        <v>1.4999999999999978</v>
      </c>
      <c r="N100" s="634">
        <v>643.09732152228139</v>
      </c>
    </row>
    <row r="101" spans="1:14" ht="14.4" customHeight="1" x14ac:dyDescent="0.3">
      <c r="A101" s="629" t="s">
        <v>533</v>
      </c>
      <c r="B101" s="630" t="s">
        <v>1026</v>
      </c>
      <c r="C101" s="631" t="s">
        <v>544</v>
      </c>
      <c r="D101" s="632" t="s">
        <v>1027</v>
      </c>
      <c r="E101" s="631" t="s">
        <v>874</v>
      </c>
      <c r="F101" s="632" t="s">
        <v>1033</v>
      </c>
      <c r="G101" s="631" t="s">
        <v>557</v>
      </c>
      <c r="H101" s="631" t="s">
        <v>890</v>
      </c>
      <c r="I101" s="631" t="s">
        <v>891</v>
      </c>
      <c r="J101" s="631" t="s">
        <v>892</v>
      </c>
      <c r="K101" s="631" t="s">
        <v>893</v>
      </c>
      <c r="L101" s="633">
        <v>1103.9240954274355</v>
      </c>
      <c r="M101" s="633">
        <v>0.50299999999999989</v>
      </c>
      <c r="N101" s="634">
        <v>555.27382</v>
      </c>
    </row>
    <row r="102" spans="1:14" ht="14.4" customHeight="1" x14ac:dyDescent="0.3">
      <c r="A102" s="629" t="s">
        <v>533</v>
      </c>
      <c r="B102" s="630" t="s">
        <v>1026</v>
      </c>
      <c r="C102" s="631" t="s">
        <v>544</v>
      </c>
      <c r="D102" s="632" t="s">
        <v>1027</v>
      </c>
      <c r="E102" s="631" t="s">
        <v>874</v>
      </c>
      <c r="F102" s="632" t="s">
        <v>1033</v>
      </c>
      <c r="G102" s="631" t="s">
        <v>557</v>
      </c>
      <c r="H102" s="631" t="s">
        <v>894</v>
      </c>
      <c r="I102" s="631" t="s">
        <v>895</v>
      </c>
      <c r="J102" s="631" t="s">
        <v>896</v>
      </c>
      <c r="K102" s="631" t="s">
        <v>897</v>
      </c>
      <c r="L102" s="633">
        <v>641.99</v>
      </c>
      <c r="M102" s="633">
        <v>2</v>
      </c>
      <c r="N102" s="634">
        <v>1283.98</v>
      </c>
    </row>
    <row r="103" spans="1:14" ht="14.4" customHeight="1" x14ac:dyDescent="0.3">
      <c r="A103" s="629" t="s">
        <v>533</v>
      </c>
      <c r="B103" s="630" t="s">
        <v>1026</v>
      </c>
      <c r="C103" s="631" t="s">
        <v>544</v>
      </c>
      <c r="D103" s="632" t="s">
        <v>1027</v>
      </c>
      <c r="E103" s="631" t="s">
        <v>874</v>
      </c>
      <c r="F103" s="632" t="s">
        <v>1033</v>
      </c>
      <c r="G103" s="631" t="s">
        <v>557</v>
      </c>
      <c r="H103" s="631" t="s">
        <v>898</v>
      </c>
      <c r="I103" s="631" t="s">
        <v>899</v>
      </c>
      <c r="J103" s="631" t="s">
        <v>900</v>
      </c>
      <c r="K103" s="631" t="s">
        <v>901</v>
      </c>
      <c r="L103" s="633">
        <v>82.83</v>
      </c>
      <c r="M103" s="633">
        <v>18</v>
      </c>
      <c r="N103" s="634">
        <v>1490.94</v>
      </c>
    </row>
    <row r="104" spans="1:14" ht="14.4" customHeight="1" x14ac:dyDescent="0.3">
      <c r="A104" s="629" t="s">
        <v>533</v>
      </c>
      <c r="B104" s="630" t="s">
        <v>1026</v>
      </c>
      <c r="C104" s="631" t="s">
        <v>544</v>
      </c>
      <c r="D104" s="632" t="s">
        <v>1027</v>
      </c>
      <c r="E104" s="631" t="s">
        <v>874</v>
      </c>
      <c r="F104" s="632" t="s">
        <v>1033</v>
      </c>
      <c r="G104" s="631" t="s">
        <v>557</v>
      </c>
      <c r="H104" s="631" t="s">
        <v>902</v>
      </c>
      <c r="I104" s="631" t="s">
        <v>902</v>
      </c>
      <c r="J104" s="631" t="s">
        <v>903</v>
      </c>
      <c r="K104" s="631" t="s">
        <v>904</v>
      </c>
      <c r="L104" s="633">
        <v>920</v>
      </c>
      <c r="M104" s="633">
        <v>1.5</v>
      </c>
      <c r="N104" s="634">
        <v>1380</v>
      </c>
    </row>
    <row r="105" spans="1:14" ht="14.4" customHeight="1" x14ac:dyDescent="0.3">
      <c r="A105" s="629" t="s">
        <v>533</v>
      </c>
      <c r="B105" s="630" t="s">
        <v>1026</v>
      </c>
      <c r="C105" s="631" t="s">
        <v>544</v>
      </c>
      <c r="D105" s="632" t="s">
        <v>1027</v>
      </c>
      <c r="E105" s="631" t="s">
        <v>874</v>
      </c>
      <c r="F105" s="632" t="s">
        <v>1033</v>
      </c>
      <c r="G105" s="631" t="s">
        <v>815</v>
      </c>
      <c r="H105" s="631" t="s">
        <v>905</v>
      </c>
      <c r="I105" s="631" t="s">
        <v>906</v>
      </c>
      <c r="J105" s="631" t="s">
        <v>907</v>
      </c>
      <c r="K105" s="631" t="s">
        <v>908</v>
      </c>
      <c r="L105" s="633">
        <v>169.28281369423848</v>
      </c>
      <c r="M105" s="633">
        <v>48</v>
      </c>
      <c r="N105" s="634">
        <v>8125.5750573234473</v>
      </c>
    </row>
    <row r="106" spans="1:14" ht="14.4" customHeight="1" x14ac:dyDescent="0.3">
      <c r="A106" s="629" t="s">
        <v>533</v>
      </c>
      <c r="B106" s="630" t="s">
        <v>1026</v>
      </c>
      <c r="C106" s="631" t="s">
        <v>544</v>
      </c>
      <c r="D106" s="632" t="s">
        <v>1027</v>
      </c>
      <c r="E106" s="631" t="s">
        <v>874</v>
      </c>
      <c r="F106" s="632" t="s">
        <v>1033</v>
      </c>
      <c r="G106" s="631" t="s">
        <v>815</v>
      </c>
      <c r="H106" s="631" t="s">
        <v>909</v>
      </c>
      <c r="I106" s="631" t="s">
        <v>910</v>
      </c>
      <c r="J106" s="631" t="s">
        <v>911</v>
      </c>
      <c r="K106" s="631" t="s">
        <v>912</v>
      </c>
      <c r="L106" s="633">
        <v>88.599959499898077</v>
      </c>
      <c r="M106" s="633">
        <v>95</v>
      </c>
      <c r="N106" s="634">
        <v>8416.9961524903174</v>
      </c>
    </row>
    <row r="107" spans="1:14" ht="14.4" customHeight="1" x14ac:dyDescent="0.3">
      <c r="A107" s="629" t="s">
        <v>533</v>
      </c>
      <c r="B107" s="630" t="s">
        <v>1026</v>
      </c>
      <c r="C107" s="631" t="s">
        <v>544</v>
      </c>
      <c r="D107" s="632" t="s">
        <v>1027</v>
      </c>
      <c r="E107" s="631" t="s">
        <v>874</v>
      </c>
      <c r="F107" s="632" t="s">
        <v>1033</v>
      </c>
      <c r="G107" s="631" t="s">
        <v>815</v>
      </c>
      <c r="H107" s="631" t="s">
        <v>913</v>
      </c>
      <c r="I107" s="631" t="s">
        <v>914</v>
      </c>
      <c r="J107" s="631" t="s">
        <v>915</v>
      </c>
      <c r="K107" s="631" t="s">
        <v>916</v>
      </c>
      <c r="L107" s="633">
        <v>138.359978861229</v>
      </c>
      <c r="M107" s="633">
        <v>6</v>
      </c>
      <c r="N107" s="634">
        <v>830.15987316737403</v>
      </c>
    </row>
    <row r="108" spans="1:14" ht="14.4" customHeight="1" x14ac:dyDescent="0.3">
      <c r="A108" s="629" t="s">
        <v>533</v>
      </c>
      <c r="B108" s="630" t="s">
        <v>1026</v>
      </c>
      <c r="C108" s="631" t="s">
        <v>544</v>
      </c>
      <c r="D108" s="632" t="s">
        <v>1027</v>
      </c>
      <c r="E108" s="631" t="s">
        <v>874</v>
      </c>
      <c r="F108" s="632" t="s">
        <v>1033</v>
      </c>
      <c r="G108" s="631" t="s">
        <v>815</v>
      </c>
      <c r="H108" s="631" t="s">
        <v>917</v>
      </c>
      <c r="I108" s="631" t="s">
        <v>918</v>
      </c>
      <c r="J108" s="631" t="s">
        <v>919</v>
      </c>
      <c r="K108" s="631" t="s">
        <v>920</v>
      </c>
      <c r="L108" s="633">
        <v>109.33776553798468</v>
      </c>
      <c r="M108" s="633">
        <v>60.999999999999972</v>
      </c>
      <c r="N108" s="634">
        <v>6669.6036978170623</v>
      </c>
    </row>
    <row r="109" spans="1:14" ht="14.4" customHeight="1" x14ac:dyDescent="0.3">
      <c r="A109" s="629" t="s">
        <v>533</v>
      </c>
      <c r="B109" s="630" t="s">
        <v>1026</v>
      </c>
      <c r="C109" s="631" t="s">
        <v>544</v>
      </c>
      <c r="D109" s="632" t="s">
        <v>1027</v>
      </c>
      <c r="E109" s="631" t="s">
        <v>874</v>
      </c>
      <c r="F109" s="632" t="s">
        <v>1033</v>
      </c>
      <c r="G109" s="631" t="s">
        <v>815</v>
      </c>
      <c r="H109" s="631" t="s">
        <v>921</v>
      </c>
      <c r="I109" s="631" t="s">
        <v>922</v>
      </c>
      <c r="J109" s="631" t="s">
        <v>923</v>
      </c>
      <c r="K109" s="631" t="s">
        <v>924</v>
      </c>
      <c r="L109" s="633">
        <v>104.41999414233756</v>
      </c>
      <c r="M109" s="633">
        <v>10</v>
      </c>
      <c r="N109" s="634">
        <v>1044.1999414233755</v>
      </c>
    </row>
    <row r="110" spans="1:14" ht="14.4" customHeight="1" x14ac:dyDescent="0.3">
      <c r="A110" s="629" t="s">
        <v>533</v>
      </c>
      <c r="B110" s="630" t="s">
        <v>1026</v>
      </c>
      <c r="C110" s="631" t="s">
        <v>544</v>
      </c>
      <c r="D110" s="632" t="s">
        <v>1027</v>
      </c>
      <c r="E110" s="631" t="s">
        <v>925</v>
      </c>
      <c r="F110" s="632" t="s">
        <v>1034</v>
      </c>
      <c r="G110" s="631" t="s">
        <v>815</v>
      </c>
      <c r="H110" s="631" t="s">
        <v>926</v>
      </c>
      <c r="I110" s="631" t="s">
        <v>927</v>
      </c>
      <c r="J110" s="631" t="s">
        <v>928</v>
      </c>
      <c r="K110" s="631"/>
      <c r="L110" s="633">
        <v>31.589999999999996</v>
      </c>
      <c r="M110" s="633">
        <v>10</v>
      </c>
      <c r="N110" s="634">
        <v>315.89999999999998</v>
      </c>
    </row>
    <row r="111" spans="1:14" ht="14.4" customHeight="1" x14ac:dyDescent="0.3">
      <c r="A111" s="629" t="s">
        <v>533</v>
      </c>
      <c r="B111" s="630" t="s">
        <v>1026</v>
      </c>
      <c r="C111" s="631" t="s">
        <v>544</v>
      </c>
      <c r="D111" s="632" t="s">
        <v>1027</v>
      </c>
      <c r="E111" s="631" t="s">
        <v>929</v>
      </c>
      <c r="F111" s="632" t="s">
        <v>1035</v>
      </c>
      <c r="G111" s="631"/>
      <c r="H111" s="631"/>
      <c r="I111" s="631" t="s">
        <v>930</v>
      </c>
      <c r="J111" s="631" t="s">
        <v>931</v>
      </c>
      <c r="K111" s="631"/>
      <c r="L111" s="633">
        <v>4445.99</v>
      </c>
      <c r="M111" s="633">
        <v>1</v>
      </c>
      <c r="N111" s="634">
        <v>4445.99</v>
      </c>
    </row>
    <row r="112" spans="1:14" ht="14.4" customHeight="1" x14ac:dyDescent="0.3">
      <c r="A112" s="629" t="s">
        <v>533</v>
      </c>
      <c r="B112" s="630" t="s">
        <v>1026</v>
      </c>
      <c r="C112" s="631" t="s">
        <v>547</v>
      </c>
      <c r="D112" s="632" t="s">
        <v>1028</v>
      </c>
      <c r="E112" s="631" t="s">
        <v>556</v>
      </c>
      <c r="F112" s="632" t="s">
        <v>1031</v>
      </c>
      <c r="G112" s="631" t="s">
        <v>557</v>
      </c>
      <c r="H112" s="631" t="s">
        <v>558</v>
      </c>
      <c r="I112" s="631" t="s">
        <v>558</v>
      </c>
      <c r="J112" s="631" t="s">
        <v>559</v>
      </c>
      <c r="K112" s="631" t="s">
        <v>560</v>
      </c>
      <c r="L112" s="633">
        <v>179.4</v>
      </c>
      <c r="M112" s="633">
        <v>2</v>
      </c>
      <c r="N112" s="634">
        <v>358.8</v>
      </c>
    </row>
    <row r="113" spans="1:14" ht="14.4" customHeight="1" x14ac:dyDescent="0.3">
      <c r="A113" s="629" t="s">
        <v>533</v>
      </c>
      <c r="B113" s="630" t="s">
        <v>1026</v>
      </c>
      <c r="C113" s="631" t="s">
        <v>547</v>
      </c>
      <c r="D113" s="632" t="s">
        <v>1028</v>
      </c>
      <c r="E113" s="631" t="s">
        <v>556</v>
      </c>
      <c r="F113" s="632" t="s">
        <v>1031</v>
      </c>
      <c r="G113" s="631" t="s">
        <v>557</v>
      </c>
      <c r="H113" s="631" t="s">
        <v>563</v>
      </c>
      <c r="I113" s="631" t="s">
        <v>564</v>
      </c>
      <c r="J113" s="631" t="s">
        <v>565</v>
      </c>
      <c r="K113" s="631" t="s">
        <v>566</v>
      </c>
      <c r="L113" s="633">
        <v>84.569847617758683</v>
      </c>
      <c r="M113" s="633">
        <v>4</v>
      </c>
      <c r="N113" s="634">
        <v>338.27939047103473</v>
      </c>
    </row>
    <row r="114" spans="1:14" ht="14.4" customHeight="1" x14ac:dyDescent="0.3">
      <c r="A114" s="629" t="s">
        <v>533</v>
      </c>
      <c r="B114" s="630" t="s">
        <v>1026</v>
      </c>
      <c r="C114" s="631" t="s">
        <v>547</v>
      </c>
      <c r="D114" s="632" t="s">
        <v>1028</v>
      </c>
      <c r="E114" s="631" t="s">
        <v>556</v>
      </c>
      <c r="F114" s="632" t="s">
        <v>1031</v>
      </c>
      <c r="G114" s="631" t="s">
        <v>557</v>
      </c>
      <c r="H114" s="631" t="s">
        <v>932</v>
      </c>
      <c r="I114" s="631" t="s">
        <v>932</v>
      </c>
      <c r="J114" s="631" t="s">
        <v>933</v>
      </c>
      <c r="K114" s="631" t="s">
        <v>934</v>
      </c>
      <c r="L114" s="633">
        <v>38.189920842331567</v>
      </c>
      <c r="M114" s="633">
        <v>2</v>
      </c>
      <c r="N114" s="634">
        <v>76.379841684663134</v>
      </c>
    </row>
    <row r="115" spans="1:14" ht="14.4" customHeight="1" x14ac:dyDescent="0.3">
      <c r="A115" s="629" t="s">
        <v>533</v>
      </c>
      <c r="B115" s="630" t="s">
        <v>1026</v>
      </c>
      <c r="C115" s="631" t="s">
        <v>547</v>
      </c>
      <c r="D115" s="632" t="s">
        <v>1028</v>
      </c>
      <c r="E115" s="631" t="s">
        <v>556</v>
      </c>
      <c r="F115" s="632" t="s">
        <v>1031</v>
      </c>
      <c r="G115" s="631" t="s">
        <v>557</v>
      </c>
      <c r="H115" s="631" t="s">
        <v>620</v>
      </c>
      <c r="I115" s="631" t="s">
        <v>621</v>
      </c>
      <c r="J115" s="631" t="s">
        <v>622</v>
      </c>
      <c r="K115" s="631" t="s">
        <v>623</v>
      </c>
      <c r="L115" s="633">
        <v>87.830418920919797</v>
      </c>
      <c r="M115" s="633">
        <v>1</v>
      </c>
      <c r="N115" s="634">
        <v>87.830418920919797</v>
      </c>
    </row>
    <row r="116" spans="1:14" ht="14.4" customHeight="1" x14ac:dyDescent="0.3">
      <c r="A116" s="629" t="s">
        <v>533</v>
      </c>
      <c r="B116" s="630" t="s">
        <v>1026</v>
      </c>
      <c r="C116" s="631" t="s">
        <v>547</v>
      </c>
      <c r="D116" s="632" t="s">
        <v>1028</v>
      </c>
      <c r="E116" s="631" t="s">
        <v>556</v>
      </c>
      <c r="F116" s="632" t="s">
        <v>1031</v>
      </c>
      <c r="G116" s="631" t="s">
        <v>557</v>
      </c>
      <c r="H116" s="631" t="s">
        <v>935</v>
      </c>
      <c r="I116" s="631" t="s">
        <v>238</v>
      </c>
      <c r="J116" s="631" t="s">
        <v>936</v>
      </c>
      <c r="K116" s="631"/>
      <c r="L116" s="633">
        <v>42.70999999999998</v>
      </c>
      <c r="M116" s="633">
        <v>4</v>
      </c>
      <c r="N116" s="634">
        <v>170.83999999999992</v>
      </c>
    </row>
    <row r="117" spans="1:14" ht="14.4" customHeight="1" x14ac:dyDescent="0.3">
      <c r="A117" s="629" t="s">
        <v>533</v>
      </c>
      <c r="B117" s="630" t="s">
        <v>1026</v>
      </c>
      <c r="C117" s="631" t="s">
        <v>547</v>
      </c>
      <c r="D117" s="632" t="s">
        <v>1028</v>
      </c>
      <c r="E117" s="631" t="s">
        <v>556</v>
      </c>
      <c r="F117" s="632" t="s">
        <v>1031</v>
      </c>
      <c r="G117" s="631" t="s">
        <v>557</v>
      </c>
      <c r="H117" s="631" t="s">
        <v>660</v>
      </c>
      <c r="I117" s="631" t="s">
        <v>661</v>
      </c>
      <c r="J117" s="631" t="s">
        <v>662</v>
      </c>
      <c r="K117" s="631" t="s">
        <v>663</v>
      </c>
      <c r="L117" s="633">
        <v>19.139999999999997</v>
      </c>
      <c r="M117" s="633">
        <v>3</v>
      </c>
      <c r="N117" s="634">
        <v>57.419999999999987</v>
      </c>
    </row>
    <row r="118" spans="1:14" ht="14.4" customHeight="1" x14ac:dyDescent="0.3">
      <c r="A118" s="629" t="s">
        <v>533</v>
      </c>
      <c r="B118" s="630" t="s">
        <v>1026</v>
      </c>
      <c r="C118" s="631" t="s">
        <v>547</v>
      </c>
      <c r="D118" s="632" t="s">
        <v>1028</v>
      </c>
      <c r="E118" s="631" t="s">
        <v>556</v>
      </c>
      <c r="F118" s="632" t="s">
        <v>1031</v>
      </c>
      <c r="G118" s="631" t="s">
        <v>557</v>
      </c>
      <c r="H118" s="631" t="s">
        <v>937</v>
      </c>
      <c r="I118" s="631" t="s">
        <v>938</v>
      </c>
      <c r="J118" s="631" t="s">
        <v>939</v>
      </c>
      <c r="K118" s="631" t="s">
        <v>566</v>
      </c>
      <c r="L118" s="633">
        <v>121.969639569306</v>
      </c>
      <c r="M118" s="633">
        <v>1</v>
      </c>
      <c r="N118" s="634">
        <v>121.969639569306</v>
      </c>
    </row>
    <row r="119" spans="1:14" ht="14.4" customHeight="1" x14ac:dyDescent="0.3">
      <c r="A119" s="629" t="s">
        <v>533</v>
      </c>
      <c r="B119" s="630" t="s">
        <v>1026</v>
      </c>
      <c r="C119" s="631" t="s">
        <v>547</v>
      </c>
      <c r="D119" s="632" t="s">
        <v>1028</v>
      </c>
      <c r="E119" s="631" t="s">
        <v>556</v>
      </c>
      <c r="F119" s="632" t="s">
        <v>1031</v>
      </c>
      <c r="G119" s="631" t="s">
        <v>557</v>
      </c>
      <c r="H119" s="631" t="s">
        <v>699</v>
      </c>
      <c r="I119" s="631" t="s">
        <v>700</v>
      </c>
      <c r="J119" s="631" t="s">
        <v>701</v>
      </c>
      <c r="K119" s="631" t="s">
        <v>702</v>
      </c>
      <c r="L119" s="633">
        <v>114.86860128350247</v>
      </c>
      <c r="M119" s="633">
        <v>211</v>
      </c>
      <c r="N119" s="634">
        <v>24237.274870819023</v>
      </c>
    </row>
    <row r="120" spans="1:14" ht="14.4" customHeight="1" x14ac:dyDescent="0.3">
      <c r="A120" s="629" t="s">
        <v>533</v>
      </c>
      <c r="B120" s="630" t="s">
        <v>1026</v>
      </c>
      <c r="C120" s="631" t="s">
        <v>547</v>
      </c>
      <c r="D120" s="632" t="s">
        <v>1028</v>
      </c>
      <c r="E120" s="631" t="s">
        <v>556</v>
      </c>
      <c r="F120" s="632" t="s">
        <v>1031</v>
      </c>
      <c r="G120" s="631" t="s">
        <v>557</v>
      </c>
      <c r="H120" s="631" t="s">
        <v>940</v>
      </c>
      <c r="I120" s="631" t="s">
        <v>238</v>
      </c>
      <c r="J120" s="631" t="s">
        <v>941</v>
      </c>
      <c r="K120" s="631"/>
      <c r="L120" s="633">
        <v>39.11999999999999</v>
      </c>
      <c r="M120" s="633">
        <v>2</v>
      </c>
      <c r="N120" s="634">
        <v>78.239999999999981</v>
      </c>
    </row>
    <row r="121" spans="1:14" ht="14.4" customHeight="1" x14ac:dyDescent="0.3">
      <c r="A121" s="629" t="s">
        <v>533</v>
      </c>
      <c r="B121" s="630" t="s">
        <v>1026</v>
      </c>
      <c r="C121" s="631" t="s">
        <v>547</v>
      </c>
      <c r="D121" s="632" t="s">
        <v>1028</v>
      </c>
      <c r="E121" s="631" t="s">
        <v>556</v>
      </c>
      <c r="F121" s="632" t="s">
        <v>1031</v>
      </c>
      <c r="G121" s="631" t="s">
        <v>557</v>
      </c>
      <c r="H121" s="631" t="s">
        <v>707</v>
      </c>
      <c r="I121" s="631" t="s">
        <v>708</v>
      </c>
      <c r="J121" s="631" t="s">
        <v>709</v>
      </c>
      <c r="K121" s="631" t="s">
        <v>710</v>
      </c>
      <c r="L121" s="633">
        <v>109.11</v>
      </c>
      <c r="M121" s="633">
        <v>2</v>
      </c>
      <c r="N121" s="634">
        <v>218.22</v>
      </c>
    </row>
    <row r="122" spans="1:14" ht="14.4" customHeight="1" x14ac:dyDescent="0.3">
      <c r="A122" s="629" t="s">
        <v>533</v>
      </c>
      <c r="B122" s="630" t="s">
        <v>1026</v>
      </c>
      <c r="C122" s="631" t="s">
        <v>547</v>
      </c>
      <c r="D122" s="632" t="s">
        <v>1028</v>
      </c>
      <c r="E122" s="631" t="s">
        <v>556</v>
      </c>
      <c r="F122" s="632" t="s">
        <v>1031</v>
      </c>
      <c r="G122" s="631" t="s">
        <v>557</v>
      </c>
      <c r="H122" s="631" t="s">
        <v>746</v>
      </c>
      <c r="I122" s="631" t="s">
        <v>238</v>
      </c>
      <c r="J122" s="631" t="s">
        <v>747</v>
      </c>
      <c r="K122" s="631"/>
      <c r="L122" s="633">
        <v>264.47697696610902</v>
      </c>
      <c r="M122" s="633">
        <v>1</v>
      </c>
      <c r="N122" s="634">
        <v>264.47697696610902</v>
      </c>
    </row>
    <row r="123" spans="1:14" ht="14.4" customHeight="1" x14ac:dyDescent="0.3">
      <c r="A123" s="629" t="s">
        <v>533</v>
      </c>
      <c r="B123" s="630" t="s">
        <v>1026</v>
      </c>
      <c r="C123" s="631" t="s">
        <v>547</v>
      </c>
      <c r="D123" s="632" t="s">
        <v>1028</v>
      </c>
      <c r="E123" s="631" t="s">
        <v>556</v>
      </c>
      <c r="F123" s="632" t="s">
        <v>1031</v>
      </c>
      <c r="G123" s="631" t="s">
        <v>557</v>
      </c>
      <c r="H123" s="631" t="s">
        <v>942</v>
      </c>
      <c r="I123" s="631" t="s">
        <v>238</v>
      </c>
      <c r="J123" s="631" t="s">
        <v>943</v>
      </c>
      <c r="K123" s="631"/>
      <c r="L123" s="633">
        <v>36.583622485089577</v>
      </c>
      <c r="M123" s="633">
        <v>1</v>
      </c>
      <c r="N123" s="634">
        <v>36.583622485089577</v>
      </c>
    </row>
    <row r="124" spans="1:14" ht="14.4" customHeight="1" x14ac:dyDescent="0.3">
      <c r="A124" s="629" t="s">
        <v>533</v>
      </c>
      <c r="B124" s="630" t="s">
        <v>1026</v>
      </c>
      <c r="C124" s="631" t="s">
        <v>547</v>
      </c>
      <c r="D124" s="632" t="s">
        <v>1028</v>
      </c>
      <c r="E124" s="631" t="s">
        <v>556</v>
      </c>
      <c r="F124" s="632" t="s">
        <v>1031</v>
      </c>
      <c r="G124" s="631" t="s">
        <v>557</v>
      </c>
      <c r="H124" s="631" t="s">
        <v>944</v>
      </c>
      <c r="I124" s="631" t="s">
        <v>945</v>
      </c>
      <c r="J124" s="631" t="s">
        <v>946</v>
      </c>
      <c r="K124" s="631" t="s">
        <v>947</v>
      </c>
      <c r="L124" s="633">
        <v>292.07999999999993</v>
      </c>
      <c r="M124" s="633">
        <v>4</v>
      </c>
      <c r="N124" s="634">
        <v>1168.3199999999997</v>
      </c>
    </row>
    <row r="125" spans="1:14" ht="14.4" customHeight="1" x14ac:dyDescent="0.3">
      <c r="A125" s="629" t="s">
        <v>533</v>
      </c>
      <c r="B125" s="630" t="s">
        <v>1026</v>
      </c>
      <c r="C125" s="631" t="s">
        <v>547</v>
      </c>
      <c r="D125" s="632" t="s">
        <v>1028</v>
      </c>
      <c r="E125" s="631" t="s">
        <v>556</v>
      </c>
      <c r="F125" s="632" t="s">
        <v>1031</v>
      </c>
      <c r="G125" s="631" t="s">
        <v>557</v>
      </c>
      <c r="H125" s="631" t="s">
        <v>948</v>
      </c>
      <c r="I125" s="631" t="s">
        <v>949</v>
      </c>
      <c r="J125" s="631" t="s">
        <v>950</v>
      </c>
      <c r="K125" s="631" t="s">
        <v>951</v>
      </c>
      <c r="L125" s="633">
        <v>267.79000000000002</v>
      </c>
      <c r="M125" s="633">
        <v>3</v>
      </c>
      <c r="N125" s="634">
        <v>803.37000000000012</v>
      </c>
    </row>
    <row r="126" spans="1:14" ht="14.4" customHeight="1" x14ac:dyDescent="0.3">
      <c r="A126" s="629" t="s">
        <v>533</v>
      </c>
      <c r="B126" s="630" t="s">
        <v>1026</v>
      </c>
      <c r="C126" s="631" t="s">
        <v>547</v>
      </c>
      <c r="D126" s="632" t="s">
        <v>1028</v>
      </c>
      <c r="E126" s="631" t="s">
        <v>556</v>
      </c>
      <c r="F126" s="632" t="s">
        <v>1031</v>
      </c>
      <c r="G126" s="631" t="s">
        <v>557</v>
      </c>
      <c r="H126" s="631" t="s">
        <v>761</v>
      </c>
      <c r="I126" s="631" t="s">
        <v>762</v>
      </c>
      <c r="J126" s="631" t="s">
        <v>763</v>
      </c>
      <c r="K126" s="631" t="s">
        <v>764</v>
      </c>
      <c r="L126" s="633">
        <v>74.913279999999872</v>
      </c>
      <c r="M126" s="633">
        <v>5</v>
      </c>
      <c r="N126" s="634">
        <v>374.56639999999936</v>
      </c>
    </row>
    <row r="127" spans="1:14" ht="14.4" customHeight="1" x14ac:dyDescent="0.3">
      <c r="A127" s="629" t="s">
        <v>533</v>
      </c>
      <c r="B127" s="630" t="s">
        <v>1026</v>
      </c>
      <c r="C127" s="631" t="s">
        <v>547</v>
      </c>
      <c r="D127" s="632" t="s">
        <v>1028</v>
      </c>
      <c r="E127" s="631" t="s">
        <v>556</v>
      </c>
      <c r="F127" s="632" t="s">
        <v>1031</v>
      </c>
      <c r="G127" s="631" t="s">
        <v>557</v>
      </c>
      <c r="H127" s="631" t="s">
        <v>952</v>
      </c>
      <c r="I127" s="631" t="s">
        <v>238</v>
      </c>
      <c r="J127" s="631" t="s">
        <v>953</v>
      </c>
      <c r="K127" s="631"/>
      <c r="L127" s="633">
        <v>348.3418724214963</v>
      </c>
      <c r="M127" s="633">
        <v>4</v>
      </c>
      <c r="N127" s="634">
        <v>1393.3674896859852</v>
      </c>
    </row>
    <row r="128" spans="1:14" ht="14.4" customHeight="1" x14ac:dyDescent="0.3">
      <c r="A128" s="629" t="s">
        <v>533</v>
      </c>
      <c r="B128" s="630" t="s">
        <v>1026</v>
      </c>
      <c r="C128" s="631" t="s">
        <v>547</v>
      </c>
      <c r="D128" s="632" t="s">
        <v>1028</v>
      </c>
      <c r="E128" s="631" t="s">
        <v>556</v>
      </c>
      <c r="F128" s="632" t="s">
        <v>1031</v>
      </c>
      <c r="G128" s="631" t="s">
        <v>557</v>
      </c>
      <c r="H128" s="631" t="s">
        <v>797</v>
      </c>
      <c r="I128" s="631" t="s">
        <v>798</v>
      </c>
      <c r="J128" s="631" t="s">
        <v>799</v>
      </c>
      <c r="K128" s="631" t="s">
        <v>800</v>
      </c>
      <c r="L128" s="633">
        <v>201.8809561483703</v>
      </c>
      <c r="M128" s="633">
        <v>7</v>
      </c>
      <c r="N128" s="634">
        <v>1413.166693038592</v>
      </c>
    </row>
    <row r="129" spans="1:14" ht="14.4" customHeight="1" x14ac:dyDescent="0.3">
      <c r="A129" s="629" t="s">
        <v>533</v>
      </c>
      <c r="B129" s="630" t="s">
        <v>1026</v>
      </c>
      <c r="C129" s="631" t="s">
        <v>547</v>
      </c>
      <c r="D129" s="632" t="s">
        <v>1028</v>
      </c>
      <c r="E129" s="631" t="s">
        <v>556</v>
      </c>
      <c r="F129" s="632" t="s">
        <v>1031</v>
      </c>
      <c r="G129" s="631" t="s">
        <v>557</v>
      </c>
      <c r="H129" s="631" t="s">
        <v>954</v>
      </c>
      <c r="I129" s="631" t="s">
        <v>238</v>
      </c>
      <c r="J129" s="631" t="s">
        <v>955</v>
      </c>
      <c r="K129" s="631"/>
      <c r="L129" s="633">
        <v>87.735071303183972</v>
      </c>
      <c r="M129" s="633">
        <v>34</v>
      </c>
      <c r="N129" s="634">
        <v>2982.9924243082551</v>
      </c>
    </row>
    <row r="130" spans="1:14" ht="14.4" customHeight="1" x14ac:dyDescent="0.3">
      <c r="A130" s="629" t="s">
        <v>533</v>
      </c>
      <c r="B130" s="630" t="s">
        <v>1026</v>
      </c>
      <c r="C130" s="631" t="s">
        <v>547</v>
      </c>
      <c r="D130" s="632" t="s">
        <v>1028</v>
      </c>
      <c r="E130" s="631" t="s">
        <v>556</v>
      </c>
      <c r="F130" s="632" t="s">
        <v>1031</v>
      </c>
      <c r="G130" s="631" t="s">
        <v>557</v>
      </c>
      <c r="H130" s="631" t="s">
        <v>956</v>
      </c>
      <c r="I130" s="631" t="s">
        <v>238</v>
      </c>
      <c r="J130" s="631" t="s">
        <v>957</v>
      </c>
      <c r="K130" s="631"/>
      <c r="L130" s="633">
        <v>93.541130204027681</v>
      </c>
      <c r="M130" s="633">
        <v>31</v>
      </c>
      <c r="N130" s="634">
        <v>2899.7750363248583</v>
      </c>
    </row>
    <row r="131" spans="1:14" ht="14.4" customHeight="1" x14ac:dyDescent="0.3">
      <c r="A131" s="629" t="s">
        <v>533</v>
      </c>
      <c r="B131" s="630" t="s">
        <v>1026</v>
      </c>
      <c r="C131" s="631" t="s">
        <v>547</v>
      </c>
      <c r="D131" s="632" t="s">
        <v>1028</v>
      </c>
      <c r="E131" s="631" t="s">
        <v>556</v>
      </c>
      <c r="F131" s="632" t="s">
        <v>1031</v>
      </c>
      <c r="G131" s="631" t="s">
        <v>557</v>
      </c>
      <c r="H131" s="631" t="s">
        <v>958</v>
      </c>
      <c r="I131" s="631" t="s">
        <v>238</v>
      </c>
      <c r="J131" s="631" t="s">
        <v>959</v>
      </c>
      <c r="K131" s="631"/>
      <c r="L131" s="633">
        <v>97.890952835722416</v>
      </c>
      <c r="M131" s="633">
        <v>3</v>
      </c>
      <c r="N131" s="634">
        <v>293.67285850716723</v>
      </c>
    </row>
    <row r="132" spans="1:14" ht="14.4" customHeight="1" x14ac:dyDescent="0.3">
      <c r="A132" s="629" t="s">
        <v>533</v>
      </c>
      <c r="B132" s="630" t="s">
        <v>1026</v>
      </c>
      <c r="C132" s="631" t="s">
        <v>547</v>
      </c>
      <c r="D132" s="632" t="s">
        <v>1028</v>
      </c>
      <c r="E132" s="631" t="s">
        <v>556</v>
      </c>
      <c r="F132" s="632" t="s">
        <v>1031</v>
      </c>
      <c r="G132" s="631" t="s">
        <v>557</v>
      </c>
      <c r="H132" s="631" t="s">
        <v>960</v>
      </c>
      <c r="I132" s="631" t="s">
        <v>238</v>
      </c>
      <c r="J132" s="631" t="s">
        <v>961</v>
      </c>
      <c r="K132" s="631"/>
      <c r="L132" s="633">
        <v>66.696212955653621</v>
      </c>
      <c r="M132" s="633">
        <v>10</v>
      </c>
      <c r="N132" s="634">
        <v>666.96212955653618</v>
      </c>
    </row>
    <row r="133" spans="1:14" ht="14.4" customHeight="1" x14ac:dyDescent="0.3">
      <c r="A133" s="629" t="s">
        <v>533</v>
      </c>
      <c r="B133" s="630" t="s">
        <v>1026</v>
      </c>
      <c r="C133" s="631" t="s">
        <v>547</v>
      </c>
      <c r="D133" s="632" t="s">
        <v>1028</v>
      </c>
      <c r="E133" s="631" t="s">
        <v>556</v>
      </c>
      <c r="F133" s="632" t="s">
        <v>1031</v>
      </c>
      <c r="G133" s="631" t="s">
        <v>557</v>
      </c>
      <c r="H133" s="631" t="s">
        <v>962</v>
      </c>
      <c r="I133" s="631" t="s">
        <v>238</v>
      </c>
      <c r="J133" s="631" t="s">
        <v>963</v>
      </c>
      <c r="K133" s="631"/>
      <c r="L133" s="633">
        <v>47.768264509947237</v>
      </c>
      <c r="M133" s="633">
        <v>10</v>
      </c>
      <c r="N133" s="634">
        <v>477.68264509947238</v>
      </c>
    </row>
    <row r="134" spans="1:14" ht="14.4" customHeight="1" x14ac:dyDescent="0.3">
      <c r="A134" s="629" t="s">
        <v>533</v>
      </c>
      <c r="B134" s="630" t="s">
        <v>1026</v>
      </c>
      <c r="C134" s="631" t="s">
        <v>547</v>
      </c>
      <c r="D134" s="632" t="s">
        <v>1028</v>
      </c>
      <c r="E134" s="631" t="s">
        <v>556</v>
      </c>
      <c r="F134" s="632" t="s">
        <v>1031</v>
      </c>
      <c r="G134" s="631" t="s">
        <v>557</v>
      </c>
      <c r="H134" s="631" t="s">
        <v>964</v>
      </c>
      <c r="I134" s="631" t="s">
        <v>238</v>
      </c>
      <c r="J134" s="631" t="s">
        <v>965</v>
      </c>
      <c r="K134" s="631" t="s">
        <v>776</v>
      </c>
      <c r="L134" s="633">
        <v>81.26887425886143</v>
      </c>
      <c r="M134" s="633">
        <v>41</v>
      </c>
      <c r="N134" s="634">
        <v>3332.0238446133185</v>
      </c>
    </row>
    <row r="135" spans="1:14" ht="14.4" customHeight="1" x14ac:dyDescent="0.3">
      <c r="A135" s="629" t="s">
        <v>533</v>
      </c>
      <c r="B135" s="630" t="s">
        <v>1026</v>
      </c>
      <c r="C135" s="631" t="s">
        <v>547</v>
      </c>
      <c r="D135" s="632" t="s">
        <v>1028</v>
      </c>
      <c r="E135" s="631" t="s">
        <v>556</v>
      </c>
      <c r="F135" s="632" t="s">
        <v>1031</v>
      </c>
      <c r="G135" s="631" t="s">
        <v>557</v>
      </c>
      <c r="H135" s="631" t="s">
        <v>966</v>
      </c>
      <c r="I135" s="631" t="s">
        <v>238</v>
      </c>
      <c r="J135" s="631" t="s">
        <v>967</v>
      </c>
      <c r="K135" s="631"/>
      <c r="L135" s="633">
        <v>101.3229069248399</v>
      </c>
      <c r="M135" s="633">
        <v>5</v>
      </c>
      <c r="N135" s="634">
        <v>506.61453462419951</v>
      </c>
    </row>
    <row r="136" spans="1:14" ht="14.4" customHeight="1" x14ac:dyDescent="0.3">
      <c r="A136" s="629" t="s">
        <v>533</v>
      </c>
      <c r="B136" s="630" t="s">
        <v>1026</v>
      </c>
      <c r="C136" s="631" t="s">
        <v>547</v>
      </c>
      <c r="D136" s="632" t="s">
        <v>1028</v>
      </c>
      <c r="E136" s="631" t="s">
        <v>556</v>
      </c>
      <c r="F136" s="632" t="s">
        <v>1031</v>
      </c>
      <c r="G136" s="631" t="s">
        <v>557</v>
      </c>
      <c r="H136" s="631" t="s">
        <v>968</v>
      </c>
      <c r="I136" s="631" t="s">
        <v>238</v>
      </c>
      <c r="J136" s="631" t="s">
        <v>969</v>
      </c>
      <c r="K136" s="631"/>
      <c r="L136" s="633">
        <v>72.129391468615424</v>
      </c>
      <c r="M136" s="633">
        <v>3</v>
      </c>
      <c r="N136" s="634">
        <v>216.38817440584626</v>
      </c>
    </row>
    <row r="137" spans="1:14" ht="14.4" customHeight="1" x14ac:dyDescent="0.3">
      <c r="A137" s="629" t="s">
        <v>533</v>
      </c>
      <c r="B137" s="630" t="s">
        <v>1026</v>
      </c>
      <c r="C137" s="631" t="s">
        <v>547</v>
      </c>
      <c r="D137" s="632" t="s">
        <v>1028</v>
      </c>
      <c r="E137" s="631" t="s">
        <v>556</v>
      </c>
      <c r="F137" s="632" t="s">
        <v>1031</v>
      </c>
      <c r="G137" s="631" t="s">
        <v>815</v>
      </c>
      <c r="H137" s="631" t="s">
        <v>970</v>
      </c>
      <c r="I137" s="631" t="s">
        <v>971</v>
      </c>
      <c r="J137" s="631" t="s">
        <v>972</v>
      </c>
      <c r="K137" s="631" t="s">
        <v>973</v>
      </c>
      <c r="L137" s="633">
        <v>39.19</v>
      </c>
      <c r="M137" s="633">
        <v>6</v>
      </c>
      <c r="N137" s="634">
        <v>235.14</v>
      </c>
    </row>
    <row r="138" spans="1:14" ht="14.4" customHeight="1" x14ac:dyDescent="0.3">
      <c r="A138" s="629" t="s">
        <v>533</v>
      </c>
      <c r="B138" s="630" t="s">
        <v>1026</v>
      </c>
      <c r="C138" s="631" t="s">
        <v>547</v>
      </c>
      <c r="D138" s="632" t="s">
        <v>1028</v>
      </c>
      <c r="E138" s="631" t="s">
        <v>874</v>
      </c>
      <c r="F138" s="632" t="s">
        <v>1033</v>
      </c>
      <c r="G138" s="631" t="s">
        <v>557</v>
      </c>
      <c r="H138" s="631" t="s">
        <v>974</v>
      </c>
      <c r="I138" s="631" t="s">
        <v>975</v>
      </c>
      <c r="J138" s="631" t="s">
        <v>976</v>
      </c>
      <c r="K138" s="631" t="s">
        <v>977</v>
      </c>
      <c r="L138" s="633">
        <v>86.740357108985265</v>
      </c>
      <c r="M138" s="633">
        <v>2</v>
      </c>
      <c r="N138" s="634">
        <v>173.48071421797053</v>
      </c>
    </row>
    <row r="139" spans="1:14" ht="14.4" customHeight="1" x14ac:dyDescent="0.3">
      <c r="A139" s="629" t="s">
        <v>533</v>
      </c>
      <c r="B139" s="630" t="s">
        <v>1026</v>
      </c>
      <c r="C139" s="631" t="s">
        <v>547</v>
      </c>
      <c r="D139" s="632" t="s">
        <v>1028</v>
      </c>
      <c r="E139" s="631" t="s">
        <v>874</v>
      </c>
      <c r="F139" s="632" t="s">
        <v>1033</v>
      </c>
      <c r="G139" s="631" t="s">
        <v>815</v>
      </c>
      <c r="H139" s="631" t="s">
        <v>905</v>
      </c>
      <c r="I139" s="631" t="s">
        <v>906</v>
      </c>
      <c r="J139" s="631" t="s">
        <v>907</v>
      </c>
      <c r="K139" s="631" t="s">
        <v>908</v>
      </c>
      <c r="L139" s="633">
        <v>169.63</v>
      </c>
      <c r="M139" s="633">
        <v>1</v>
      </c>
      <c r="N139" s="634">
        <v>169.63</v>
      </c>
    </row>
    <row r="140" spans="1:14" ht="14.4" customHeight="1" x14ac:dyDescent="0.3">
      <c r="A140" s="629" t="s">
        <v>533</v>
      </c>
      <c r="B140" s="630" t="s">
        <v>1026</v>
      </c>
      <c r="C140" s="631" t="s">
        <v>550</v>
      </c>
      <c r="D140" s="632" t="s">
        <v>1029</v>
      </c>
      <c r="E140" s="631" t="s">
        <v>556</v>
      </c>
      <c r="F140" s="632" t="s">
        <v>1031</v>
      </c>
      <c r="G140" s="631" t="s">
        <v>557</v>
      </c>
      <c r="H140" s="631" t="s">
        <v>563</v>
      </c>
      <c r="I140" s="631" t="s">
        <v>564</v>
      </c>
      <c r="J140" s="631" t="s">
        <v>565</v>
      </c>
      <c r="K140" s="631" t="s">
        <v>566</v>
      </c>
      <c r="L140" s="633">
        <v>84.57</v>
      </c>
      <c r="M140" s="633">
        <v>4</v>
      </c>
      <c r="N140" s="634">
        <v>338.28</v>
      </c>
    </row>
    <row r="141" spans="1:14" ht="14.4" customHeight="1" x14ac:dyDescent="0.3">
      <c r="A141" s="629" t="s">
        <v>533</v>
      </c>
      <c r="B141" s="630" t="s">
        <v>1026</v>
      </c>
      <c r="C141" s="631" t="s">
        <v>550</v>
      </c>
      <c r="D141" s="632" t="s">
        <v>1029</v>
      </c>
      <c r="E141" s="631" t="s">
        <v>556</v>
      </c>
      <c r="F141" s="632" t="s">
        <v>1031</v>
      </c>
      <c r="G141" s="631" t="s">
        <v>557</v>
      </c>
      <c r="H141" s="631" t="s">
        <v>575</v>
      </c>
      <c r="I141" s="631" t="s">
        <v>576</v>
      </c>
      <c r="J141" s="631" t="s">
        <v>577</v>
      </c>
      <c r="K141" s="631" t="s">
        <v>578</v>
      </c>
      <c r="L141" s="633">
        <v>58.97</v>
      </c>
      <c r="M141" s="633">
        <v>1</v>
      </c>
      <c r="N141" s="634">
        <v>58.97</v>
      </c>
    </row>
    <row r="142" spans="1:14" ht="14.4" customHeight="1" x14ac:dyDescent="0.3">
      <c r="A142" s="629" t="s">
        <v>533</v>
      </c>
      <c r="B142" s="630" t="s">
        <v>1026</v>
      </c>
      <c r="C142" s="631" t="s">
        <v>550</v>
      </c>
      <c r="D142" s="632" t="s">
        <v>1029</v>
      </c>
      <c r="E142" s="631" t="s">
        <v>556</v>
      </c>
      <c r="F142" s="632" t="s">
        <v>1031</v>
      </c>
      <c r="G142" s="631" t="s">
        <v>557</v>
      </c>
      <c r="H142" s="631" t="s">
        <v>620</v>
      </c>
      <c r="I142" s="631" t="s">
        <v>621</v>
      </c>
      <c r="J142" s="631" t="s">
        <v>622</v>
      </c>
      <c r="K142" s="631" t="s">
        <v>623</v>
      </c>
      <c r="L142" s="633">
        <v>87.83</v>
      </c>
      <c r="M142" s="633">
        <v>1</v>
      </c>
      <c r="N142" s="634">
        <v>87.83</v>
      </c>
    </row>
    <row r="143" spans="1:14" ht="14.4" customHeight="1" x14ac:dyDescent="0.3">
      <c r="A143" s="629" t="s">
        <v>533</v>
      </c>
      <c r="B143" s="630" t="s">
        <v>1026</v>
      </c>
      <c r="C143" s="631" t="s">
        <v>550</v>
      </c>
      <c r="D143" s="632" t="s">
        <v>1029</v>
      </c>
      <c r="E143" s="631" t="s">
        <v>556</v>
      </c>
      <c r="F143" s="632" t="s">
        <v>1031</v>
      </c>
      <c r="G143" s="631" t="s">
        <v>557</v>
      </c>
      <c r="H143" s="631" t="s">
        <v>978</v>
      </c>
      <c r="I143" s="631" t="s">
        <v>238</v>
      </c>
      <c r="J143" s="631" t="s">
        <v>979</v>
      </c>
      <c r="K143" s="631"/>
      <c r="L143" s="633">
        <v>41.04</v>
      </c>
      <c r="M143" s="633">
        <v>5</v>
      </c>
      <c r="N143" s="634">
        <v>205.2</v>
      </c>
    </row>
    <row r="144" spans="1:14" ht="14.4" customHeight="1" x14ac:dyDescent="0.3">
      <c r="A144" s="629" t="s">
        <v>533</v>
      </c>
      <c r="B144" s="630" t="s">
        <v>1026</v>
      </c>
      <c r="C144" s="631" t="s">
        <v>550</v>
      </c>
      <c r="D144" s="632" t="s">
        <v>1029</v>
      </c>
      <c r="E144" s="631" t="s">
        <v>556</v>
      </c>
      <c r="F144" s="632" t="s">
        <v>1031</v>
      </c>
      <c r="G144" s="631" t="s">
        <v>557</v>
      </c>
      <c r="H144" s="631" t="s">
        <v>935</v>
      </c>
      <c r="I144" s="631" t="s">
        <v>238</v>
      </c>
      <c r="J144" s="631" t="s">
        <v>936</v>
      </c>
      <c r="K144" s="631"/>
      <c r="L144" s="633">
        <v>42.710105230738797</v>
      </c>
      <c r="M144" s="633">
        <v>2</v>
      </c>
      <c r="N144" s="634">
        <v>85.420210461477595</v>
      </c>
    </row>
    <row r="145" spans="1:14" ht="14.4" customHeight="1" x14ac:dyDescent="0.3">
      <c r="A145" s="629" t="s">
        <v>533</v>
      </c>
      <c r="B145" s="630" t="s">
        <v>1026</v>
      </c>
      <c r="C145" s="631" t="s">
        <v>550</v>
      </c>
      <c r="D145" s="632" t="s">
        <v>1029</v>
      </c>
      <c r="E145" s="631" t="s">
        <v>556</v>
      </c>
      <c r="F145" s="632" t="s">
        <v>1031</v>
      </c>
      <c r="G145" s="631" t="s">
        <v>557</v>
      </c>
      <c r="H145" s="631" t="s">
        <v>660</v>
      </c>
      <c r="I145" s="631" t="s">
        <v>661</v>
      </c>
      <c r="J145" s="631" t="s">
        <v>662</v>
      </c>
      <c r="K145" s="631" t="s">
        <v>663</v>
      </c>
      <c r="L145" s="633">
        <v>19.115917364398861</v>
      </c>
      <c r="M145" s="633">
        <v>5</v>
      </c>
      <c r="N145" s="634">
        <v>95.579586821994297</v>
      </c>
    </row>
    <row r="146" spans="1:14" ht="14.4" customHeight="1" x14ac:dyDescent="0.3">
      <c r="A146" s="629" t="s">
        <v>533</v>
      </c>
      <c r="B146" s="630" t="s">
        <v>1026</v>
      </c>
      <c r="C146" s="631" t="s">
        <v>550</v>
      </c>
      <c r="D146" s="632" t="s">
        <v>1029</v>
      </c>
      <c r="E146" s="631" t="s">
        <v>556</v>
      </c>
      <c r="F146" s="632" t="s">
        <v>1031</v>
      </c>
      <c r="G146" s="631" t="s">
        <v>557</v>
      </c>
      <c r="H146" s="631" t="s">
        <v>937</v>
      </c>
      <c r="I146" s="631" t="s">
        <v>938</v>
      </c>
      <c r="J146" s="631" t="s">
        <v>939</v>
      </c>
      <c r="K146" s="631" t="s">
        <v>566</v>
      </c>
      <c r="L146" s="633">
        <v>121.969639569306</v>
      </c>
      <c r="M146" s="633">
        <v>1</v>
      </c>
      <c r="N146" s="634">
        <v>121.969639569306</v>
      </c>
    </row>
    <row r="147" spans="1:14" ht="14.4" customHeight="1" x14ac:dyDescent="0.3">
      <c r="A147" s="629" t="s">
        <v>533</v>
      </c>
      <c r="B147" s="630" t="s">
        <v>1026</v>
      </c>
      <c r="C147" s="631" t="s">
        <v>550</v>
      </c>
      <c r="D147" s="632" t="s">
        <v>1029</v>
      </c>
      <c r="E147" s="631" t="s">
        <v>556</v>
      </c>
      <c r="F147" s="632" t="s">
        <v>1031</v>
      </c>
      <c r="G147" s="631" t="s">
        <v>557</v>
      </c>
      <c r="H147" s="631" t="s">
        <v>699</v>
      </c>
      <c r="I147" s="631" t="s">
        <v>700</v>
      </c>
      <c r="J147" s="631" t="s">
        <v>701</v>
      </c>
      <c r="K147" s="631" t="s">
        <v>702</v>
      </c>
      <c r="L147" s="633">
        <v>124.8143630300863</v>
      </c>
      <c r="M147" s="633">
        <v>209</v>
      </c>
      <c r="N147" s="634">
        <v>26086.201873288035</v>
      </c>
    </row>
    <row r="148" spans="1:14" ht="14.4" customHeight="1" x14ac:dyDescent="0.3">
      <c r="A148" s="629" t="s">
        <v>533</v>
      </c>
      <c r="B148" s="630" t="s">
        <v>1026</v>
      </c>
      <c r="C148" s="631" t="s">
        <v>550</v>
      </c>
      <c r="D148" s="632" t="s">
        <v>1029</v>
      </c>
      <c r="E148" s="631" t="s">
        <v>556</v>
      </c>
      <c r="F148" s="632" t="s">
        <v>1031</v>
      </c>
      <c r="G148" s="631" t="s">
        <v>557</v>
      </c>
      <c r="H148" s="631" t="s">
        <v>940</v>
      </c>
      <c r="I148" s="631" t="s">
        <v>238</v>
      </c>
      <c r="J148" s="631" t="s">
        <v>941</v>
      </c>
      <c r="K148" s="631"/>
      <c r="L148" s="633">
        <v>39.119749345953501</v>
      </c>
      <c r="M148" s="633">
        <v>2</v>
      </c>
      <c r="N148" s="634">
        <v>78.239498691907002</v>
      </c>
    </row>
    <row r="149" spans="1:14" ht="14.4" customHeight="1" x14ac:dyDescent="0.3">
      <c r="A149" s="629" t="s">
        <v>533</v>
      </c>
      <c r="B149" s="630" t="s">
        <v>1026</v>
      </c>
      <c r="C149" s="631" t="s">
        <v>550</v>
      </c>
      <c r="D149" s="632" t="s">
        <v>1029</v>
      </c>
      <c r="E149" s="631" t="s">
        <v>556</v>
      </c>
      <c r="F149" s="632" t="s">
        <v>1031</v>
      </c>
      <c r="G149" s="631" t="s">
        <v>557</v>
      </c>
      <c r="H149" s="631" t="s">
        <v>980</v>
      </c>
      <c r="I149" s="631" t="s">
        <v>981</v>
      </c>
      <c r="J149" s="631" t="s">
        <v>982</v>
      </c>
      <c r="K149" s="631" t="s">
        <v>983</v>
      </c>
      <c r="L149" s="633">
        <v>182.99999999999991</v>
      </c>
      <c r="M149" s="633">
        <v>1</v>
      </c>
      <c r="N149" s="634">
        <v>182.99999999999991</v>
      </c>
    </row>
    <row r="150" spans="1:14" ht="14.4" customHeight="1" x14ac:dyDescent="0.3">
      <c r="A150" s="629" t="s">
        <v>533</v>
      </c>
      <c r="B150" s="630" t="s">
        <v>1026</v>
      </c>
      <c r="C150" s="631" t="s">
        <v>550</v>
      </c>
      <c r="D150" s="632" t="s">
        <v>1029</v>
      </c>
      <c r="E150" s="631" t="s">
        <v>556</v>
      </c>
      <c r="F150" s="632" t="s">
        <v>1031</v>
      </c>
      <c r="G150" s="631" t="s">
        <v>557</v>
      </c>
      <c r="H150" s="631" t="s">
        <v>944</v>
      </c>
      <c r="I150" s="631" t="s">
        <v>945</v>
      </c>
      <c r="J150" s="631" t="s">
        <v>946</v>
      </c>
      <c r="K150" s="631" t="s">
        <v>947</v>
      </c>
      <c r="L150" s="633">
        <v>291.84743172802138</v>
      </c>
      <c r="M150" s="633">
        <v>5</v>
      </c>
      <c r="N150" s="634">
        <v>1459.2371586401068</v>
      </c>
    </row>
    <row r="151" spans="1:14" ht="14.4" customHeight="1" x14ac:dyDescent="0.3">
      <c r="A151" s="629" t="s">
        <v>533</v>
      </c>
      <c r="B151" s="630" t="s">
        <v>1026</v>
      </c>
      <c r="C151" s="631" t="s">
        <v>550</v>
      </c>
      <c r="D151" s="632" t="s">
        <v>1029</v>
      </c>
      <c r="E151" s="631" t="s">
        <v>556</v>
      </c>
      <c r="F151" s="632" t="s">
        <v>1031</v>
      </c>
      <c r="G151" s="631" t="s">
        <v>557</v>
      </c>
      <c r="H151" s="631" t="s">
        <v>748</v>
      </c>
      <c r="I151" s="631" t="s">
        <v>748</v>
      </c>
      <c r="J151" s="631" t="s">
        <v>749</v>
      </c>
      <c r="K151" s="631" t="s">
        <v>750</v>
      </c>
      <c r="L151" s="633">
        <v>113.62</v>
      </c>
      <c r="M151" s="633">
        <v>3</v>
      </c>
      <c r="N151" s="634">
        <v>340.86</v>
      </c>
    </row>
    <row r="152" spans="1:14" ht="14.4" customHeight="1" x14ac:dyDescent="0.3">
      <c r="A152" s="629" t="s">
        <v>533</v>
      </c>
      <c r="B152" s="630" t="s">
        <v>1026</v>
      </c>
      <c r="C152" s="631" t="s">
        <v>550</v>
      </c>
      <c r="D152" s="632" t="s">
        <v>1029</v>
      </c>
      <c r="E152" s="631" t="s">
        <v>556</v>
      </c>
      <c r="F152" s="632" t="s">
        <v>1031</v>
      </c>
      <c r="G152" s="631" t="s">
        <v>557</v>
      </c>
      <c r="H152" s="631" t="s">
        <v>984</v>
      </c>
      <c r="I152" s="631" t="s">
        <v>985</v>
      </c>
      <c r="J152" s="631" t="s">
        <v>986</v>
      </c>
      <c r="K152" s="631" t="s">
        <v>987</v>
      </c>
      <c r="L152" s="633">
        <v>47.239959079159853</v>
      </c>
      <c r="M152" s="633">
        <v>2</v>
      </c>
      <c r="N152" s="634">
        <v>94.479918158319705</v>
      </c>
    </row>
    <row r="153" spans="1:14" ht="14.4" customHeight="1" x14ac:dyDescent="0.3">
      <c r="A153" s="629" t="s">
        <v>533</v>
      </c>
      <c r="B153" s="630" t="s">
        <v>1026</v>
      </c>
      <c r="C153" s="631" t="s">
        <v>550</v>
      </c>
      <c r="D153" s="632" t="s">
        <v>1029</v>
      </c>
      <c r="E153" s="631" t="s">
        <v>556</v>
      </c>
      <c r="F153" s="632" t="s">
        <v>1031</v>
      </c>
      <c r="G153" s="631" t="s">
        <v>557</v>
      </c>
      <c r="H153" s="631" t="s">
        <v>761</v>
      </c>
      <c r="I153" s="631" t="s">
        <v>762</v>
      </c>
      <c r="J153" s="631" t="s">
        <v>763</v>
      </c>
      <c r="K153" s="631" t="s">
        <v>764</v>
      </c>
      <c r="L153" s="633">
        <v>74.198832141545893</v>
      </c>
      <c r="M153" s="633">
        <v>15</v>
      </c>
      <c r="N153" s="634">
        <v>1112.9824821231884</v>
      </c>
    </row>
    <row r="154" spans="1:14" ht="14.4" customHeight="1" x14ac:dyDescent="0.3">
      <c r="A154" s="629" t="s">
        <v>533</v>
      </c>
      <c r="B154" s="630" t="s">
        <v>1026</v>
      </c>
      <c r="C154" s="631" t="s">
        <v>550</v>
      </c>
      <c r="D154" s="632" t="s">
        <v>1029</v>
      </c>
      <c r="E154" s="631" t="s">
        <v>556</v>
      </c>
      <c r="F154" s="632" t="s">
        <v>1031</v>
      </c>
      <c r="G154" s="631" t="s">
        <v>557</v>
      </c>
      <c r="H154" s="631" t="s">
        <v>768</v>
      </c>
      <c r="I154" s="631" t="s">
        <v>238</v>
      </c>
      <c r="J154" s="631" t="s">
        <v>769</v>
      </c>
      <c r="K154" s="631"/>
      <c r="L154" s="633">
        <v>98.04018472267262</v>
      </c>
      <c r="M154" s="633">
        <v>2</v>
      </c>
      <c r="N154" s="634">
        <v>196.08036944534524</v>
      </c>
    </row>
    <row r="155" spans="1:14" ht="14.4" customHeight="1" x14ac:dyDescent="0.3">
      <c r="A155" s="629" t="s">
        <v>533</v>
      </c>
      <c r="B155" s="630" t="s">
        <v>1026</v>
      </c>
      <c r="C155" s="631" t="s">
        <v>550</v>
      </c>
      <c r="D155" s="632" t="s">
        <v>1029</v>
      </c>
      <c r="E155" s="631" t="s">
        <v>556</v>
      </c>
      <c r="F155" s="632" t="s">
        <v>1031</v>
      </c>
      <c r="G155" s="631" t="s">
        <v>557</v>
      </c>
      <c r="H155" s="631" t="s">
        <v>954</v>
      </c>
      <c r="I155" s="631" t="s">
        <v>238</v>
      </c>
      <c r="J155" s="631" t="s">
        <v>955</v>
      </c>
      <c r="K155" s="631"/>
      <c r="L155" s="633">
        <v>92.537173827892872</v>
      </c>
      <c r="M155" s="633">
        <v>18</v>
      </c>
      <c r="N155" s="634">
        <v>1665.6691289020716</v>
      </c>
    </row>
    <row r="156" spans="1:14" ht="14.4" customHeight="1" x14ac:dyDescent="0.3">
      <c r="A156" s="629" t="s">
        <v>533</v>
      </c>
      <c r="B156" s="630" t="s">
        <v>1026</v>
      </c>
      <c r="C156" s="631" t="s">
        <v>550</v>
      </c>
      <c r="D156" s="632" t="s">
        <v>1029</v>
      </c>
      <c r="E156" s="631" t="s">
        <v>556</v>
      </c>
      <c r="F156" s="632" t="s">
        <v>1031</v>
      </c>
      <c r="G156" s="631" t="s">
        <v>557</v>
      </c>
      <c r="H156" s="631" t="s">
        <v>956</v>
      </c>
      <c r="I156" s="631" t="s">
        <v>238</v>
      </c>
      <c r="J156" s="631" t="s">
        <v>957</v>
      </c>
      <c r="K156" s="631"/>
      <c r="L156" s="633">
        <v>96.698983286291892</v>
      </c>
      <c r="M156" s="633">
        <v>17</v>
      </c>
      <c r="N156" s="634">
        <v>1643.8827158669621</v>
      </c>
    </row>
    <row r="157" spans="1:14" ht="14.4" customHeight="1" x14ac:dyDescent="0.3">
      <c r="A157" s="629" t="s">
        <v>533</v>
      </c>
      <c r="B157" s="630" t="s">
        <v>1026</v>
      </c>
      <c r="C157" s="631" t="s">
        <v>550</v>
      </c>
      <c r="D157" s="632" t="s">
        <v>1029</v>
      </c>
      <c r="E157" s="631" t="s">
        <v>556</v>
      </c>
      <c r="F157" s="632" t="s">
        <v>1031</v>
      </c>
      <c r="G157" s="631" t="s">
        <v>557</v>
      </c>
      <c r="H157" s="631" t="s">
        <v>958</v>
      </c>
      <c r="I157" s="631" t="s">
        <v>238</v>
      </c>
      <c r="J157" s="631" t="s">
        <v>959</v>
      </c>
      <c r="K157" s="631"/>
      <c r="L157" s="633">
        <v>97.890952835722416</v>
      </c>
      <c r="M157" s="633">
        <v>6</v>
      </c>
      <c r="N157" s="634">
        <v>587.34571701433447</v>
      </c>
    </row>
    <row r="158" spans="1:14" ht="14.4" customHeight="1" x14ac:dyDescent="0.3">
      <c r="A158" s="629" t="s">
        <v>533</v>
      </c>
      <c r="B158" s="630" t="s">
        <v>1026</v>
      </c>
      <c r="C158" s="631" t="s">
        <v>550</v>
      </c>
      <c r="D158" s="632" t="s">
        <v>1029</v>
      </c>
      <c r="E158" s="631" t="s">
        <v>556</v>
      </c>
      <c r="F158" s="632" t="s">
        <v>1031</v>
      </c>
      <c r="G158" s="631" t="s">
        <v>557</v>
      </c>
      <c r="H158" s="631" t="s">
        <v>964</v>
      </c>
      <c r="I158" s="631" t="s">
        <v>238</v>
      </c>
      <c r="J158" s="631" t="s">
        <v>965</v>
      </c>
      <c r="K158" s="631" t="s">
        <v>776</v>
      </c>
      <c r="L158" s="633">
        <v>81.943415727547659</v>
      </c>
      <c r="M158" s="633">
        <v>39</v>
      </c>
      <c r="N158" s="634">
        <v>3195.7932133743589</v>
      </c>
    </row>
    <row r="159" spans="1:14" ht="14.4" customHeight="1" x14ac:dyDescent="0.3">
      <c r="A159" s="629" t="s">
        <v>533</v>
      </c>
      <c r="B159" s="630" t="s">
        <v>1026</v>
      </c>
      <c r="C159" s="631" t="s">
        <v>550</v>
      </c>
      <c r="D159" s="632" t="s">
        <v>1029</v>
      </c>
      <c r="E159" s="631" t="s">
        <v>556</v>
      </c>
      <c r="F159" s="632" t="s">
        <v>1031</v>
      </c>
      <c r="G159" s="631" t="s">
        <v>557</v>
      </c>
      <c r="H159" s="631" t="s">
        <v>988</v>
      </c>
      <c r="I159" s="631" t="s">
        <v>238</v>
      </c>
      <c r="J159" s="631" t="s">
        <v>989</v>
      </c>
      <c r="K159" s="631"/>
      <c r="L159" s="633">
        <v>274.94783780506714</v>
      </c>
      <c r="M159" s="633">
        <v>22</v>
      </c>
      <c r="N159" s="634">
        <v>6048.852431711477</v>
      </c>
    </row>
    <row r="160" spans="1:14" ht="14.4" customHeight="1" x14ac:dyDescent="0.3">
      <c r="A160" s="629" t="s">
        <v>533</v>
      </c>
      <c r="B160" s="630" t="s">
        <v>1026</v>
      </c>
      <c r="C160" s="631" t="s">
        <v>550</v>
      </c>
      <c r="D160" s="632" t="s">
        <v>1029</v>
      </c>
      <c r="E160" s="631" t="s">
        <v>556</v>
      </c>
      <c r="F160" s="632" t="s">
        <v>1031</v>
      </c>
      <c r="G160" s="631" t="s">
        <v>557</v>
      </c>
      <c r="H160" s="631" t="s">
        <v>803</v>
      </c>
      <c r="I160" s="631" t="s">
        <v>238</v>
      </c>
      <c r="J160" s="631" t="s">
        <v>804</v>
      </c>
      <c r="K160" s="631"/>
      <c r="L160" s="633">
        <v>157.92293094945279</v>
      </c>
      <c r="M160" s="633">
        <v>2</v>
      </c>
      <c r="N160" s="634">
        <v>315.84586189890558</v>
      </c>
    </row>
    <row r="161" spans="1:14" ht="14.4" customHeight="1" x14ac:dyDescent="0.3">
      <c r="A161" s="629" t="s">
        <v>533</v>
      </c>
      <c r="B161" s="630" t="s">
        <v>1026</v>
      </c>
      <c r="C161" s="631" t="s">
        <v>550</v>
      </c>
      <c r="D161" s="632" t="s">
        <v>1029</v>
      </c>
      <c r="E161" s="631" t="s">
        <v>556</v>
      </c>
      <c r="F161" s="632" t="s">
        <v>1031</v>
      </c>
      <c r="G161" s="631" t="s">
        <v>557</v>
      </c>
      <c r="H161" s="631" t="s">
        <v>811</v>
      </c>
      <c r="I161" s="631" t="s">
        <v>811</v>
      </c>
      <c r="J161" s="631" t="s">
        <v>577</v>
      </c>
      <c r="K161" s="631" t="s">
        <v>812</v>
      </c>
      <c r="L161" s="633">
        <v>60.259999999999991</v>
      </c>
      <c r="M161" s="633">
        <v>3</v>
      </c>
      <c r="N161" s="634">
        <v>180.77999999999997</v>
      </c>
    </row>
    <row r="162" spans="1:14" ht="14.4" customHeight="1" x14ac:dyDescent="0.3">
      <c r="A162" s="629" t="s">
        <v>533</v>
      </c>
      <c r="B162" s="630" t="s">
        <v>1026</v>
      </c>
      <c r="C162" s="631" t="s">
        <v>550</v>
      </c>
      <c r="D162" s="632" t="s">
        <v>1029</v>
      </c>
      <c r="E162" s="631" t="s">
        <v>874</v>
      </c>
      <c r="F162" s="632" t="s">
        <v>1033</v>
      </c>
      <c r="G162" s="631" t="s">
        <v>557</v>
      </c>
      <c r="H162" s="631" t="s">
        <v>974</v>
      </c>
      <c r="I162" s="631" t="s">
        <v>975</v>
      </c>
      <c r="J162" s="631" t="s">
        <v>976</v>
      </c>
      <c r="K162" s="631" t="s">
        <v>977</v>
      </c>
      <c r="L162" s="633">
        <v>86.570174257657854</v>
      </c>
      <c r="M162" s="633">
        <v>2</v>
      </c>
      <c r="N162" s="634">
        <v>173.14034851531571</v>
      </c>
    </row>
    <row r="163" spans="1:14" ht="14.4" customHeight="1" x14ac:dyDescent="0.3">
      <c r="A163" s="629" t="s">
        <v>533</v>
      </c>
      <c r="B163" s="630" t="s">
        <v>1026</v>
      </c>
      <c r="C163" s="631" t="s">
        <v>550</v>
      </c>
      <c r="D163" s="632" t="s">
        <v>1029</v>
      </c>
      <c r="E163" s="631" t="s">
        <v>874</v>
      </c>
      <c r="F163" s="632" t="s">
        <v>1033</v>
      </c>
      <c r="G163" s="631" t="s">
        <v>815</v>
      </c>
      <c r="H163" s="631" t="s">
        <v>905</v>
      </c>
      <c r="I163" s="631" t="s">
        <v>906</v>
      </c>
      <c r="J163" s="631" t="s">
        <v>907</v>
      </c>
      <c r="K163" s="631" t="s">
        <v>908</v>
      </c>
      <c r="L163" s="633">
        <v>169.73666666666668</v>
      </c>
      <c r="M163" s="633">
        <v>9</v>
      </c>
      <c r="N163" s="634">
        <v>1527.63</v>
      </c>
    </row>
    <row r="164" spans="1:14" ht="14.4" customHeight="1" x14ac:dyDescent="0.3">
      <c r="A164" s="629" t="s">
        <v>533</v>
      </c>
      <c r="B164" s="630" t="s">
        <v>1026</v>
      </c>
      <c r="C164" s="631" t="s">
        <v>550</v>
      </c>
      <c r="D164" s="632" t="s">
        <v>1029</v>
      </c>
      <c r="E164" s="631" t="s">
        <v>874</v>
      </c>
      <c r="F164" s="632" t="s">
        <v>1033</v>
      </c>
      <c r="G164" s="631" t="s">
        <v>815</v>
      </c>
      <c r="H164" s="631" t="s">
        <v>990</v>
      </c>
      <c r="I164" s="631" t="s">
        <v>991</v>
      </c>
      <c r="J164" s="631" t="s">
        <v>992</v>
      </c>
      <c r="K164" s="631" t="s">
        <v>993</v>
      </c>
      <c r="L164" s="633">
        <v>120.199739775338</v>
      </c>
      <c r="M164" s="633">
        <v>1</v>
      </c>
      <c r="N164" s="634">
        <v>120.199739775338</v>
      </c>
    </row>
    <row r="165" spans="1:14" ht="14.4" customHeight="1" x14ac:dyDescent="0.3">
      <c r="A165" s="629" t="s">
        <v>533</v>
      </c>
      <c r="B165" s="630" t="s">
        <v>1026</v>
      </c>
      <c r="C165" s="631" t="s">
        <v>550</v>
      </c>
      <c r="D165" s="632" t="s">
        <v>1029</v>
      </c>
      <c r="E165" s="631" t="s">
        <v>874</v>
      </c>
      <c r="F165" s="632" t="s">
        <v>1033</v>
      </c>
      <c r="G165" s="631" t="s">
        <v>815</v>
      </c>
      <c r="H165" s="631" t="s">
        <v>921</v>
      </c>
      <c r="I165" s="631" t="s">
        <v>922</v>
      </c>
      <c r="J165" s="631" t="s">
        <v>923</v>
      </c>
      <c r="K165" s="631" t="s">
        <v>924</v>
      </c>
      <c r="L165" s="633">
        <v>104.41997674398911</v>
      </c>
      <c r="M165" s="633">
        <v>4</v>
      </c>
      <c r="N165" s="634">
        <v>417.67990697595644</v>
      </c>
    </row>
    <row r="166" spans="1:14" ht="14.4" customHeight="1" x14ac:dyDescent="0.3">
      <c r="A166" s="629" t="s">
        <v>533</v>
      </c>
      <c r="B166" s="630" t="s">
        <v>1026</v>
      </c>
      <c r="C166" s="631" t="s">
        <v>553</v>
      </c>
      <c r="D166" s="632" t="s">
        <v>1030</v>
      </c>
      <c r="E166" s="631" t="s">
        <v>556</v>
      </c>
      <c r="F166" s="632" t="s">
        <v>1031</v>
      </c>
      <c r="G166" s="631" t="s">
        <v>557</v>
      </c>
      <c r="H166" s="631" t="s">
        <v>561</v>
      </c>
      <c r="I166" s="631" t="s">
        <v>561</v>
      </c>
      <c r="J166" s="631" t="s">
        <v>559</v>
      </c>
      <c r="K166" s="631" t="s">
        <v>562</v>
      </c>
      <c r="L166" s="633">
        <v>97.75</v>
      </c>
      <c r="M166" s="633">
        <v>1</v>
      </c>
      <c r="N166" s="634">
        <v>97.75</v>
      </c>
    </row>
    <row r="167" spans="1:14" ht="14.4" customHeight="1" x14ac:dyDescent="0.3">
      <c r="A167" s="629" t="s">
        <v>533</v>
      </c>
      <c r="B167" s="630" t="s">
        <v>1026</v>
      </c>
      <c r="C167" s="631" t="s">
        <v>553</v>
      </c>
      <c r="D167" s="632" t="s">
        <v>1030</v>
      </c>
      <c r="E167" s="631" t="s">
        <v>556</v>
      </c>
      <c r="F167" s="632" t="s">
        <v>1031</v>
      </c>
      <c r="G167" s="631" t="s">
        <v>557</v>
      </c>
      <c r="H167" s="631" t="s">
        <v>563</v>
      </c>
      <c r="I167" s="631" t="s">
        <v>564</v>
      </c>
      <c r="J167" s="631" t="s">
        <v>565</v>
      </c>
      <c r="K167" s="631" t="s">
        <v>566</v>
      </c>
      <c r="L167" s="633">
        <v>84.57</v>
      </c>
      <c r="M167" s="633">
        <v>1</v>
      </c>
      <c r="N167" s="634">
        <v>84.57</v>
      </c>
    </row>
    <row r="168" spans="1:14" ht="14.4" customHeight="1" x14ac:dyDescent="0.3">
      <c r="A168" s="629" t="s">
        <v>533</v>
      </c>
      <c r="B168" s="630" t="s">
        <v>1026</v>
      </c>
      <c r="C168" s="631" t="s">
        <v>553</v>
      </c>
      <c r="D168" s="632" t="s">
        <v>1030</v>
      </c>
      <c r="E168" s="631" t="s">
        <v>556</v>
      </c>
      <c r="F168" s="632" t="s">
        <v>1031</v>
      </c>
      <c r="G168" s="631" t="s">
        <v>557</v>
      </c>
      <c r="H168" s="631" t="s">
        <v>628</v>
      </c>
      <c r="I168" s="631" t="s">
        <v>629</v>
      </c>
      <c r="J168" s="631" t="s">
        <v>630</v>
      </c>
      <c r="K168" s="631" t="s">
        <v>631</v>
      </c>
      <c r="L168" s="633">
        <v>122.98</v>
      </c>
      <c r="M168" s="633">
        <v>1</v>
      </c>
      <c r="N168" s="634">
        <v>122.98</v>
      </c>
    </row>
    <row r="169" spans="1:14" ht="14.4" customHeight="1" x14ac:dyDescent="0.3">
      <c r="A169" s="629" t="s">
        <v>533</v>
      </c>
      <c r="B169" s="630" t="s">
        <v>1026</v>
      </c>
      <c r="C169" s="631" t="s">
        <v>553</v>
      </c>
      <c r="D169" s="632" t="s">
        <v>1030</v>
      </c>
      <c r="E169" s="631" t="s">
        <v>556</v>
      </c>
      <c r="F169" s="632" t="s">
        <v>1031</v>
      </c>
      <c r="G169" s="631" t="s">
        <v>557</v>
      </c>
      <c r="H169" s="631" t="s">
        <v>994</v>
      </c>
      <c r="I169" s="631" t="s">
        <v>238</v>
      </c>
      <c r="J169" s="631" t="s">
        <v>995</v>
      </c>
      <c r="K169" s="631"/>
      <c r="L169" s="633">
        <v>48.1</v>
      </c>
      <c r="M169" s="633">
        <v>4</v>
      </c>
      <c r="N169" s="634">
        <v>192.4</v>
      </c>
    </row>
    <row r="170" spans="1:14" ht="14.4" customHeight="1" x14ac:dyDescent="0.3">
      <c r="A170" s="629" t="s">
        <v>533</v>
      </c>
      <c r="B170" s="630" t="s">
        <v>1026</v>
      </c>
      <c r="C170" s="631" t="s">
        <v>553</v>
      </c>
      <c r="D170" s="632" t="s">
        <v>1030</v>
      </c>
      <c r="E170" s="631" t="s">
        <v>556</v>
      </c>
      <c r="F170" s="632" t="s">
        <v>1031</v>
      </c>
      <c r="G170" s="631" t="s">
        <v>557</v>
      </c>
      <c r="H170" s="631" t="s">
        <v>935</v>
      </c>
      <c r="I170" s="631" t="s">
        <v>238</v>
      </c>
      <c r="J170" s="631" t="s">
        <v>936</v>
      </c>
      <c r="K170" s="631"/>
      <c r="L170" s="633">
        <v>42.71</v>
      </c>
      <c r="M170" s="633">
        <v>4</v>
      </c>
      <c r="N170" s="634">
        <v>170.84</v>
      </c>
    </row>
    <row r="171" spans="1:14" ht="14.4" customHeight="1" x14ac:dyDescent="0.3">
      <c r="A171" s="629" t="s">
        <v>533</v>
      </c>
      <c r="B171" s="630" t="s">
        <v>1026</v>
      </c>
      <c r="C171" s="631" t="s">
        <v>553</v>
      </c>
      <c r="D171" s="632" t="s">
        <v>1030</v>
      </c>
      <c r="E171" s="631" t="s">
        <v>556</v>
      </c>
      <c r="F171" s="632" t="s">
        <v>1031</v>
      </c>
      <c r="G171" s="631" t="s">
        <v>557</v>
      </c>
      <c r="H171" s="631" t="s">
        <v>996</v>
      </c>
      <c r="I171" s="631" t="s">
        <v>997</v>
      </c>
      <c r="J171" s="631" t="s">
        <v>998</v>
      </c>
      <c r="K171" s="631" t="s">
        <v>999</v>
      </c>
      <c r="L171" s="633">
        <v>527.84993153907533</v>
      </c>
      <c r="M171" s="633">
        <v>1</v>
      </c>
      <c r="N171" s="634">
        <v>527.84993153907533</v>
      </c>
    </row>
    <row r="172" spans="1:14" ht="14.4" customHeight="1" x14ac:dyDescent="0.3">
      <c r="A172" s="629" t="s">
        <v>533</v>
      </c>
      <c r="B172" s="630" t="s">
        <v>1026</v>
      </c>
      <c r="C172" s="631" t="s">
        <v>553</v>
      </c>
      <c r="D172" s="632" t="s">
        <v>1030</v>
      </c>
      <c r="E172" s="631" t="s">
        <v>556</v>
      </c>
      <c r="F172" s="632" t="s">
        <v>1031</v>
      </c>
      <c r="G172" s="631" t="s">
        <v>557</v>
      </c>
      <c r="H172" s="631" t="s">
        <v>682</v>
      </c>
      <c r="I172" s="631" t="s">
        <v>683</v>
      </c>
      <c r="J172" s="631" t="s">
        <v>684</v>
      </c>
      <c r="K172" s="631" t="s">
        <v>685</v>
      </c>
      <c r="L172" s="633">
        <v>54.539999999999985</v>
      </c>
      <c r="M172" s="633">
        <v>1</v>
      </c>
      <c r="N172" s="634">
        <v>54.539999999999985</v>
      </c>
    </row>
    <row r="173" spans="1:14" ht="14.4" customHeight="1" x14ac:dyDescent="0.3">
      <c r="A173" s="629" t="s">
        <v>533</v>
      </c>
      <c r="B173" s="630" t="s">
        <v>1026</v>
      </c>
      <c r="C173" s="631" t="s">
        <v>553</v>
      </c>
      <c r="D173" s="632" t="s">
        <v>1030</v>
      </c>
      <c r="E173" s="631" t="s">
        <v>556</v>
      </c>
      <c r="F173" s="632" t="s">
        <v>1031</v>
      </c>
      <c r="G173" s="631" t="s">
        <v>557</v>
      </c>
      <c r="H173" s="631" t="s">
        <v>1000</v>
      </c>
      <c r="I173" s="631" t="s">
        <v>1001</v>
      </c>
      <c r="J173" s="631" t="s">
        <v>1002</v>
      </c>
      <c r="K173" s="631" t="s">
        <v>1003</v>
      </c>
      <c r="L173" s="633">
        <v>177.79952477974723</v>
      </c>
      <c r="M173" s="633">
        <v>2</v>
      </c>
      <c r="N173" s="634">
        <v>355.59904955949446</v>
      </c>
    </row>
    <row r="174" spans="1:14" ht="14.4" customHeight="1" x14ac:dyDescent="0.3">
      <c r="A174" s="629" t="s">
        <v>533</v>
      </c>
      <c r="B174" s="630" t="s">
        <v>1026</v>
      </c>
      <c r="C174" s="631" t="s">
        <v>553</v>
      </c>
      <c r="D174" s="632" t="s">
        <v>1030</v>
      </c>
      <c r="E174" s="631" t="s">
        <v>556</v>
      </c>
      <c r="F174" s="632" t="s">
        <v>1031</v>
      </c>
      <c r="G174" s="631" t="s">
        <v>557</v>
      </c>
      <c r="H174" s="631" t="s">
        <v>699</v>
      </c>
      <c r="I174" s="631" t="s">
        <v>700</v>
      </c>
      <c r="J174" s="631" t="s">
        <v>701</v>
      </c>
      <c r="K174" s="631" t="s">
        <v>702</v>
      </c>
      <c r="L174" s="633">
        <v>113.99849572551616</v>
      </c>
      <c r="M174" s="633">
        <v>80</v>
      </c>
      <c r="N174" s="634">
        <v>9119.8796580412927</v>
      </c>
    </row>
    <row r="175" spans="1:14" ht="14.4" customHeight="1" x14ac:dyDescent="0.3">
      <c r="A175" s="629" t="s">
        <v>533</v>
      </c>
      <c r="B175" s="630" t="s">
        <v>1026</v>
      </c>
      <c r="C175" s="631" t="s">
        <v>553</v>
      </c>
      <c r="D175" s="632" t="s">
        <v>1030</v>
      </c>
      <c r="E175" s="631" t="s">
        <v>556</v>
      </c>
      <c r="F175" s="632" t="s">
        <v>1031</v>
      </c>
      <c r="G175" s="631" t="s">
        <v>557</v>
      </c>
      <c r="H175" s="631" t="s">
        <v>1004</v>
      </c>
      <c r="I175" s="631" t="s">
        <v>238</v>
      </c>
      <c r="J175" s="631" t="s">
        <v>1005</v>
      </c>
      <c r="K175" s="631"/>
      <c r="L175" s="633">
        <v>348.29011640483213</v>
      </c>
      <c r="M175" s="633">
        <v>10</v>
      </c>
      <c r="N175" s="634">
        <v>3482.9011640483213</v>
      </c>
    </row>
    <row r="176" spans="1:14" ht="14.4" customHeight="1" x14ac:dyDescent="0.3">
      <c r="A176" s="629" t="s">
        <v>533</v>
      </c>
      <c r="B176" s="630" t="s">
        <v>1026</v>
      </c>
      <c r="C176" s="631" t="s">
        <v>553</v>
      </c>
      <c r="D176" s="632" t="s">
        <v>1030</v>
      </c>
      <c r="E176" s="631" t="s">
        <v>556</v>
      </c>
      <c r="F176" s="632" t="s">
        <v>1031</v>
      </c>
      <c r="G176" s="631" t="s">
        <v>557</v>
      </c>
      <c r="H176" s="631" t="s">
        <v>705</v>
      </c>
      <c r="I176" s="631" t="s">
        <v>238</v>
      </c>
      <c r="J176" s="631" t="s">
        <v>706</v>
      </c>
      <c r="K176" s="631"/>
      <c r="L176" s="633">
        <v>356.14672085535102</v>
      </c>
      <c r="M176" s="633">
        <v>1</v>
      </c>
      <c r="N176" s="634">
        <v>356.14672085535102</v>
      </c>
    </row>
    <row r="177" spans="1:14" ht="14.4" customHeight="1" x14ac:dyDescent="0.3">
      <c r="A177" s="629" t="s">
        <v>533</v>
      </c>
      <c r="B177" s="630" t="s">
        <v>1026</v>
      </c>
      <c r="C177" s="631" t="s">
        <v>553</v>
      </c>
      <c r="D177" s="632" t="s">
        <v>1030</v>
      </c>
      <c r="E177" s="631" t="s">
        <v>556</v>
      </c>
      <c r="F177" s="632" t="s">
        <v>1031</v>
      </c>
      <c r="G177" s="631" t="s">
        <v>557</v>
      </c>
      <c r="H177" s="631" t="s">
        <v>707</v>
      </c>
      <c r="I177" s="631" t="s">
        <v>708</v>
      </c>
      <c r="J177" s="631" t="s">
        <v>709</v>
      </c>
      <c r="K177" s="631" t="s">
        <v>710</v>
      </c>
      <c r="L177" s="633">
        <v>111.19</v>
      </c>
      <c r="M177" s="633">
        <v>2</v>
      </c>
      <c r="N177" s="634">
        <v>222.38</v>
      </c>
    </row>
    <row r="178" spans="1:14" ht="14.4" customHeight="1" x14ac:dyDescent="0.3">
      <c r="A178" s="629" t="s">
        <v>533</v>
      </c>
      <c r="B178" s="630" t="s">
        <v>1026</v>
      </c>
      <c r="C178" s="631" t="s">
        <v>553</v>
      </c>
      <c r="D178" s="632" t="s">
        <v>1030</v>
      </c>
      <c r="E178" s="631" t="s">
        <v>556</v>
      </c>
      <c r="F178" s="632" t="s">
        <v>1031</v>
      </c>
      <c r="G178" s="631" t="s">
        <v>557</v>
      </c>
      <c r="H178" s="631" t="s">
        <v>711</v>
      </c>
      <c r="I178" s="631" t="s">
        <v>238</v>
      </c>
      <c r="J178" s="631" t="s">
        <v>712</v>
      </c>
      <c r="K178" s="631" t="s">
        <v>713</v>
      </c>
      <c r="L178" s="633">
        <v>23.7</v>
      </c>
      <c r="M178" s="633">
        <v>90</v>
      </c>
      <c r="N178" s="634">
        <v>2133</v>
      </c>
    </row>
    <row r="179" spans="1:14" ht="14.4" customHeight="1" x14ac:dyDescent="0.3">
      <c r="A179" s="629" t="s">
        <v>533</v>
      </c>
      <c r="B179" s="630" t="s">
        <v>1026</v>
      </c>
      <c r="C179" s="631" t="s">
        <v>553</v>
      </c>
      <c r="D179" s="632" t="s">
        <v>1030</v>
      </c>
      <c r="E179" s="631" t="s">
        <v>556</v>
      </c>
      <c r="F179" s="632" t="s">
        <v>1031</v>
      </c>
      <c r="G179" s="631" t="s">
        <v>557</v>
      </c>
      <c r="H179" s="631" t="s">
        <v>714</v>
      </c>
      <c r="I179" s="631" t="s">
        <v>238</v>
      </c>
      <c r="J179" s="631" t="s">
        <v>715</v>
      </c>
      <c r="K179" s="631" t="s">
        <v>713</v>
      </c>
      <c r="L179" s="633">
        <v>24.037194261613507</v>
      </c>
      <c r="M179" s="633">
        <v>36</v>
      </c>
      <c r="N179" s="634">
        <v>865.33899341808626</v>
      </c>
    </row>
    <row r="180" spans="1:14" ht="14.4" customHeight="1" x14ac:dyDescent="0.3">
      <c r="A180" s="629" t="s">
        <v>533</v>
      </c>
      <c r="B180" s="630" t="s">
        <v>1026</v>
      </c>
      <c r="C180" s="631" t="s">
        <v>553</v>
      </c>
      <c r="D180" s="632" t="s">
        <v>1030</v>
      </c>
      <c r="E180" s="631" t="s">
        <v>556</v>
      </c>
      <c r="F180" s="632" t="s">
        <v>1031</v>
      </c>
      <c r="G180" s="631" t="s">
        <v>557</v>
      </c>
      <c r="H180" s="631" t="s">
        <v>1006</v>
      </c>
      <c r="I180" s="631" t="s">
        <v>238</v>
      </c>
      <c r="J180" s="631" t="s">
        <v>1007</v>
      </c>
      <c r="K180" s="631"/>
      <c r="L180" s="633">
        <v>60.562599384630552</v>
      </c>
      <c r="M180" s="633">
        <v>1</v>
      </c>
      <c r="N180" s="634">
        <v>60.562599384630552</v>
      </c>
    </row>
    <row r="181" spans="1:14" ht="14.4" customHeight="1" x14ac:dyDescent="0.3">
      <c r="A181" s="629" t="s">
        <v>533</v>
      </c>
      <c r="B181" s="630" t="s">
        <v>1026</v>
      </c>
      <c r="C181" s="631" t="s">
        <v>553</v>
      </c>
      <c r="D181" s="632" t="s">
        <v>1030</v>
      </c>
      <c r="E181" s="631" t="s">
        <v>556</v>
      </c>
      <c r="F181" s="632" t="s">
        <v>1031</v>
      </c>
      <c r="G181" s="631" t="s">
        <v>557</v>
      </c>
      <c r="H181" s="631" t="s">
        <v>944</v>
      </c>
      <c r="I181" s="631" t="s">
        <v>945</v>
      </c>
      <c r="J181" s="631" t="s">
        <v>946</v>
      </c>
      <c r="K181" s="631" t="s">
        <v>947</v>
      </c>
      <c r="L181" s="633">
        <v>291.5</v>
      </c>
      <c r="M181" s="633">
        <v>1</v>
      </c>
      <c r="N181" s="634">
        <v>291.5</v>
      </c>
    </row>
    <row r="182" spans="1:14" ht="14.4" customHeight="1" x14ac:dyDescent="0.3">
      <c r="A182" s="629" t="s">
        <v>533</v>
      </c>
      <c r="B182" s="630" t="s">
        <v>1026</v>
      </c>
      <c r="C182" s="631" t="s">
        <v>553</v>
      </c>
      <c r="D182" s="632" t="s">
        <v>1030</v>
      </c>
      <c r="E182" s="631" t="s">
        <v>556</v>
      </c>
      <c r="F182" s="632" t="s">
        <v>1031</v>
      </c>
      <c r="G182" s="631" t="s">
        <v>557</v>
      </c>
      <c r="H182" s="631" t="s">
        <v>1008</v>
      </c>
      <c r="I182" s="631" t="s">
        <v>238</v>
      </c>
      <c r="J182" s="631" t="s">
        <v>1009</v>
      </c>
      <c r="K182" s="631"/>
      <c r="L182" s="633">
        <v>235.32075535556501</v>
      </c>
      <c r="M182" s="633">
        <v>3</v>
      </c>
      <c r="N182" s="634">
        <v>705.96226606669507</v>
      </c>
    </row>
    <row r="183" spans="1:14" ht="14.4" customHeight="1" x14ac:dyDescent="0.3">
      <c r="A183" s="629" t="s">
        <v>533</v>
      </c>
      <c r="B183" s="630" t="s">
        <v>1026</v>
      </c>
      <c r="C183" s="631" t="s">
        <v>553</v>
      </c>
      <c r="D183" s="632" t="s">
        <v>1030</v>
      </c>
      <c r="E183" s="631" t="s">
        <v>556</v>
      </c>
      <c r="F183" s="632" t="s">
        <v>1031</v>
      </c>
      <c r="G183" s="631" t="s">
        <v>557</v>
      </c>
      <c r="H183" s="631" t="s">
        <v>1010</v>
      </c>
      <c r="I183" s="631" t="s">
        <v>238</v>
      </c>
      <c r="J183" s="631" t="s">
        <v>1011</v>
      </c>
      <c r="K183" s="631"/>
      <c r="L183" s="633">
        <v>234.34044395924153</v>
      </c>
      <c r="M183" s="633">
        <v>2</v>
      </c>
      <c r="N183" s="634">
        <v>468.68088791848305</v>
      </c>
    </row>
    <row r="184" spans="1:14" ht="14.4" customHeight="1" x14ac:dyDescent="0.3">
      <c r="A184" s="629" t="s">
        <v>533</v>
      </c>
      <c r="B184" s="630" t="s">
        <v>1026</v>
      </c>
      <c r="C184" s="631" t="s">
        <v>553</v>
      </c>
      <c r="D184" s="632" t="s">
        <v>1030</v>
      </c>
      <c r="E184" s="631" t="s">
        <v>556</v>
      </c>
      <c r="F184" s="632" t="s">
        <v>1031</v>
      </c>
      <c r="G184" s="631" t="s">
        <v>557</v>
      </c>
      <c r="H184" s="631" t="s">
        <v>1012</v>
      </c>
      <c r="I184" s="631" t="s">
        <v>238</v>
      </c>
      <c r="J184" s="631" t="s">
        <v>1013</v>
      </c>
      <c r="K184" s="631"/>
      <c r="L184" s="633">
        <v>162.85948602214199</v>
      </c>
      <c r="M184" s="633">
        <v>1</v>
      </c>
      <c r="N184" s="634">
        <v>162.85948602214199</v>
      </c>
    </row>
    <row r="185" spans="1:14" ht="14.4" customHeight="1" x14ac:dyDescent="0.3">
      <c r="A185" s="629" t="s">
        <v>533</v>
      </c>
      <c r="B185" s="630" t="s">
        <v>1026</v>
      </c>
      <c r="C185" s="631" t="s">
        <v>553</v>
      </c>
      <c r="D185" s="632" t="s">
        <v>1030</v>
      </c>
      <c r="E185" s="631" t="s">
        <v>556</v>
      </c>
      <c r="F185" s="632" t="s">
        <v>1031</v>
      </c>
      <c r="G185" s="631" t="s">
        <v>557</v>
      </c>
      <c r="H185" s="631" t="s">
        <v>761</v>
      </c>
      <c r="I185" s="631" t="s">
        <v>762</v>
      </c>
      <c r="J185" s="631" t="s">
        <v>763</v>
      </c>
      <c r="K185" s="631" t="s">
        <v>764</v>
      </c>
      <c r="L185" s="633">
        <v>75.449119999999908</v>
      </c>
      <c r="M185" s="633">
        <v>5</v>
      </c>
      <c r="N185" s="634">
        <v>377.24559999999957</v>
      </c>
    </row>
    <row r="186" spans="1:14" ht="14.4" customHeight="1" x14ac:dyDescent="0.3">
      <c r="A186" s="629" t="s">
        <v>533</v>
      </c>
      <c r="B186" s="630" t="s">
        <v>1026</v>
      </c>
      <c r="C186" s="631" t="s">
        <v>553</v>
      </c>
      <c r="D186" s="632" t="s">
        <v>1030</v>
      </c>
      <c r="E186" s="631" t="s">
        <v>556</v>
      </c>
      <c r="F186" s="632" t="s">
        <v>1031</v>
      </c>
      <c r="G186" s="631" t="s">
        <v>557</v>
      </c>
      <c r="H186" s="631" t="s">
        <v>1014</v>
      </c>
      <c r="I186" s="631" t="s">
        <v>238</v>
      </c>
      <c r="J186" s="631" t="s">
        <v>1015</v>
      </c>
      <c r="K186" s="631" t="s">
        <v>1016</v>
      </c>
      <c r="L186" s="633">
        <v>80.446877184920325</v>
      </c>
      <c r="M186" s="633">
        <v>2</v>
      </c>
      <c r="N186" s="634">
        <v>160.89375436984065</v>
      </c>
    </row>
    <row r="187" spans="1:14" ht="14.4" customHeight="1" x14ac:dyDescent="0.3">
      <c r="A187" s="629" t="s">
        <v>533</v>
      </c>
      <c r="B187" s="630" t="s">
        <v>1026</v>
      </c>
      <c r="C187" s="631" t="s">
        <v>553</v>
      </c>
      <c r="D187" s="632" t="s">
        <v>1030</v>
      </c>
      <c r="E187" s="631" t="s">
        <v>556</v>
      </c>
      <c r="F187" s="632" t="s">
        <v>1031</v>
      </c>
      <c r="G187" s="631" t="s">
        <v>557</v>
      </c>
      <c r="H187" s="631" t="s">
        <v>1017</v>
      </c>
      <c r="I187" s="631" t="s">
        <v>238</v>
      </c>
      <c r="J187" s="631" t="s">
        <v>1018</v>
      </c>
      <c r="K187" s="631"/>
      <c r="L187" s="633">
        <v>108.25899489065702</v>
      </c>
      <c r="M187" s="633">
        <v>2</v>
      </c>
      <c r="N187" s="634">
        <v>216.51798978131404</v>
      </c>
    </row>
    <row r="188" spans="1:14" ht="14.4" customHeight="1" x14ac:dyDescent="0.3">
      <c r="A188" s="629" t="s">
        <v>533</v>
      </c>
      <c r="B188" s="630" t="s">
        <v>1026</v>
      </c>
      <c r="C188" s="631" t="s">
        <v>553</v>
      </c>
      <c r="D188" s="632" t="s">
        <v>1030</v>
      </c>
      <c r="E188" s="631" t="s">
        <v>556</v>
      </c>
      <c r="F188" s="632" t="s">
        <v>1031</v>
      </c>
      <c r="G188" s="631" t="s">
        <v>557</v>
      </c>
      <c r="H188" s="631" t="s">
        <v>797</v>
      </c>
      <c r="I188" s="631" t="s">
        <v>798</v>
      </c>
      <c r="J188" s="631" t="s">
        <v>799</v>
      </c>
      <c r="K188" s="631" t="s">
        <v>800</v>
      </c>
      <c r="L188" s="633">
        <v>201.78023806337498</v>
      </c>
      <c r="M188" s="633">
        <v>1</v>
      </c>
      <c r="N188" s="634">
        <v>201.78023806337498</v>
      </c>
    </row>
    <row r="189" spans="1:14" ht="14.4" customHeight="1" x14ac:dyDescent="0.3">
      <c r="A189" s="629" t="s">
        <v>533</v>
      </c>
      <c r="B189" s="630" t="s">
        <v>1026</v>
      </c>
      <c r="C189" s="631" t="s">
        <v>553</v>
      </c>
      <c r="D189" s="632" t="s">
        <v>1030</v>
      </c>
      <c r="E189" s="631" t="s">
        <v>556</v>
      </c>
      <c r="F189" s="632" t="s">
        <v>1031</v>
      </c>
      <c r="G189" s="631" t="s">
        <v>557</v>
      </c>
      <c r="H189" s="631" t="s">
        <v>954</v>
      </c>
      <c r="I189" s="631" t="s">
        <v>238</v>
      </c>
      <c r="J189" s="631" t="s">
        <v>955</v>
      </c>
      <c r="K189" s="631"/>
      <c r="L189" s="633">
        <v>96.669440015155303</v>
      </c>
      <c r="M189" s="633">
        <v>1</v>
      </c>
      <c r="N189" s="634">
        <v>96.669440015155303</v>
      </c>
    </row>
    <row r="190" spans="1:14" ht="14.4" customHeight="1" x14ac:dyDescent="0.3">
      <c r="A190" s="629" t="s">
        <v>533</v>
      </c>
      <c r="B190" s="630" t="s">
        <v>1026</v>
      </c>
      <c r="C190" s="631" t="s">
        <v>553</v>
      </c>
      <c r="D190" s="632" t="s">
        <v>1030</v>
      </c>
      <c r="E190" s="631" t="s">
        <v>556</v>
      </c>
      <c r="F190" s="632" t="s">
        <v>1031</v>
      </c>
      <c r="G190" s="631" t="s">
        <v>557</v>
      </c>
      <c r="H190" s="631" t="s">
        <v>964</v>
      </c>
      <c r="I190" s="631" t="s">
        <v>238</v>
      </c>
      <c r="J190" s="631" t="s">
        <v>965</v>
      </c>
      <c r="K190" s="631" t="s">
        <v>776</v>
      </c>
      <c r="L190" s="633">
        <v>90.858706669180151</v>
      </c>
      <c r="M190" s="633">
        <v>2</v>
      </c>
      <c r="N190" s="634">
        <v>181.7174133383603</v>
      </c>
    </row>
    <row r="191" spans="1:14" ht="14.4" customHeight="1" x14ac:dyDescent="0.3">
      <c r="A191" s="629" t="s">
        <v>533</v>
      </c>
      <c r="B191" s="630" t="s">
        <v>1026</v>
      </c>
      <c r="C191" s="631" t="s">
        <v>553</v>
      </c>
      <c r="D191" s="632" t="s">
        <v>1030</v>
      </c>
      <c r="E191" s="631" t="s">
        <v>556</v>
      </c>
      <c r="F191" s="632" t="s">
        <v>1031</v>
      </c>
      <c r="G191" s="631" t="s">
        <v>557</v>
      </c>
      <c r="H191" s="631" t="s">
        <v>1019</v>
      </c>
      <c r="I191" s="631" t="s">
        <v>238</v>
      </c>
      <c r="J191" s="631" t="s">
        <v>1020</v>
      </c>
      <c r="K191" s="631" t="s">
        <v>1021</v>
      </c>
      <c r="L191" s="633">
        <v>204.31390978930779</v>
      </c>
      <c r="M191" s="633">
        <v>1</v>
      </c>
      <c r="N191" s="634">
        <v>204.31390978930779</v>
      </c>
    </row>
    <row r="192" spans="1:14" ht="14.4" customHeight="1" x14ac:dyDescent="0.3">
      <c r="A192" s="629" t="s">
        <v>533</v>
      </c>
      <c r="B192" s="630" t="s">
        <v>1026</v>
      </c>
      <c r="C192" s="631" t="s">
        <v>553</v>
      </c>
      <c r="D192" s="632" t="s">
        <v>1030</v>
      </c>
      <c r="E192" s="631" t="s">
        <v>556</v>
      </c>
      <c r="F192" s="632" t="s">
        <v>1031</v>
      </c>
      <c r="G192" s="631" t="s">
        <v>557</v>
      </c>
      <c r="H192" s="631" t="s">
        <v>1022</v>
      </c>
      <c r="I192" s="631" t="s">
        <v>238</v>
      </c>
      <c r="J192" s="631" t="s">
        <v>1023</v>
      </c>
      <c r="K192" s="631"/>
      <c r="L192" s="633">
        <v>138.08266329400431</v>
      </c>
      <c r="M192" s="633">
        <v>3</v>
      </c>
      <c r="N192" s="634">
        <v>414.24798988201292</v>
      </c>
    </row>
    <row r="193" spans="1:14" ht="14.4" customHeight="1" x14ac:dyDescent="0.3">
      <c r="A193" s="629" t="s">
        <v>533</v>
      </c>
      <c r="B193" s="630" t="s">
        <v>1026</v>
      </c>
      <c r="C193" s="631" t="s">
        <v>553</v>
      </c>
      <c r="D193" s="632" t="s">
        <v>1030</v>
      </c>
      <c r="E193" s="631" t="s">
        <v>556</v>
      </c>
      <c r="F193" s="632" t="s">
        <v>1031</v>
      </c>
      <c r="G193" s="631" t="s">
        <v>557</v>
      </c>
      <c r="H193" s="631" t="s">
        <v>1024</v>
      </c>
      <c r="I193" s="631" t="s">
        <v>238</v>
      </c>
      <c r="J193" s="631" t="s">
        <v>1025</v>
      </c>
      <c r="K193" s="631"/>
      <c r="L193" s="633">
        <v>328.52261383302471</v>
      </c>
      <c r="M193" s="633">
        <v>6</v>
      </c>
      <c r="N193" s="634">
        <v>1971.1356829981482</v>
      </c>
    </row>
    <row r="194" spans="1:14" ht="14.4" customHeight="1" x14ac:dyDescent="0.3">
      <c r="A194" s="629" t="s">
        <v>533</v>
      </c>
      <c r="B194" s="630" t="s">
        <v>1026</v>
      </c>
      <c r="C194" s="631" t="s">
        <v>553</v>
      </c>
      <c r="D194" s="632" t="s">
        <v>1030</v>
      </c>
      <c r="E194" s="631" t="s">
        <v>556</v>
      </c>
      <c r="F194" s="632" t="s">
        <v>1031</v>
      </c>
      <c r="G194" s="631" t="s">
        <v>815</v>
      </c>
      <c r="H194" s="631" t="s">
        <v>816</v>
      </c>
      <c r="I194" s="631" t="s">
        <v>817</v>
      </c>
      <c r="J194" s="631" t="s">
        <v>818</v>
      </c>
      <c r="K194" s="631" t="s">
        <v>819</v>
      </c>
      <c r="L194" s="633">
        <v>36.329947586825973</v>
      </c>
      <c r="M194" s="633">
        <v>20</v>
      </c>
      <c r="N194" s="634">
        <v>726.59895173651944</v>
      </c>
    </row>
    <row r="195" spans="1:14" ht="14.4" customHeight="1" x14ac:dyDescent="0.3">
      <c r="A195" s="629" t="s">
        <v>533</v>
      </c>
      <c r="B195" s="630" t="s">
        <v>1026</v>
      </c>
      <c r="C195" s="631" t="s">
        <v>553</v>
      </c>
      <c r="D195" s="632" t="s">
        <v>1030</v>
      </c>
      <c r="E195" s="631" t="s">
        <v>874</v>
      </c>
      <c r="F195" s="632" t="s">
        <v>1033</v>
      </c>
      <c r="G195" s="631" t="s">
        <v>557</v>
      </c>
      <c r="H195" s="631" t="s">
        <v>879</v>
      </c>
      <c r="I195" s="631" t="s">
        <v>880</v>
      </c>
      <c r="J195" s="631" t="s">
        <v>881</v>
      </c>
      <c r="K195" s="631" t="s">
        <v>585</v>
      </c>
      <c r="L195" s="633">
        <v>66.250000000000014</v>
      </c>
      <c r="M195" s="633">
        <v>1</v>
      </c>
      <c r="N195" s="634">
        <v>66.250000000000014</v>
      </c>
    </row>
    <row r="196" spans="1:14" ht="14.4" customHeight="1" thickBot="1" x14ac:dyDescent="0.35">
      <c r="A196" s="635" t="s">
        <v>533</v>
      </c>
      <c r="B196" s="636" t="s">
        <v>1026</v>
      </c>
      <c r="C196" s="637" t="s">
        <v>553</v>
      </c>
      <c r="D196" s="638" t="s">
        <v>1030</v>
      </c>
      <c r="E196" s="637" t="s">
        <v>874</v>
      </c>
      <c r="F196" s="638" t="s">
        <v>1033</v>
      </c>
      <c r="G196" s="637" t="s">
        <v>815</v>
      </c>
      <c r="H196" s="637" t="s">
        <v>905</v>
      </c>
      <c r="I196" s="637" t="s">
        <v>906</v>
      </c>
      <c r="J196" s="637" t="s">
        <v>907</v>
      </c>
      <c r="K196" s="637" t="s">
        <v>908</v>
      </c>
      <c r="L196" s="639">
        <v>169.79499999999999</v>
      </c>
      <c r="M196" s="639">
        <v>2</v>
      </c>
      <c r="N196" s="640">
        <v>339.59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186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1036</v>
      </c>
      <c r="B5" s="627"/>
      <c r="C5" s="645">
        <v>0</v>
      </c>
      <c r="D5" s="627">
        <v>1066.1889517365194</v>
      </c>
      <c r="E5" s="645">
        <v>1</v>
      </c>
      <c r="F5" s="628">
        <v>1066.1889517365194</v>
      </c>
    </row>
    <row r="6" spans="1:6" ht="14.4" customHeight="1" x14ac:dyDescent="0.3">
      <c r="A6" s="656" t="s">
        <v>1037</v>
      </c>
      <c r="B6" s="633"/>
      <c r="C6" s="646">
        <v>0</v>
      </c>
      <c r="D6" s="633">
        <v>2065.5096467512944</v>
      </c>
      <c r="E6" s="646">
        <v>1</v>
      </c>
      <c r="F6" s="634">
        <v>2065.5096467512944</v>
      </c>
    </row>
    <row r="7" spans="1:6" ht="14.4" customHeight="1" x14ac:dyDescent="0.3">
      <c r="A7" s="656" t="s">
        <v>1038</v>
      </c>
      <c r="B7" s="633"/>
      <c r="C7" s="646">
        <v>0</v>
      </c>
      <c r="D7" s="633">
        <v>52388.631828123558</v>
      </c>
      <c r="E7" s="646">
        <v>1</v>
      </c>
      <c r="F7" s="634">
        <v>52388.631828123558</v>
      </c>
    </row>
    <row r="8" spans="1:6" ht="14.4" customHeight="1" thickBot="1" x14ac:dyDescent="0.35">
      <c r="A8" s="657" t="s">
        <v>1039</v>
      </c>
      <c r="B8" s="648"/>
      <c r="C8" s="649">
        <v>0</v>
      </c>
      <c r="D8" s="648">
        <v>404.77</v>
      </c>
      <c r="E8" s="649">
        <v>1</v>
      </c>
      <c r="F8" s="650">
        <v>404.77</v>
      </c>
    </row>
    <row r="9" spans="1:6" ht="14.4" customHeight="1" thickBot="1" x14ac:dyDescent="0.35">
      <c r="A9" s="651" t="s">
        <v>3</v>
      </c>
      <c r="B9" s="652"/>
      <c r="C9" s="653">
        <v>0</v>
      </c>
      <c r="D9" s="652">
        <v>55925.100426611367</v>
      </c>
      <c r="E9" s="653">
        <v>1</v>
      </c>
      <c r="F9" s="654">
        <v>55925.100426611367</v>
      </c>
    </row>
    <row r="10" spans="1:6" ht="14.4" customHeight="1" thickBot="1" x14ac:dyDescent="0.35"/>
    <row r="11" spans="1:6" ht="14.4" customHeight="1" x14ac:dyDescent="0.3">
      <c r="A11" s="655" t="s">
        <v>1040</v>
      </c>
      <c r="B11" s="627"/>
      <c r="C11" s="645">
        <v>0</v>
      </c>
      <c r="D11" s="627">
        <v>17449.929402752576</v>
      </c>
      <c r="E11" s="645">
        <v>1</v>
      </c>
      <c r="F11" s="628">
        <v>17449.929402752576</v>
      </c>
    </row>
    <row r="12" spans="1:6" ht="14.4" customHeight="1" x14ac:dyDescent="0.3">
      <c r="A12" s="656" t="s">
        <v>1041</v>
      </c>
      <c r="B12" s="633"/>
      <c r="C12" s="646">
        <v>0</v>
      </c>
      <c r="D12" s="633">
        <v>315.89999999999998</v>
      </c>
      <c r="E12" s="646">
        <v>1</v>
      </c>
      <c r="F12" s="634">
        <v>315.89999999999998</v>
      </c>
    </row>
    <row r="13" spans="1:6" ht="14.4" customHeight="1" x14ac:dyDescent="0.3">
      <c r="A13" s="656" t="s">
        <v>1042</v>
      </c>
      <c r="B13" s="633"/>
      <c r="C13" s="646">
        <v>0</v>
      </c>
      <c r="D13" s="633">
        <v>830.15987316737403</v>
      </c>
      <c r="E13" s="646">
        <v>1</v>
      </c>
      <c r="F13" s="634">
        <v>830.15987316737403</v>
      </c>
    </row>
    <row r="14" spans="1:6" ht="14.4" customHeight="1" x14ac:dyDescent="0.3">
      <c r="A14" s="656" t="s">
        <v>1043</v>
      </c>
      <c r="B14" s="633"/>
      <c r="C14" s="646">
        <v>0</v>
      </c>
      <c r="D14" s="633">
        <v>2976.2</v>
      </c>
      <c r="E14" s="646">
        <v>1</v>
      </c>
      <c r="F14" s="634">
        <v>2976.2</v>
      </c>
    </row>
    <row r="15" spans="1:6" ht="14.4" customHeight="1" x14ac:dyDescent="0.3">
      <c r="A15" s="656" t="s">
        <v>1044</v>
      </c>
      <c r="B15" s="633"/>
      <c r="C15" s="646">
        <v>0</v>
      </c>
      <c r="D15" s="633">
        <v>99.21</v>
      </c>
      <c r="E15" s="646">
        <v>1</v>
      </c>
      <c r="F15" s="634">
        <v>99.21</v>
      </c>
    </row>
    <row r="16" spans="1:6" ht="14.4" customHeight="1" x14ac:dyDescent="0.3">
      <c r="A16" s="656" t="s">
        <v>1045</v>
      </c>
      <c r="B16" s="633"/>
      <c r="C16" s="646">
        <v>0</v>
      </c>
      <c r="D16" s="633">
        <v>135.21000000000004</v>
      </c>
      <c r="E16" s="646">
        <v>1</v>
      </c>
      <c r="F16" s="634">
        <v>135.21000000000004</v>
      </c>
    </row>
    <row r="17" spans="1:6" ht="14.4" customHeight="1" x14ac:dyDescent="0.3">
      <c r="A17" s="656" t="s">
        <v>1046</v>
      </c>
      <c r="B17" s="633"/>
      <c r="C17" s="646">
        <v>0</v>
      </c>
      <c r="D17" s="633">
        <v>16952.228494915846</v>
      </c>
      <c r="E17" s="646">
        <v>1</v>
      </c>
      <c r="F17" s="634">
        <v>16952.228494915846</v>
      </c>
    </row>
    <row r="18" spans="1:6" ht="14.4" customHeight="1" x14ac:dyDescent="0.3">
      <c r="A18" s="656" t="s">
        <v>1047</v>
      </c>
      <c r="B18" s="633"/>
      <c r="C18" s="646">
        <v>0</v>
      </c>
      <c r="D18" s="633">
        <v>46.219624648662901</v>
      </c>
      <c r="E18" s="646">
        <v>1</v>
      </c>
      <c r="F18" s="634">
        <v>46.219624648662901</v>
      </c>
    </row>
    <row r="19" spans="1:6" ht="14.4" customHeight="1" x14ac:dyDescent="0.3">
      <c r="A19" s="656" t="s">
        <v>1048</v>
      </c>
      <c r="B19" s="633"/>
      <c r="C19" s="646">
        <v>0</v>
      </c>
      <c r="D19" s="633">
        <v>9878.8760008896479</v>
      </c>
      <c r="E19" s="646">
        <v>1</v>
      </c>
      <c r="F19" s="634">
        <v>9878.8760008896479</v>
      </c>
    </row>
    <row r="20" spans="1:6" ht="14.4" customHeight="1" x14ac:dyDescent="0.3">
      <c r="A20" s="656" t="s">
        <v>1049</v>
      </c>
      <c r="B20" s="633"/>
      <c r="C20" s="646">
        <v>0</v>
      </c>
      <c r="D20" s="633">
        <v>151.12</v>
      </c>
      <c r="E20" s="646">
        <v>1</v>
      </c>
      <c r="F20" s="634">
        <v>151.12</v>
      </c>
    </row>
    <row r="21" spans="1:6" ht="14.4" customHeight="1" x14ac:dyDescent="0.3">
      <c r="A21" s="656" t="s">
        <v>1050</v>
      </c>
      <c r="B21" s="633"/>
      <c r="C21" s="646">
        <v>0</v>
      </c>
      <c r="D21" s="633">
        <v>401.84162360595371</v>
      </c>
      <c r="E21" s="646">
        <v>1</v>
      </c>
      <c r="F21" s="634">
        <v>401.84162360595371</v>
      </c>
    </row>
    <row r="22" spans="1:6" ht="14.4" customHeight="1" x14ac:dyDescent="0.3">
      <c r="A22" s="656" t="s">
        <v>1051</v>
      </c>
      <c r="B22" s="633"/>
      <c r="C22" s="646">
        <v>0</v>
      </c>
      <c r="D22" s="633">
        <v>101.27</v>
      </c>
      <c r="E22" s="646">
        <v>1</v>
      </c>
      <c r="F22" s="634">
        <v>101.27</v>
      </c>
    </row>
    <row r="23" spans="1:6" ht="14.4" customHeight="1" x14ac:dyDescent="0.3">
      <c r="A23" s="656" t="s">
        <v>1052</v>
      </c>
      <c r="B23" s="633"/>
      <c r="C23" s="646">
        <v>0</v>
      </c>
      <c r="D23" s="633">
        <v>174.23962756958173</v>
      </c>
      <c r="E23" s="646">
        <v>1</v>
      </c>
      <c r="F23" s="634">
        <v>174.23962756958173</v>
      </c>
    </row>
    <row r="24" spans="1:6" ht="14.4" customHeight="1" x14ac:dyDescent="0.3">
      <c r="A24" s="656" t="s">
        <v>1053</v>
      </c>
      <c r="B24" s="633"/>
      <c r="C24" s="646">
        <v>0</v>
      </c>
      <c r="D24" s="633">
        <v>171.96</v>
      </c>
      <c r="E24" s="646">
        <v>1</v>
      </c>
      <c r="F24" s="634">
        <v>171.96</v>
      </c>
    </row>
    <row r="25" spans="1:6" ht="14.4" customHeight="1" x14ac:dyDescent="0.3">
      <c r="A25" s="656" t="s">
        <v>1054</v>
      </c>
      <c r="B25" s="633"/>
      <c r="C25" s="646">
        <v>0</v>
      </c>
      <c r="D25" s="633">
        <v>658.28</v>
      </c>
      <c r="E25" s="646">
        <v>1</v>
      </c>
      <c r="F25" s="634">
        <v>658.28</v>
      </c>
    </row>
    <row r="26" spans="1:6" ht="14.4" customHeight="1" thickBot="1" x14ac:dyDescent="0.35">
      <c r="A26" s="657" t="s">
        <v>1055</v>
      </c>
      <c r="B26" s="648"/>
      <c r="C26" s="649">
        <v>0</v>
      </c>
      <c r="D26" s="648">
        <v>5582.4557790617346</v>
      </c>
      <c r="E26" s="649">
        <v>1</v>
      </c>
      <c r="F26" s="650">
        <v>5582.4557790617346</v>
      </c>
    </row>
    <row r="27" spans="1:6" ht="14.4" customHeight="1" thickBot="1" x14ac:dyDescent="0.35">
      <c r="A27" s="651" t="s">
        <v>3</v>
      </c>
      <c r="B27" s="652"/>
      <c r="C27" s="653">
        <v>0</v>
      </c>
      <c r="D27" s="652">
        <v>55925.100426611374</v>
      </c>
      <c r="E27" s="653">
        <v>1</v>
      </c>
      <c r="F27" s="654">
        <v>55925.100426611374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2014-04-25T05:34:27Z</dcterms:modified>
</cp:coreProperties>
</file>